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ml.chartshapes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ml.chartshapes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ml.chartshapes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8.xml" ContentType="application/vnd.openxmlformats-officedocument.drawingml.chartshapes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ml.chartshapes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2.xml" ContentType="application/vnd.openxmlformats-officedocument.drawingml.chartshapes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3.xml" ContentType="application/vnd.openxmlformats-officedocument.drawingml.chartshapes+xml"/>
  <Override PartName="/xl/charts/chart17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8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4.xml" ContentType="application/vnd.openxmlformats-officedocument.drawingml.chartshapes+xml"/>
  <Override PartName="/xl/charts/chart19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5.xml" ContentType="application/vnd.openxmlformats-officedocument.drawingml.chartshapes+xml"/>
  <Override PartName="/xl/charts/chart20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6.xml" ContentType="application/vnd.openxmlformats-officedocument.drawingml.chartshapes+xml"/>
  <Override PartName="/xl/charts/chart21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7.xml" ContentType="application/vnd.openxmlformats-officedocument.drawingml.chartshapes+xml"/>
  <Override PartName="/xl/charts/chart22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8.xml" ContentType="application/vnd.openxmlformats-officedocument.drawingml.chartshapes+xml"/>
  <Override PartName="/xl/charts/chart23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4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9.xml" ContentType="application/vnd.openxmlformats-officedocument.drawingml.chartshapes+xml"/>
  <Override PartName="/xl/charts/chart25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0.xml" ContentType="application/vnd.openxmlformats-officedocument.drawingml.chartshape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charts/chart26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6.xml" ContentType="application/vnd.openxmlformats-officedocument.drawingml.chartshapes+xml"/>
  <Override PartName="/xl/charts/chart27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8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7.xml" ContentType="application/vnd.openxmlformats-officedocument.drawingml.chartshapes+xml"/>
  <Override PartName="/xl/charts/chart29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8.xml" ContentType="application/vnd.openxmlformats-officedocument.drawingml.chartshapes+xml"/>
  <Override PartName="/xl/charts/chart30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1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9.xml" ContentType="application/vnd.openxmlformats-officedocument.drawingml.chartshapes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30.xml" ContentType="application/vnd.openxmlformats-officedocument.drawingml.chartshapes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31.xml" ContentType="application/vnd.openxmlformats-officedocument.drawingml.chartshapes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32.xml" ContentType="application/vnd.openxmlformats-officedocument.drawingml.chartshapes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33.xml" ContentType="application/vnd.openxmlformats-officedocument.drawingml.chartshapes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7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34.xml" ContentType="application/vnd.openxmlformats-officedocument.drawingml.chartshapes+xml"/>
  <Override PartName="/xl/charts/chart38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35.xml" ContentType="application/vnd.openxmlformats-officedocument.drawingml.chartshapes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harts/chart39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42.xml" ContentType="application/vnd.openxmlformats-officedocument.drawingml.chartshapes+xml"/>
  <Override PartName="/xl/charts/chart40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1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43.xml" ContentType="application/vnd.openxmlformats-officedocument.drawingml.chartshapes+xml"/>
  <Override PartName="/xl/charts/chart42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44.xml" ContentType="application/vnd.openxmlformats-officedocument.drawingml.chartshapes+xml"/>
  <Override PartName="/xl/charts/chart43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4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45.xml" ContentType="application/vnd.openxmlformats-officedocument.drawingml.chartshapes+xml"/>
  <Override PartName="/xl/charts/chart45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drawings/drawing46.xml" ContentType="application/vnd.openxmlformats-officedocument.drawingml.chartshapes+xml"/>
  <Override PartName="/xl/charts/chart46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47.xml" ContentType="application/vnd.openxmlformats-officedocument.drawingml.chartshapes+xml"/>
  <Override PartName="/xl/charts/chart47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48.xml" ContentType="application/vnd.openxmlformats-officedocument.drawingml.chartshapes+xml"/>
  <Override PartName="/xl/charts/chart48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49.xml" ContentType="application/vnd.openxmlformats-officedocument.drawingml.chartshapes+xml"/>
  <Override PartName="/xl/charts/chart49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0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drawings/drawing50.xml" ContentType="application/vnd.openxmlformats-officedocument.drawingml.chartshapes+xml"/>
  <Override PartName="/xl/charts/chart51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drawings/drawing51.xml" ContentType="application/vnd.openxmlformats-officedocument.drawingml.chartshapes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charts/chart52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drawings/drawing57.xml" ContentType="application/vnd.openxmlformats-officedocument.drawingml.chartshapes+xml"/>
  <Override PartName="/xl/charts/chart53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4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drawings/drawing58.xml" ContentType="application/vnd.openxmlformats-officedocument.drawingml.chartshapes+xml"/>
  <Override PartName="/xl/charts/chart55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drawings/drawing59.xml" ContentType="application/vnd.openxmlformats-officedocument.drawingml.chartshapes+xml"/>
  <Override PartName="/xl/charts/chart56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7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60.xml" ContentType="application/vnd.openxmlformats-officedocument.drawingml.chartshapes+xml"/>
  <Override PartName="/xl/charts/chart58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drawings/drawing61.xml" ContentType="application/vnd.openxmlformats-officedocument.drawingml.chartshapes+xml"/>
  <Override PartName="/xl/charts/chart59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drawings/drawing62.xml" ContentType="application/vnd.openxmlformats-officedocument.drawingml.chartshapes+xml"/>
  <Override PartName="/xl/charts/chart60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drawings/drawing63.xml" ContentType="application/vnd.openxmlformats-officedocument.drawingml.chartshapes+xml"/>
  <Override PartName="/xl/charts/chart61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drawings/drawing64.xml" ContentType="application/vnd.openxmlformats-officedocument.drawingml.chartshapes+xml"/>
  <Override PartName="/xl/charts/chart62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3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drawings/drawing65.xml" ContentType="application/vnd.openxmlformats-officedocument.drawingml.chartshapes+xml"/>
  <Override PartName="/xl/charts/chart64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drawings/drawing66.xml" ContentType="application/vnd.openxmlformats-officedocument.drawingml.chartshapes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charts/chart65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drawings/drawing69.xml" ContentType="application/vnd.openxmlformats-officedocument.drawingml.chartshapes+xml"/>
  <Override PartName="/xl/charts/chart66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7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drawings/drawing70.xml" ContentType="application/vnd.openxmlformats-officedocument.drawingml.chartshapes+xml"/>
  <Override PartName="/xl/charts/chart68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drawings/drawing71.xml" ContentType="application/vnd.openxmlformats-officedocument.drawingml.chartshapes+xml"/>
  <Override PartName="/xl/charts/chart69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70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drawings/drawing72.xml" ContentType="application/vnd.openxmlformats-officedocument.drawingml.chartshapes+xml"/>
  <Override PartName="/xl/charts/chart71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drawings/drawing73.xml" ContentType="application/vnd.openxmlformats-officedocument.drawingml.chartshapes+xml"/>
  <Override PartName="/xl/charts/chart72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drawings/drawing74.xml" ContentType="application/vnd.openxmlformats-officedocument.drawingml.chartshapes+xml"/>
  <Override PartName="/xl/charts/chart73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drawings/drawing75.xml" ContentType="application/vnd.openxmlformats-officedocument.drawingml.chartshapes+xml"/>
  <Override PartName="/xl/charts/chart74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drawings/drawing76.xml" ContentType="application/vnd.openxmlformats-officedocument.drawingml.chartshapes+xml"/>
  <Override PartName="/xl/charts/chart75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6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drawings/drawing77.xml" ContentType="application/vnd.openxmlformats-officedocument.drawingml.chartshapes+xml"/>
  <Override PartName="/xl/charts/chart77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drawings/drawing78.xml" ContentType="application/vnd.openxmlformats-officedocument.drawingml.chartshapes+xml"/>
  <Override PartName="/xl/drawings/drawing79.xml" ContentType="application/vnd.openxmlformats-officedocument.drawing+xml"/>
  <Override PartName="/xl/charts/chart78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drawings/drawing80.xml" ContentType="application/vnd.openxmlformats-officedocument.drawingml.chartshapes+xml"/>
  <Override PartName="/xl/charts/chart79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80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drawings/drawing81.xml" ContentType="application/vnd.openxmlformats-officedocument.drawingml.chartshapes+xml"/>
  <Override PartName="/xl/charts/chart81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drawings/drawing82.xml" ContentType="application/vnd.openxmlformats-officedocument.drawingml.chartshapes+xml"/>
  <Override PartName="/xl/charts/chart82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3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drawings/drawing83.xml" ContentType="application/vnd.openxmlformats-officedocument.drawingml.chartshapes+xml"/>
  <Override PartName="/xl/charts/chart84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drawings/drawing84.xml" ContentType="application/vnd.openxmlformats-officedocument.drawingml.chartshapes+xml"/>
  <Override PartName="/xl/charts/chart85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drawings/drawing85.xml" ContentType="application/vnd.openxmlformats-officedocument.drawingml.chartshapes+xml"/>
  <Override PartName="/xl/charts/chart86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drawings/drawing86.xml" ContentType="application/vnd.openxmlformats-officedocument.drawingml.chartshapes+xml"/>
  <Override PartName="/xl/charts/chart87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drawings/drawing87.xml" ContentType="application/vnd.openxmlformats-officedocument.drawingml.chartshapes+xml"/>
  <Override PartName="/xl/charts/chart88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9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drawings/drawing88.xml" ContentType="application/vnd.openxmlformats-officedocument.drawingml.chartshapes+xml"/>
  <Override PartName="/xl/charts/chart90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drawings/drawing89.xml" ContentType="application/vnd.openxmlformats-officedocument.drawingml.chartshapes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charts/chart91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drawings/drawing101.xml" ContentType="application/vnd.openxmlformats-officedocument.drawingml.chartshapes+xml"/>
  <Override PartName="/xl/charts/chart92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3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drawings/drawing102.xml" ContentType="application/vnd.openxmlformats-officedocument.drawingml.chartshapes+xml"/>
  <Override PartName="/xl/charts/chart94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drawings/drawing103.xml" ContentType="application/vnd.openxmlformats-officedocument.drawingml.chartshapes+xml"/>
  <Override PartName="/xl/charts/chart95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6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drawings/drawing104.xml" ContentType="application/vnd.openxmlformats-officedocument.drawingml.chartshapes+xml"/>
  <Override PartName="/xl/charts/chart97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drawings/drawing105.xml" ContentType="application/vnd.openxmlformats-officedocument.drawingml.chartshapes+xml"/>
  <Override PartName="/xl/charts/chart98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drawings/drawing106.xml" ContentType="application/vnd.openxmlformats-officedocument.drawingml.chartshapes+xml"/>
  <Override PartName="/xl/charts/chart99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drawings/drawing107.xml" ContentType="application/vnd.openxmlformats-officedocument.drawingml.chartshapes+xml"/>
  <Override PartName="/xl/charts/chart100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drawings/drawing108.xml" ContentType="application/vnd.openxmlformats-officedocument.drawingml.chartshapes+xml"/>
  <Override PartName="/xl/charts/chart101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charts/chart102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drawings/drawing109.xml" ContentType="application/vnd.openxmlformats-officedocument.drawingml.chartshapes+xml"/>
  <Override PartName="/xl/charts/chart103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drawings/drawing110.xml" ContentType="application/vnd.openxmlformats-officedocument.drawingml.chartshapes+xml"/>
  <Override PartName="/xl/drawings/drawing111.xml" ContentType="application/vnd.openxmlformats-officedocument.drawing+xml"/>
  <Override PartName="/xl/charts/chart104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drawings/drawing112.xml" ContentType="application/vnd.openxmlformats-officedocument.drawingml.chartshapes+xml"/>
  <Override PartName="/xl/charts/chart105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6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drawings/drawing113.xml" ContentType="application/vnd.openxmlformats-officedocument.drawingml.chartshapes+xml"/>
  <Override PartName="/xl/charts/chart107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drawings/drawing114.xml" ContentType="application/vnd.openxmlformats-officedocument.drawingml.chartshapes+xml"/>
  <Override PartName="/xl/charts/chart108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9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drawings/drawing115.xml" ContentType="application/vnd.openxmlformats-officedocument.drawingml.chartshapes+xml"/>
  <Override PartName="/xl/charts/chart110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drawings/drawing116.xml" ContentType="application/vnd.openxmlformats-officedocument.drawingml.chartshapes+xml"/>
  <Override PartName="/xl/charts/chart111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drawings/drawing117.xml" ContentType="application/vnd.openxmlformats-officedocument.drawingml.chartshapes+xml"/>
  <Override PartName="/xl/charts/chart112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drawings/drawing118.xml" ContentType="application/vnd.openxmlformats-officedocument.drawingml.chartshapes+xml"/>
  <Override PartName="/xl/charts/chart113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drawings/drawing119.xml" ContentType="application/vnd.openxmlformats-officedocument.drawingml.chartshapes+xml"/>
  <Override PartName="/xl/charts/chart114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charts/chart115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drawings/drawing120.xml" ContentType="application/vnd.openxmlformats-officedocument.drawingml.chartshapes+xml"/>
  <Override PartName="/xl/charts/chart116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drawings/drawing121.xml" ContentType="application/vnd.openxmlformats-officedocument.drawingml.chartshapes+xml"/>
  <Override PartName="/xl/drawings/drawing122.xml" ContentType="application/vnd.openxmlformats-officedocument.drawing+xml"/>
  <Override PartName="/xl/drawings/drawing123.xml" ContentType="application/vnd.openxmlformats-officedocument.drawing+xml"/>
  <Override PartName="/xl/drawings/drawing124.xml" ContentType="application/vnd.openxmlformats-officedocument.drawing+xml"/>
  <Override PartName="/xl/drawings/drawing12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EstaPasta_de_trabalho" defaultThemeVersion="124226"/>
  <mc:AlternateContent xmlns:mc="http://schemas.openxmlformats.org/markup-compatibility/2006">
    <mc:Choice Requires="x15">
      <x15ac:absPath xmlns:x15ac="http://schemas.microsoft.com/office/spreadsheetml/2010/11/ac" url="C:\Users\Pos\AppData\Local\Temp\claude\c--Users-Pos-OneDrive-Documentos-CMF-Energia-Dashboard-de-pre-os\670fa880-1616-4ff8-a742-be4604a07cb1\scratchpad\"/>
    </mc:Choice>
  </mc:AlternateContent>
  <xr:revisionPtr revIDLastSave="0" documentId="13_ncr:1_{4A6F7F90-E38E-4458-9A79-B29CD5DDC13A}" xr6:coauthVersionLast="47" xr6:coauthVersionMax="47" xr10:uidLastSave="{00000000-0000-0000-0000-000000000000}"/>
  <bookViews>
    <workbookView xWindow="-108" yWindow="-108" windowWidth="23256" windowHeight="12456" firstSheet="34" activeTab="37" xr2:uid="{00000000-000D-0000-FFFF-FFFF00000000}"/>
  </bookViews>
  <sheets>
    <sheet name="Forward" sheetId="1" r:id="rId1"/>
    <sheet name="Atac-I50-SECOeS" sheetId="11" r:id="rId2"/>
    <sheet name="Atac-I50-NE" sheetId="12" state="hidden" r:id="rId3"/>
    <sheet name="Atac-I50-N" sheetId="15" state="hidden" r:id="rId4"/>
    <sheet name="Swap - Encargos" sheetId="17" r:id="rId5"/>
    <sheet name="Atac-I50-N-Nom" sheetId="30" r:id="rId6"/>
    <sheet name="Atac-I50-NE-Nom" sheetId="29" state="hidden" r:id="rId7"/>
    <sheet name="Atac-I50-SECOeS-Nom" sheetId="27" r:id="rId8"/>
    <sheet name="Varej-I50-SECOeS" sheetId="18" r:id="rId9"/>
    <sheet name="Varej-I50-SECOeS-Nom" sheetId="28" r:id="rId10"/>
    <sheet name="Varej-I50-NE" sheetId="19" r:id="rId11"/>
    <sheet name="Varej-I50-NE-Nom" sheetId="31" r:id="rId12"/>
    <sheet name="Varej-I50-N" sheetId="20" r:id="rId13"/>
    <sheet name="Atac-Conv-SECOeS" sheetId="21" state="hidden" r:id="rId14"/>
    <sheet name="Atac-Conv-NE" sheetId="22" state="hidden" r:id="rId15"/>
    <sheet name="Atac-Conv-N" sheetId="23" state="hidden" r:id="rId16"/>
    <sheet name="Atac-Conv-N-Nom" sheetId="35" state="hidden" r:id="rId17"/>
    <sheet name="Atac-Conv-NE-Nom" sheetId="34" state="hidden" r:id="rId18"/>
    <sheet name="Atac-Conv-SECOeS-Nom" sheetId="33" state="hidden" r:id="rId19"/>
    <sheet name="Varej-I50-N-Nom" sheetId="32" r:id="rId20"/>
    <sheet name="Varej-Conv-SECOeS" sheetId="24" r:id="rId21"/>
    <sheet name="Varej-Conv-SECOeS-Nom" sheetId="36" r:id="rId22"/>
    <sheet name="Varej-Conv-NE" sheetId="25" r:id="rId23"/>
    <sheet name="Varej-Conv-NE-Nom" sheetId="37" r:id="rId24"/>
    <sheet name="Varej-Conv-N" sheetId="26" r:id="rId25"/>
    <sheet name="Varej-Conv-N-Nom" sheetId="38" r:id="rId26"/>
    <sheet name="Varej-I50-SECOeS-SemEnc" sheetId="39" r:id="rId27"/>
    <sheet name="Varej-I50-SECOeS-SemEnc-Nom" sheetId="40" r:id="rId28"/>
    <sheet name="Varej-I50-NE-SemEnc" sheetId="41" r:id="rId29"/>
    <sheet name="Varej-I50-NE-SemEnc-Nom" sheetId="42" r:id="rId30"/>
    <sheet name="Varej-I50-N-SemEnc" sheetId="43" r:id="rId31"/>
    <sheet name="Varej-I50-N-SemEnc-Nom" sheetId="44" r:id="rId32"/>
    <sheet name="Varej-Conv-SECOeS-SemEnc" sheetId="45" r:id="rId33"/>
    <sheet name="Varej-Conv-SECOeS-SemEnc-Nom" sheetId="46" r:id="rId34"/>
    <sheet name="Varej-Conv-NE-SemEnc" sheetId="47" r:id="rId35"/>
    <sheet name="Varej-Conv-NE-SemEnc-Nom" sheetId="48" r:id="rId36"/>
    <sheet name="Varej-Conv-N-SemEnc" sheetId="49" r:id="rId37"/>
    <sheet name="Varej-Conv-N-SemEnc-Nom" sheetId="50" r:id="rId38"/>
  </sheets>
  <definedNames>
    <definedName name="_xlnm.Print_Area" localSheetId="1">'Atac-I50-SECOeS'!$AS$53:$CV$137</definedName>
    <definedName name="_xlnm.Print_Area" localSheetId="7">'Atac-I50-SECOeS-Nom'!$AS$53:$CV$137</definedName>
    <definedName name="_xlnm.Print_Area" localSheetId="0">Forward!$AO$62:$CU$148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33" i="50" l="1"/>
  <c r="N132" i="50"/>
  <c r="N131" i="50"/>
  <c r="N130" i="50"/>
  <c r="N129" i="50"/>
  <c r="N128" i="50"/>
  <c r="N127" i="50"/>
  <c r="N126" i="50"/>
  <c r="N125" i="50"/>
  <c r="N124" i="50"/>
  <c r="N123" i="50"/>
  <c r="N122" i="50"/>
  <c r="N121" i="50"/>
  <c r="N120" i="50"/>
  <c r="N119" i="50"/>
  <c r="N118" i="50"/>
  <c r="N117" i="50"/>
  <c r="N116" i="50"/>
  <c r="N115" i="50"/>
  <c r="N114" i="50"/>
  <c r="N113" i="50"/>
  <c r="N112" i="50"/>
  <c r="N111" i="50"/>
  <c r="N110" i="50"/>
  <c r="N109" i="50"/>
  <c r="N108" i="50"/>
  <c r="N107" i="50"/>
  <c r="N106" i="50"/>
  <c r="N105" i="50"/>
  <c r="N104" i="50"/>
  <c r="N103" i="50"/>
  <c r="N102" i="50"/>
  <c r="N101" i="50"/>
  <c r="N100" i="50"/>
  <c r="N99" i="50"/>
  <c r="N98" i="50"/>
  <c r="N97" i="50"/>
  <c r="N96" i="50"/>
  <c r="N95" i="50"/>
  <c r="N94" i="50"/>
  <c r="N93" i="50"/>
  <c r="N92" i="50"/>
  <c r="N91" i="50"/>
  <c r="N90" i="50"/>
  <c r="N89" i="50"/>
  <c r="N88" i="50"/>
  <c r="N87" i="50"/>
  <c r="M121" i="50"/>
  <c r="M120" i="50"/>
  <c r="M119" i="50"/>
  <c r="M118" i="50"/>
  <c r="M117" i="50"/>
  <c r="M116" i="50"/>
  <c r="M115" i="50"/>
  <c r="M114" i="50"/>
  <c r="M113" i="50"/>
  <c r="M112" i="50"/>
  <c r="M111" i="50"/>
  <c r="M110" i="50"/>
  <c r="M109" i="50"/>
  <c r="M108" i="50"/>
  <c r="M107" i="50"/>
  <c r="M106" i="50"/>
  <c r="M105" i="50"/>
  <c r="M104" i="50"/>
  <c r="M103" i="50"/>
  <c r="M102" i="50"/>
  <c r="M101" i="50"/>
  <c r="M100" i="50"/>
  <c r="M99" i="50"/>
  <c r="M98" i="50"/>
  <c r="M97" i="50"/>
  <c r="M96" i="50"/>
  <c r="M95" i="50"/>
  <c r="M94" i="50"/>
  <c r="M93" i="50"/>
  <c r="M92" i="50"/>
  <c r="M91" i="50"/>
  <c r="M90" i="50"/>
  <c r="M89" i="50"/>
  <c r="M88" i="50"/>
  <c r="M87" i="50"/>
  <c r="M86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K97" i="50"/>
  <c r="K96" i="50"/>
  <c r="K95" i="50"/>
  <c r="K94" i="50"/>
  <c r="K93" i="50"/>
  <c r="K92" i="50"/>
  <c r="K91" i="50"/>
  <c r="K90" i="50"/>
  <c r="K89" i="50"/>
  <c r="K88" i="50"/>
  <c r="K87" i="50"/>
  <c r="K86" i="50"/>
  <c r="T139" i="50"/>
  <c r="S139" i="50"/>
  <c r="R139" i="50"/>
  <c r="Q139" i="50"/>
  <c r="P139" i="50"/>
  <c r="O139" i="50"/>
  <c r="T138" i="50"/>
  <c r="S138" i="50"/>
  <c r="R138" i="50"/>
  <c r="Q138" i="50"/>
  <c r="P138" i="50"/>
  <c r="O138" i="50"/>
  <c r="T137" i="50"/>
  <c r="S137" i="50"/>
  <c r="R137" i="50"/>
  <c r="Q137" i="50"/>
  <c r="P137" i="50"/>
  <c r="O137" i="50"/>
  <c r="T136" i="50"/>
  <c r="S136" i="50"/>
  <c r="R136" i="50"/>
  <c r="Q136" i="50"/>
  <c r="P136" i="50"/>
  <c r="O136" i="50"/>
  <c r="T135" i="50"/>
  <c r="S135" i="50"/>
  <c r="R135" i="50"/>
  <c r="Q135" i="50"/>
  <c r="P135" i="50"/>
  <c r="O135" i="50"/>
  <c r="T134" i="50"/>
  <c r="S134" i="50"/>
  <c r="R134" i="50"/>
  <c r="Q134" i="50"/>
  <c r="P134" i="50"/>
  <c r="O134" i="50"/>
  <c r="S133" i="50"/>
  <c r="R133" i="50"/>
  <c r="Q133" i="50"/>
  <c r="P133" i="50"/>
  <c r="O133" i="50"/>
  <c r="Q132" i="50"/>
  <c r="P132" i="50"/>
  <c r="O132" i="50"/>
  <c r="Q131" i="50"/>
  <c r="P131" i="50"/>
  <c r="O131" i="50"/>
  <c r="Q130" i="50"/>
  <c r="P130" i="50"/>
  <c r="O130" i="50"/>
  <c r="R129" i="50"/>
  <c r="Q129" i="50"/>
  <c r="P129" i="50"/>
  <c r="O129" i="50"/>
  <c r="Q128" i="50"/>
  <c r="P128" i="50"/>
  <c r="O128" i="50"/>
  <c r="Q127" i="50"/>
  <c r="P127" i="50"/>
  <c r="O127" i="50"/>
  <c r="Q126" i="50"/>
  <c r="P126" i="50"/>
  <c r="O126" i="50"/>
  <c r="R125" i="50"/>
  <c r="Q125" i="50"/>
  <c r="P125" i="50"/>
  <c r="O125" i="50"/>
  <c r="Q124" i="50"/>
  <c r="P124" i="50"/>
  <c r="O124" i="50"/>
  <c r="Q123" i="50"/>
  <c r="P123" i="50"/>
  <c r="O123" i="50"/>
  <c r="P122" i="50"/>
  <c r="O122" i="50"/>
  <c r="P121" i="50"/>
  <c r="O121" i="50"/>
  <c r="P120" i="50"/>
  <c r="O120" i="50"/>
  <c r="P119" i="50"/>
  <c r="O119" i="50"/>
  <c r="P118" i="50"/>
  <c r="O118" i="50"/>
  <c r="P117" i="50"/>
  <c r="O117" i="50"/>
  <c r="P116" i="50"/>
  <c r="O116" i="50"/>
  <c r="P115" i="50"/>
  <c r="O115" i="50"/>
  <c r="P114" i="50"/>
  <c r="O114" i="50"/>
  <c r="P113" i="50"/>
  <c r="O113" i="50"/>
  <c r="R112" i="50"/>
  <c r="Q112" i="50"/>
  <c r="P112" i="50"/>
  <c r="O112" i="50"/>
  <c r="R111" i="50"/>
  <c r="Q111" i="50"/>
  <c r="P111" i="50"/>
  <c r="O111" i="50"/>
  <c r="Q110" i="50"/>
  <c r="P110" i="50"/>
  <c r="O110" i="50"/>
  <c r="R109" i="50"/>
  <c r="Q109" i="50"/>
  <c r="P109" i="50"/>
  <c r="O109" i="50"/>
  <c r="Q108" i="50"/>
  <c r="P108" i="50"/>
  <c r="O108" i="50"/>
  <c r="Q107" i="50"/>
  <c r="P107" i="50"/>
  <c r="O107" i="50"/>
  <c r="Q106" i="50"/>
  <c r="P106" i="50"/>
  <c r="O106" i="50"/>
  <c r="Q105" i="50"/>
  <c r="P105" i="50"/>
  <c r="O105" i="50"/>
  <c r="Q104" i="50"/>
  <c r="P104" i="50"/>
  <c r="O104" i="50"/>
  <c r="Q103" i="50"/>
  <c r="P103" i="50"/>
  <c r="O103" i="50"/>
  <c r="Q102" i="50"/>
  <c r="P102" i="50"/>
  <c r="O102" i="50"/>
  <c r="R101" i="50"/>
  <c r="Q101" i="50"/>
  <c r="P101" i="50"/>
  <c r="O101" i="50"/>
  <c r="Q100" i="50"/>
  <c r="P100" i="50"/>
  <c r="O100" i="50"/>
  <c r="Q99" i="50"/>
  <c r="P99" i="50"/>
  <c r="O99" i="50"/>
  <c r="P98" i="50"/>
  <c r="O98" i="50"/>
  <c r="P97" i="50"/>
  <c r="O97" i="50"/>
  <c r="P96" i="50"/>
  <c r="O96" i="50"/>
  <c r="P95" i="50"/>
  <c r="O95" i="50"/>
  <c r="P94" i="50"/>
  <c r="O94" i="50"/>
  <c r="P93" i="50"/>
  <c r="O93" i="50"/>
  <c r="Q92" i="50"/>
  <c r="P92" i="50"/>
  <c r="O92" i="50"/>
  <c r="P91" i="50"/>
  <c r="O91" i="50"/>
  <c r="P90" i="50"/>
  <c r="O90" i="50"/>
  <c r="P89" i="50"/>
  <c r="O89" i="50"/>
  <c r="Q88" i="50"/>
  <c r="P88" i="50"/>
  <c r="O88" i="50"/>
  <c r="P87" i="50"/>
  <c r="O87" i="50"/>
  <c r="P86" i="50"/>
  <c r="O86" i="50"/>
  <c r="N133" i="48"/>
  <c r="N132" i="48"/>
  <c r="N131" i="48"/>
  <c r="N130" i="48"/>
  <c r="N129" i="48"/>
  <c r="N128" i="48"/>
  <c r="N127" i="48"/>
  <c r="N126" i="48"/>
  <c r="N125" i="48"/>
  <c r="N124" i="48"/>
  <c r="N123" i="48"/>
  <c r="N122" i="48"/>
  <c r="N121" i="48"/>
  <c r="N120" i="48"/>
  <c r="N119" i="48"/>
  <c r="N118" i="48"/>
  <c r="N117" i="48"/>
  <c r="N116" i="48"/>
  <c r="N115" i="48"/>
  <c r="N114" i="48"/>
  <c r="N113" i="48"/>
  <c r="N112" i="48"/>
  <c r="N111" i="48"/>
  <c r="N110" i="48"/>
  <c r="N109" i="48"/>
  <c r="N108" i="48"/>
  <c r="N107" i="48"/>
  <c r="N106" i="48"/>
  <c r="N105" i="48"/>
  <c r="N104" i="48"/>
  <c r="N103" i="48"/>
  <c r="N102" i="48"/>
  <c r="N101" i="48"/>
  <c r="N100" i="48"/>
  <c r="N99" i="48"/>
  <c r="N98" i="48"/>
  <c r="N97" i="48"/>
  <c r="N96" i="48"/>
  <c r="N95" i="48"/>
  <c r="N94" i="48"/>
  <c r="N93" i="48"/>
  <c r="N92" i="48"/>
  <c r="N91" i="48"/>
  <c r="N90" i="48"/>
  <c r="N89" i="48"/>
  <c r="N88" i="48"/>
  <c r="N87" i="48"/>
  <c r="M121" i="48"/>
  <c r="M120" i="48"/>
  <c r="M119" i="48"/>
  <c r="M118" i="48"/>
  <c r="M117" i="48"/>
  <c r="M116" i="48"/>
  <c r="M115" i="48"/>
  <c r="M114" i="48"/>
  <c r="M113" i="48"/>
  <c r="M112" i="48"/>
  <c r="M111" i="48"/>
  <c r="M110" i="48"/>
  <c r="M109" i="48"/>
  <c r="M108" i="48"/>
  <c r="M107" i="48"/>
  <c r="M106" i="48"/>
  <c r="M105" i="48"/>
  <c r="M104" i="48"/>
  <c r="M103" i="48"/>
  <c r="M102" i="48"/>
  <c r="M101" i="48"/>
  <c r="M100" i="48"/>
  <c r="M99" i="48"/>
  <c r="M98" i="48"/>
  <c r="M97" i="48"/>
  <c r="M96" i="48"/>
  <c r="M95" i="48"/>
  <c r="M94" i="48"/>
  <c r="M93" i="48"/>
  <c r="M92" i="48"/>
  <c r="M91" i="48"/>
  <c r="M90" i="48"/>
  <c r="M89" i="48"/>
  <c r="M88" i="48"/>
  <c r="M87" i="48"/>
  <c r="M86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K97" i="48"/>
  <c r="K96" i="48"/>
  <c r="K95" i="48"/>
  <c r="K94" i="48"/>
  <c r="K93" i="48"/>
  <c r="K92" i="48"/>
  <c r="K91" i="48"/>
  <c r="K90" i="48"/>
  <c r="K89" i="48"/>
  <c r="K88" i="48"/>
  <c r="K87" i="48"/>
  <c r="K86" i="48"/>
  <c r="T139" i="48"/>
  <c r="S139" i="48"/>
  <c r="R139" i="48"/>
  <c r="Q139" i="48"/>
  <c r="P139" i="48"/>
  <c r="O139" i="48"/>
  <c r="T138" i="48"/>
  <c r="S138" i="48"/>
  <c r="R138" i="48"/>
  <c r="Q138" i="48"/>
  <c r="P138" i="48"/>
  <c r="O138" i="48"/>
  <c r="T137" i="48"/>
  <c r="S137" i="48"/>
  <c r="R137" i="48"/>
  <c r="Q137" i="48"/>
  <c r="P137" i="48"/>
  <c r="O137" i="48"/>
  <c r="T136" i="48"/>
  <c r="S136" i="48"/>
  <c r="R136" i="48"/>
  <c r="Q136" i="48"/>
  <c r="P136" i="48"/>
  <c r="O136" i="48"/>
  <c r="T135" i="48"/>
  <c r="S135" i="48"/>
  <c r="R135" i="48"/>
  <c r="Q135" i="48"/>
  <c r="P135" i="48"/>
  <c r="O135" i="48"/>
  <c r="T134" i="48"/>
  <c r="S134" i="48"/>
  <c r="R134" i="48"/>
  <c r="Q134" i="48"/>
  <c r="P134" i="48"/>
  <c r="O134" i="48"/>
  <c r="S133" i="48"/>
  <c r="R133" i="48"/>
  <c r="Q133" i="48"/>
  <c r="P133" i="48"/>
  <c r="O133" i="48"/>
  <c r="Q132" i="48"/>
  <c r="P132" i="48"/>
  <c r="O132" i="48"/>
  <c r="Q131" i="48"/>
  <c r="P131" i="48"/>
  <c r="O131" i="48"/>
  <c r="Q130" i="48"/>
  <c r="P130" i="48"/>
  <c r="O130" i="48"/>
  <c r="Q129" i="48"/>
  <c r="P129" i="48"/>
  <c r="O129" i="48"/>
  <c r="Q128" i="48"/>
  <c r="P128" i="48"/>
  <c r="O128" i="48"/>
  <c r="Q127" i="48"/>
  <c r="P127" i="48"/>
  <c r="O127" i="48"/>
  <c r="Q126" i="48"/>
  <c r="P126" i="48"/>
  <c r="O126" i="48"/>
  <c r="Q125" i="48"/>
  <c r="P125" i="48"/>
  <c r="O125" i="48"/>
  <c r="Q124" i="48"/>
  <c r="P124" i="48"/>
  <c r="O124" i="48"/>
  <c r="Q123" i="48"/>
  <c r="P123" i="48"/>
  <c r="O123" i="48"/>
  <c r="P122" i="48"/>
  <c r="O122" i="48"/>
  <c r="P121" i="48"/>
  <c r="O121" i="48"/>
  <c r="P120" i="48"/>
  <c r="O120" i="48"/>
  <c r="P119" i="48"/>
  <c r="O119" i="48"/>
  <c r="P118" i="48"/>
  <c r="O118" i="48"/>
  <c r="P117" i="48"/>
  <c r="O117" i="48"/>
  <c r="P116" i="48"/>
  <c r="O116" i="48"/>
  <c r="P115" i="48"/>
  <c r="O115" i="48"/>
  <c r="P114" i="48"/>
  <c r="O114" i="48"/>
  <c r="P113" i="48"/>
  <c r="O113" i="48"/>
  <c r="R112" i="48"/>
  <c r="Q112" i="48"/>
  <c r="P112" i="48"/>
  <c r="O112" i="48"/>
  <c r="R111" i="48"/>
  <c r="Q111" i="48"/>
  <c r="P111" i="48"/>
  <c r="O111" i="48"/>
  <c r="Q110" i="48"/>
  <c r="P110" i="48"/>
  <c r="O110" i="48"/>
  <c r="Q109" i="48"/>
  <c r="P109" i="48"/>
  <c r="O109" i="48"/>
  <c r="Q108" i="48"/>
  <c r="P108" i="48"/>
  <c r="O108" i="48"/>
  <c r="Q107" i="48"/>
  <c r="P107" i="48"/>
  <c r="O107" i="48"/>
  <c r="Q106" i="48"/>
  <c r="P106" i="48"/>
  <c r="O106" i="48"/>
  <c r="Q105" i="48"/>
  <c r="P105" i="48"/>
  <c r="O105" i="48"/>
  <c r="Q104" i="48"/>
  <c r="P104" i="48"/>
  <c r="O104" i="48"/>
  <c r="Q103" i="48"/>
  <c r="P103" i="48"/>
  <c r="O103" i="48"/>
  <c r="Q102" i="48"/>
  <c r="P102" i="48"/>
  <c r="O102" i="48"/>
  <c r="Q101" i="48"/>
  <c r="P101" i="48"/>
  <c r="O101" i="48"/>
  <c r="Q100" i="48"/>
  <c r="P100" i="48"/>
  <c r="O100" i="48"/>
  <c r="Q99" i="48"/>
  <c r="P99" i="48"/>
  <c r="O99" i="48"/>
  <c r="P98" i="48"/>
  <c r="O98" i="48"/>
  <c r="P97" i="48"/>
  <c r="O97" i="48"/>
  <c r="P96" i="48"/>
  <c r="O96" i="48"/>
  <c r="P95" i="48"/>
  <c r="O95" i="48"/>
  <c r="P94" i="48"/>
  <c r="O94" i="48"/>
  <c r="P93" i="48"/>
  <c r="O93" i="48"/>
  <c r="P92" i="48"/>
  <c r="O92" i="48"/>
  <c r="P91" i="48"/>
  <c r="O91" i="48"/>
  <c r="P90" i="48"/>
  <c r="O90" i="48"/>
  <c r="P89" i="48"/>
  <c r="O89" i="48"/>
  <c r="P88" i="48"/>
  <c r="O88" i="48"/>
  <c r="P87" i="48"/>
  <c r="O87" i="48"/>
  <c r="P86" i="48"/>
  <c r="O86" i="48"/>
  <c r="N133" i="46"/>
  <c r="N132" i="46"/>
  <c r="N131" i="46"/>
  <c r="N130" i="46"/>
  <c r="N129" i="46"/>
  <c r="N128" i="46"/>
  <c r="N127" i="46"/>
  <c r="N126" i="46"/>
  <c r="N125" i="46"/>
  <c r="N124" i="46"/>
  <c r="N123" i="46"/>
  <c r="N122" i="46"/>
  <c r="N121" i="46"/>
  <c r="N120" i="46"/>
  <c r="N119" i="46"/>
  <c r="N118" i="46"/>
  <c r="N117" i="46"/>
  <c r="N116" i="46"/>
  <c r="N115" i="46"/>
  <c r="N114" i="46"/>
  <c r="N113" i="46"/>
  <c r="N112" i="46"/>
  <c r="N111" i="46"/>
  <c r="N110" i="46"/>
  <c r="N109" i="46"/>
  <c r="N108" i="46"/>
  <c r="N107" i="46"/>
  <c r="N106" i="46"/>
  <c r="N105" i="46"/>
  <c r="N104" i="46"/>
  <c r="N103" i="46"/>
  <c r="N102" i="46"/>
  <c r="N101" i="46"/>
  <c r="N100" i="46"/>
  <c r="N99" i="46"/>
  <c r="N98" i="46"/>
  <c r="N97" i="46"/>
  <c r="N96" i="46"/>
  <c r="N95" i="46"/>
  <c r="N94" i="46"/>
  <c r="N93" i="46"/>
  <c r="N92" i="46"/>
  <c r="N91" i="46"/>
  <c r="N90" i="46"/>
  <c r="N89" i="46"/>
  <c r="N88" i="46"/>
  <c r="N87" i="46"/>
  <c r="M121" i="46"/>
  <c r="M120" i="46"/>
  <c r="M119" i="46"/>
  <c r="M118" i="46"/>
  <c r="M117" i="46"/>
  <c r="M116" i="46"/>
  <c r="M115" i="46"/>
  <c r="M114" i="46"/>
  <c r="M113" i="46"/>
  <c r="M112" i="46"/>
  <c r="M111" i="46"/>
  <c r="M110" i="46"/>
  <c r="M109" i="46"/>
  <c r="M108" i="46"/>
  <c r="M107" i="46"/>
  <c r="M106" i="46"/>
  <c r="M105" i="46"/>
  <c r="M104" i="46"/>
  <c r="M103" i="46"/>
  <c r="M102" i="46"/>
  <c r="M101" i="46"/>
  <c r="M100" i="46"/>
  <c r="M99" i="46"/>
  <c r="M98" i="46"/>
  <c r="M97" i="46"/>
  <c r="M96" i="46"/>
  <c r="M95" i="46"/>
  <c r="M94" i="46"/>
  <c r="M93" i="46"/>
  <c r="M92" i="46"/>
  <c r="M91" i="46"/>
  <c r="M90" i="46"/>
  <c r="M89" i="46"/>
  <c r="M88" i="46"/>
  <c r="M87" i="46"/>
  <c r="M86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K97" i="46"/>
  <c r="K96" i="46"/>
  <c r="K95" i="46"/>
  <c r="K94" i="46"/>
  <c r="K93" i="46"/>
  <c r="K92" i="46"/>
  <c r="K91" i="46"/>
  <c r="K90" i="46"/>
  <c r="K89" i="46"/>
  <c r="K88" i="46"/>
  <c r="K87" i="46"/>
  <c r="K86" i="46"/>
  <c r="T139" i="46"/>
  <c r="S139" i="46"/>
  <c r="R139" i="46"/>
  <c r="Q139" i="46"/>
  <c r="P139" i="46"/>
  <c r="O139" i="46"/>
  <c r="T138" i="46"/>
  <c r="S138" i="46"/>
  <c r="R138" i="46"/>
  <c r="Q138" i="46"/>
  <c r="P138" i="46"/>
  <c r="O138" i="46"/>
  <c r="T137" i="46"/>
  <c r="S137" i="46"/>
  <c r="R137" i="46"/>
  <c r="Q137" i="46"/>
  <c r="P137" i="46"/>
  <c r="O137" i="46"/>
  <c r="T136" i="46"/>
  <c r="S136" i="46"/>
  <c r="R136" i="46"/>
  <c r="Q136" i="46"/>
  <c r="P136" i="46"/>
  <c r="O136" i="46"/>
  <c r="T135" i="46"/>
  <c r="S135" i="46"/>
  <c r="R135" i="46"/>
  <c r="Q135" i="46"/>
  <c r="P135" i="46"/>
  <c r="O135" i="46"/>
  <c r="T134" i="46"/>
  <c r="S134" i="46"/>
  <c r="R134" i="46"/>
  <c r="Q134" i="46"/>
  <c r="P134" i="46"/>
  <c r="O134" i="46"/>
  <c r="S133" i="46"/>
  <c r="R133" i="46"/>
  <c r="Q133" i="46"/>
  <c r="P133" i="46"/>
  <c r="O133" i="46"/>
  <c r="Q132" i="46"/>
  <c r="P132" i="46"/>
  <c r="O132" i="46"/>
  <c r="Q131" i="46"/>
  <c r="P131" i="46"/>
  <c r="O131" i="46"/>
  <c r="Q130" i="46"/>
  <c r="P130" i="46"/>
  <c r="O130" i="46"/>
  <c r="Q129" i="46"/>
  <c r="P129" i="46"/>
  <c r="O129" i="46"/>
  <c r="Q128" i="46"/>
  <c r="P128" i="46"/>
  <c r="O128" i="46"/>
  <c r="Q127" i="46"/>
  <c r="P127" i="46"/>
  <c r="O127" i="46"/>
  <c r="Q126" i="46"/>
  <c r="P126" i="46"/>
  <c r="O126" i="46"/>
  <c r="Q125" i="46"/>
  <c r="P125" i="46"/>
  <c r="O125" i="46"/>
  <c r="Q124" i="46"/>
  <c r="P124" i="46"/>
  <c r="O124" i="46"/>
  <c r="Q123" i="46"/>
  <c r="P123" i="46"/>
  <c r="O123" i="46"/>
  <c r="P122" i="46"/>
  <c r="O122" i="46"/>
  <c r="P121" i="46"/>
  <c r="O121" i="46"/>
  <c r="P120" i="46"/>
  <c r="O120" i="46"/>
  <c r="P119" i="46"/>
  <c r="O119" i="46"/>
  <c r="P118" i="46"/>
  <c r="O118" i="46"/>
  <c r="P117" i="46"/>
  <c r="O117" i="46"/>
  <c r="P116" i="46"/>
  <c r="O116" i="46"/>
  <c r="P115" i="46"/>
  <c r="O115" i="46"/>
  <c r="P114" i="46"/>
  <c r="O114" i="46"/>
  <c r="P113" i="46"/>
  <c r="O113" i="46"/>
  <c r="R112" i="46"/>
  <c r="Q112" i="46"/>
  <c r="P112" i="46"/>
  <c r="O112" i="46"/>
  <c r="R111" i="46"/>
  <c r="Q111" i="46"/>
  <c r="P111" i="46"/>
  <c r="O111" i="46"/>
  <c r="Q110" i="46"/>
  <c r="P110" i="46"/>
  <c r="O110" i="46"/>
  <c r="Q109" i="46"/>
  <c r="P109" i="46"/>
  <c r="O109" i="46"/>
  <c r="Q108" i="46"/>
  <c r="P108" i="46"/>
  <c r="O108" i="46"/>
  <c r="Q107" i="46"/>
  <c r="P107" i="46"/>
  <c r="O107" i="46"/>
  <c r="Q106" i="46"/>
  <c r="P106" i="46"/>
  <c r="O106" i="46"/>
  <c r="Q105" i="46"/>
  <c r="P105" i="46"/>
  <c r="O105" i="46"/>
  <c r="Q104" i="46"/>
  <c r="P104" i="46"/>
  <c r="O104" i="46"/>
  <c r="Q103" i="46"/>
  <c r="P103" i="46"/>
  <c r="O103" i="46"/>
  <c r="Q102" i="46"/>
  <c r="P102" i="46"/>
  <c r="O102" i="46"/>
  <c r="Q101" i="46"/>
  <c r="P101" i="46"/>
  <c r="O101" i="46"/>
  <c r="Q100" i="46"/>
  <c r="P100" i="46"/>
  <c r="O100" i="46"/>
  <c r="Q99" i="46"/>
  <c r="P99" i="46"/>
  <c r="O99" i="46"/>
  <c r="P98" i="46"/>
  <c r="O98" i="46"/>
  <c r="P97" i="46"/>
  <c r="O97" i="46"/>
  <c r="P96" i="46"/>
  <c r="O96" i="46"/>
  <c r="P95" i="46"/>
  <c r="O95" i="46"/>
  <c r="P94" i="46"/>
  <c r="O94" i="46"/>
  <c r="P93" i="46"/>
  <c r="O93" i="46"/>
  <c r="P92" i="46"/>
  <c r="O92" i="46"/>
  <c r="P91" i="46"/>
  <c r="O91" i="46"/>
  <c r="P90" i="46"/>
  <c r="O90" i="46"/>
  <c r="P89" i="46"/>
  <c r="O89" i="46"/>
  <c r="P88" i="46"/>
  <c r="O88" i="46"/>
  <c r="P87" i="46"/>
  <c r="O87" i="46"/>
  <c r="P86" i="46"/>
  <c r="O86" i="46"/>
  <c r="N133" i="44"/>
  <c r="N132" i="44"/>
  <c r="N131" i="44"/>
  <c r="N130" i="44"/>
  <c r="N129" i="44"/>
  <c r="N128" i="44"/>
  <c r="N127" i="44"/>
  <c r="N126" i="44"/>
  <c r="N125" i="44"/>
  <c r="N124" i="44"/>
  <c r="N123" i="44"/>
  <c r="N122" i="44"/>
  <c r="N121" i="44"/>
  <c r="N120" i="44"/>
  <c r="N119" i="44"/>
  <c r="N118" i="44"/>
  <c r="N117" i="44"/>
  <c r="N116" i="44"/>
  <c r="N115" i="44"/>
  <c r="N114" i="44"/>
  <c r="N113" i="44"/>
  <c r="N112" i="44"/>
  <c r="N111" i="44"/>
  <c r="N110" i="44"/>
  <c r="N109" i="44"/>
  <c r="N108" i="44"/>
  <c r="N107" i="44"/>
  <c r="N106" i="44"/>
  <c r="N105" i="44"/>
  <c r="N104" i="44"/>
  <c r="N103" i="44"/>
  <c r="N102" i="44"/>
  <c r="N101" i="44"/>
  <c r="N100" i="44"/>
  <c r="N99" i="44"/>
  <c r="N98" i="44"/>
  <c r="N97" i="44"/>
  <c r="N96" i="44"/>
  <c r="N95" i="44"/>
  <c r="N94" i="44"/>
  <c r="N93" i="44"/>
  <c r="N92" i="44"/>
  <c r="N91" i="44"/>
  <c r="N90" i="44"/>
  <c r="N89" i="44"/>
  <c r="N88" i="44"/>
  <c r="N87" i="44"/>
  <c r="M121" i="44"/>
  <c r="M120" i="44"/>
  <c r="M119" i="44"/>
  <c r="M118" i="44"/>
  <c r="M117" i="44"/>
  <c r="M116" i="44"/>
  <c r="M115" i="44"/>
  <c r="M114" i="44"/>
  <c r="M113" i="44"/>
  <c r="M112" i="44"/>
  <c r="M111" i="44"/>
  <c r="M110" i="44"/>
  <c r="M109" i="44"/>
  <c r="M108" i="44"/>
  <c r="M107" i="44"/>
  <c r="M106" i="44"/>
  <c r="M105" i="44"/>
  <c r="M104" i="44"/>
  <c r="M103" i="44"/>
  <c r="M102" i="44"/>
  <c r="M101" i="44"/>
  <c r="M100" i="44"/>
  <c r="M99" i="44"/>
  <c r="M98" i="44"/>
  <c r="M97" i="44"/>
  <c r="M96" i="44"/>
  <c r="M95" i="44"/>
  <c r="M94" i="44"/>
  <c r="M93" i="44"/>
  <c r="M92" i="44"/>
  <c r="M91" i="44"/>
  <c r="M90" i="44"/>
  <c r="M89" i="44"/>
  <c r="M88" i="44"/>
  <c r="M87" i="44"/>
  <c r="M86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K97" i="44"/>
  <c r="K96" i="44"/>
  <c r="K95" i="44"/>
  <c r="K94" i="44"/>
  <c r="K93" i="44"/>
  <c r="K92" i="44"/>
  <c r="K91" i="44"/>
  <c r="K90" i="44"/>
  <c r="K89" i="44"/>
  <c r="K88" i="44"/>
  <c r="K87" i="44"/>
  <c r="K86" i="44"/>
  <c r="T139" i="44"/>
  <c r="S139" i="44"/>
  <c r="R139" i="44"/>
  <c r="Q139" i="44"/>
  <c r="P139" i="44"/>
  <c r="O139" i="44"/>
  <c r="T138" i="44"/>
  <c r="S138" i="44"/>
  <c r="R138" i="44"/>
  <c r="Q138" i="44"/>
  <c r="P138" i="44"/>
  <c r="O138" i="44"/>
  <c r="T137" i="44"/>
  <c r="S137" i="44"/>
  <c r="R137" i="44"/>
  <c r="Q137" i="44"/>
  <c r="P137" i="44"/>
  <c r="O137" i="44"/>
  <c r="T136" i="44"/>
  <c r="S136" i="44"/>
  <c r="R136" i="44"/>
  <c r="Q136" i="44"/>
  <c r="P136" i="44"/>
  <c r="O136" i="44"/>
  <c r="T135" i="44"/>
  <c r="S135" i="44"/>
  <c r="R135" i="44"/>
  <c r="Q135" i="44"/>
  <c r="P135" i="44"/>
  <c r="O135" i="44"/>
  <c r="T134" i="44"/>
  <c r="S134" i="44"/>
  <c r="R134" i="44"/>
  <c r="Q134" i="44"/>
  <c r="P134" i="44"/>
  <c r="O134" i="44"/>
  <c r="S133" i="44"/>
  <c r="R133" i="44"/>
  <c r="Q133" i="44"/>
  <c r="P133" i="44"/>
  <c r="O133" i="44"/>
  <c r="Q132" i="44"/>
  <c r="P132" i="44"/>
  <c r="O132" i="44"/>
  <c r="Q131" i="44"/>
  <c r="P131" i="44"/>
  <c r="O131" i="44"/>
  <c r="Q130" i="44"/>
  <c r="P130" i="44"/>
  <c r="O130" i="44"/>
  <c r="Q129" i="44"/>
  <c r="P129" i="44"/>
  <c r="O129" i="44"/>
  <c r="Q128" i="44"/>
  <c r="P128" i="44"/>
  <c r="O128" i="44"/>
  <c r="Q127" i="44"/>
  <c r="P127" i="44"/>
  <c r="O127" i="44"/>
  <c r="Q126" i="44"/>
  <c r="P126" i="44"/>
  <c r="O126" i="44"/>
  <c r="Q125" i="44"/>
  <c r="P125" i="44"/>
  <c r="O125" i="44"/>
  <c r="Q124" i="44"/>
  <c r="P124" i="44"/>
  <c r="O124" i="44"/>
  <c r="Q123" i="44"/>
  <c r="P123" i="44"/>
  <c r="O123" i="44"/>
  <c r="P122" i="44"/>
  <c r="O122" i="44"/>
  <c r="P121" i="44"/>
  <c r="O121" i="44"/>
  <c r="P120" i="44"/>
  <c r="O120" i="44"/>
  <c r="P119" i="44"/>
  <c r="O119" i="44"/>
  <c r="P118" i="44"/>
  <c r="O118" i="44"/>
  <c r="P117" i="44"/>
  <c r="O117" i="44"/>
  <c r="P116" i="44"/>
  <c r="O116" i="44"/>
  <c r="P115" i="44"/>
  <c r="O115" i="44"/>
  <c r="P114" i="44"/>
  <c r="O114" i="44"/>
  <c r="P113" i="44"/>
  <c r="O113" i="44"/>
  <c r="R112" i="44"/>
  <c r="Q112" i="44"/>
  <c r="P112" i="44"/>
  <c r="O112" i="44"/>
  <c r="R111" i="44"/>
  <c r="Q111" i="44"/>
  <c r="P111" i="44"/>
  <c r="O111" i="44"/>
  <c r="Q110" i="44"/>
  <c r="P110" i="44"/>
  <c r="O110" i="44"/>
  <c r="Q109" i="44"/>
  <c r="P109" i="44"/>
  <c r="O109" i="44"/>
  <c r="Q108" i="44"/>
  <c r="P108" i="44"/>
  <c r="O108" i="44"/>
  <c r="Q107" i="44"/>
  <c r="P107" i="44"/>
  <c r="O107" i="44"/>
  <c r="Q106" i="44"/>
  <c r="P106" i="44"/>
  <c r="O106" i="44"/>
  <c r="Q105" i="44"/>
  <c r="P105" i="44"/>
  <c r="O105" i="44"/>
  <c r="Q104" i="44"/>
  <c r="P104" i="44"/>
  <c r="O104" i="44"/>
  <c r="Q103" i="44"/>
  <c r="P103" i="44"/>
  <c r="O103" i="44"/>
  <c r="Q102" i="44"/>
  <c r="P102" i="44"/>
  <c r="O102" i="44"/>
  <c r="Q101" i="44"/>
  <c r="P101" i="44"/>
  <c r="O101" i="44"/>
  <c r="Q100" i="44"/>
  <c r="P100" i="44"/>
  <c r="O100" i="44"/>
  <c r="Q99" i="44"/>
  <c r="P99" i="44"/>
  <c r="O99" i="44"/>
  <c r="P98" i="44"/>
  <c r="O98" i="44"/>
  <c r="P97" i="44"/>
  <c r="O97" i="44"/>
  <c r="P96" i="44"/>
  <c r="O96" i="44"/>
  <c r="P95" i="44"/>
  <c r="O95" i="44"/>
  <c r="P94" i="44"/>
  <c r="O94" i="44"/>
  <c r="P93" i="44"/>
  <c r="O93" i="44"/>
  <c r="P92" i="44"/>
  <c r="O92" i="44"/>
  <c r="P91" i="44"/>
  <c r="O91" i="44"/>
  <c r="P90" i="44"/>
  <c r="O90" i="44"/>
  <c r="P89" i="44"/>
  <c r="O89" i="44"/>
  <c r="P88" i="44"/>
  <c r="O88" i="44"/>
  <c r="P87" i="44"/>
  <c r="O87" i="44"/>
  <c r="P86" i="44"/>
  <c r="O86" i="44"/>
  <c r="N133" i="42"/>
  <c r="N132" i="42"/>
  <c r="N131" i="42"/>
  <c r="N130" i="42"/>
  <c r="N129" i="42"/>
  <c r="N128" i="42"/>
  <c r="N127" i="42"/>
  <c r="N126" i="42"/>
  <c r="N125" i="42"/>
  <c r="N124" i="42"/>
  <c r="N123" i="42"/>
  <c r="N122" i="42"/>
  <c r="N121" i="42"/>
  <c r="N120" i="42"/>
  <c r="N119" i="42"/>
  <c r="N118" i="42"/>
  <c r="N117" i="42"/>
  <c r="N116" i="42"/>
  <c r="N115" i="42"/>
  <c r="N114" i="42"/>
  <c r="N113" i="42"/>
  <c r="N112" i="42"/>
  <c r="N111" i="42"/>
  <c r="N110" i="42"/>
  <c r="N109" i="42"/>
  <c r="N108" i="42"/>
  <c r="N107" i="42"/>
  <c r="N106" i="42"/>
  <c r="N105" i="42"/>
  <c r="N104" i="42"/>
  <c r="N103" i="42"/>
  <c r="N102" i="42"/>
  <c r="N101" i="42"/>
  <c r="N100" i="42"/>
  <c r="N99" i="42"/>
  <c r="N98" i="42"/>
  <c r="N97" i="42"/>
  <c r="N96" i="42"/>
  <c r="N95" i="42"/>
  <c r="N94" i="42"/>
  <c r="N93" i="42"/>
  <c r="N92" i="42"/>
  <c r="N91" i="42"/>
  <c r="N90" i="42"/>
  <c r="N89" i="42"/>
  <c r="N88" i="42"/>
  <c r="N87" i="42"/>
  <c r="M121" i="42"/>
  <c r="M120" i="42"/>
  <c r="M119" i="42"/>
  <c r="M118" i="42"/>
  <c r="M117" i="42"/>
  <c r="M116" i="42"/>
  <c r="M115" i="42"/>
  <c r="M114" i="42"/>
  <c r="M113" i="42"/>
  <c r="M112" i="42"/>
  <c r="M111" i="42"/>
  <c r="M110" i="42"/>
  <c r="M109" i="42"/>
  <c r="M108" i="42"/>
  <c r="M107" i="42"/>
  <c r="M106" i="42"/>
  <c r="M105" i="42"/>
  <c r="M104" i="42"/>
  <c r="M103" i="42"/>
  <c r="M102" i="42"/>
  <c r="M101" i="42"/>
  <c r="M100" i="42"/>
  <c r="M99" i="42"/>
  <c r="M98" i="42"/>
  <c r="M97" i="42"/>
  <c r="M96" i="42"/>
  <c r="M95" i="42"/>
  <c r="M94" i="42"/>
  <c r="M93" i="42"/>
  <c r="M92" i="42"/>
  <c r="M91" i="42"/>
  <c r="M90" i="42"/>
  <c r="M89" i="42"/>
  <c r="M88" i="42"/>
  <c r="M87" i="42"/>
  <c r="M86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K97" i="42"/>
  <c r="K96" i="42"/>
  <c r="K95" i="42"/>
  <c r="K94" i="42"/>
  <c r="K93" i="42"/>
  <c r="K92" i="42"/>
  <c r="K91" i="42"/>
  <c r="K90" i="42"/>
  <c r="K89" i="42"/>
  <c r="K88" i="42"/>
  <c r="K87" i="42"/>
  <c r="K86" i="42"/>
  <c r="T139" i="42"/>
  <c r="S139" i="42"/>
  <c r="R139" i="42"/>
  <c r="Q139" i="42"/>
  <c r="P139" i="42"/>
  <c r="O139" i="42"/>
  <c r="T138" i="42"/>
  <c r="S138" i="42"/>
  <c r="R138" i="42"/>
  <c r="Q138" i="42"/>
  <c r="P138" i="42"/>
  <c r="O138" i="42"/>
  <c r="T137" i="42"/>
  <c r="S137" i="42"/>
  <c r="R137" i="42"/>
  <c r="Q137" i="42"/>
  <c r="P137" i="42"/>
  <c r="O137" i="42"/>
  <c r="T136" i="42"/>
  <c r="S136" i="42"/>
  <c r="R136" i="42"/>
  <c r="Q136" i="42"/>
  <c r="P136" i="42"/>
  <c r="O136" i="42"/>
  <c r="T135" i="42"/>
  <c r="S135" i="42"/>
  <c r="R135" i="42"/>
  <c r="Q135" i="42"/>
  <c r="P135" i="42"/>
  <c r="O135" i="42"/>
  <c r="T134" i="42"/>
  <c r="S134" i="42"/>
  <c r="R134" i="42"/>
  <c r="Q134" i="42"/>
  <c r="P134" i="42"/>
  <c r="O134" i="42"/>
  <c r="S133" i="42"/>
  <c r="R133" i="42"/>
  <c r="Q133" i="42"/>
  <c r="P133" i="42"/>
  <c r="O133" i="42"/>
  <c r="Q132" i="42"/>
  <c r="P132" i="42"/>
  <c r="O132" i="42"/>
  <c r="Q131" i="42"/>
  <c r="P131" i="42"/>
  <c r="O131" i="42"/>
  <c r="Q130" i="42"/>
  <c r="P130" i="42"/>
  <c r="O130" i="42"/>
  <c r="Q129" i="42"/>
  <c r="P129" i="42"/>
  <c r="O129" i="42"/>
  <c r="Q128" i="42"/>
  <c r="P128" i="42"/>
  <c r="O128" i="42"/>
  <c r="Q127" i="42"/>
  <c r="P127" i="42"/>
  <c r="O127" i="42"/>
  <c r="Q126" i="42"/>
  <c r="P126" i="42"/>
  <c r="O126" i="42"/>
  <c r="Q125" i="42"/>
  <c r="P125" i="42"/>
  <c r="O125" i="42"/>
  <c r="Q124" i="42"/>
  <c r="P124" i="42"/>
  <c r="O124" i="42"/>
  <c r="Q123" i="42"/>
  <c r="P123" i="42"/>
  <c r="O123" i="42"/>
  <c r="P122" i="42"/>
  <c r="O122" i="42"/>
  <c r="P121" i="42"/>
  <c r="O121" i="42"/>
  <c r="P120" i="42"/>
  <c r="O120" i="42"/>
  <c r="P119" i="42"/>
  <c r="O119" i="42"/>
  <c r="P118" i="42"/>
  <c r="O118" i="42"/>
  <c r="P117" i="42"/>
  <c r="O117" i="42"/>
  <c r="P116" i="42"/>
  <c r="O116" i="42"/>
  <c r="P115" i="42"/>
  <c r="O115" i="42"/>
  <c r="P114" i="42"/>
  <c r="O114" i="42"/>
  <c r="P113" i="42"/>
  <c r="O113" i="42"/>
  <c r="R112" i="42"/>
  <c r="Q112" i="42"/>
  <c r="P112" i="42"/>
  <c r="O112" i="42"/>
  <c r="R111" i="42"/>
  <c r="Q111" i="42"/>
  <c r="P111" i="42"/>
  <c r="O111" i="42"/>
  <c r="Q110" i="42"/>
  <c r="P110" i="42"/>
  <c r="O110" i="42"/>
  <c r="Q109" i="42"/>
  <c r="P109" i="42"/>
  <c r="O109" i="42"/>
  <c r="Q108" i="42"/>
  <c r="P108" i="42"/>
  <c r="O108" i="42"/>
  <c r="Q107" i="42"/>
  <c r="P107" i="42"/>
  <c r="O107" i="42"/>
  <c r="Q106" i="42"/>
  <c r="P106" i="42"/>
  <c r="O106" i="42"/>
  <c r="Q105" i="42"/>
  <c r="P105" i="42"/>
  <c r="O105" i="42"/>
  <c r="Q104" i="42"/>
  <c r="P104" i="42"/>
  <c r="O104" i="42"/>
  <c r="Q103" i="42"/>
  <c r="P103" i="42"/>
  <c r="O103" i="42"/>
  <c r="Q102" i="42"/>
  <c r="P102" i="42"/>
  <c r="O102" i="42"/>
  <c r="Q101" i="42"/>
  <c r="P101" i="42"/>
  <c r="O101" i="42"/>
  <c r="Q100" i="42"/>
  <c r="P100" i="42"/>
  <c r="O100" i="42"/>
  <c r="Q99" i="42"/>
  <c r="P99" i="42"/>
  <c r="O99" i="42"/>
  <c r="P98" i="42"/>
  <c r="O98" i="42"/>
  <c r="P97" i="42"/>
  <c r="O97" i="42"/>
  <c r="P96" i="42"/>
  <c r="O96" i="42"/>
  <c r="P95" i="42"/>
  <c r="O95" i="42"/>
  <c r="P94" i="42"/>
  <c r="O94" i="42"/>
  <c r="P93" i="42"/>
  <c r="O93" i="42"/>
  <c r="P92" i="42"/>
  <c r="O92" i="42"/>
  <c r="P91" i="42"/>
  <c r="O91" i="42"/>
  <c r="P90" i="42"/>
  <c r="O90" i="42"/>
  <c r="P89" i="42"/>
  <c r="O89" i="42"/>
  <c r="P88" i="42"/>
  <c r="O88" i="42"/>
  <c r="P87" i="42"/>
  <c r="O87" i="42"/>
  <c r="P86" i="42"/>
  <c r="O86" i="42"/>
  <c r="N133" i="40"/>
  <c r="N132" i="40"/>
  <c r="N131" i="40"/>
  <c r="N130" i="40"/>
  <c r="N129" i="40"/>
  <c r="N128" i="40"/>
  <c r="N127" i="40"/>
  <c r="N126" i="40"/>
  <c r="N125" i="40"/>
  <c r="N124" i="40"/>
  <c r="N123" i="40"/>
  <c r="N122" i="40"/>
  <c r="N121" i="40"/>
  <c r="N120" i="40"/>
  <c r="N119" i="40"/>
  <c r="N118" i="40"/>
  <c r="N117" i="40"/>
  <c r="N116" i="40"/>
  <c r="N115" i="40"/>
  <c r="N114" i="40"/>
  <c r="N113" i="40"/>
  <c r="N112" i="40"/>
  <c r="N111" i="40"/>
  <c r="N110" i="40"/>
  <c r="N109" i="40"/>
  <c r="N108" i="40"/>
  <c r="N107" i="40"/>
  <c r="N106" i="40"/>
  <c r="N105" i="40"/>
  <c r="N104" i="40"/>
  <c r="N103" i="40"/>
  <c r="N102" i="40"/>
  <c r="N101" i="40"/>
  <c r="N100" i="40"/>
  <c r="N99" i="40"/>
  <c r="N98" i="40"/>
  <c r="N97" i="40"/>
  <c r="N96" i="40"/>
  <c r="N95" i="40"/>
  <c r="N94" i="40"/>
  <c r="N93" i="40"/>
  <c r="N92" i="40"/>
  <c r="N91" i="40"/>
  <c r="N90" i="40"/>
  <c r="N89" i="40"/>
  <c r="N88" i="40"/>
  <c r="N87" i="40"/>
  <c r="M121" i="40"/>
  <c r="M120" i="40"/>
  <c r="M119" i="40"/>
  <c r="M118" i="40"/>
  <c r="M117" i="40"/>
  <c r="M116" i="40"/>
  <c r="M115" i="40"/>
  <c r="M114" i="40"/>
  <c r="M113" i="40"/>
  <c r="M112" i="40"/>
  <c r="M111" i="40"/>
  <c r="M110" i="40"/>
  <c r="M109" i="40"/>
  <c r="M108" i="40"/>
  <c r="M107" i="40"/>
  <c r="M106" i="40"/>
  <c r="M105" i="40"/>
  <c r="M104" i="40"/>
  <c r="M103" i="40"/>
  <c r="M102" i="40"/>
  <c r="M101" i="40"/>
  <c r="M100" i="40"/>
  <c r="M99" i="40"/>
  <c r="M98" i="40"/>
  <c r="M97" i="40"/>
  <c r="M96" i="40"/>
  <c r="M95" i="40"/>
  <c r="M94" i="40"/>
  <c r="M93" i="40"/>
  <c r="M92" i="40"/>
  <c r="M91" i="40"/>
  <c r="M90" i="40"/>
  <c r="M89" i="40"/>
  <c r="M88" i="40"/>
  <c r="M87" i="40"/>
  <c r="M86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K97" i="40"/>
  <c r="K96" i="40"/>
  <c r="K95" i="40"/>
  <c r="K94" i="40"/>
  <c r="K93" i="40"/>
  <c r="K92" i="40"/>
  <c r="K91" i="40"/>
  <c r="K90" i="40"/>
  <c r="K89" i="40"/>
  <c r="K88" i="40"/>
  <c r="K87" i="40"/>
  <c r="K86" i="40"/>
  <c r="T139" i="40"/>
  <c r="S139" i="40"/>
  <c r="R139" i="40"/>
  <c r="Q139" i="40"/>
  <c r="P139" i="40"/>
  <c r="O139" i="40"/>
  <c r="T138" i="40"/>
  <c r="S138" i="40"/>
  <c r="R138" i="40"/>
  <c r="Q138" i="40"/>
  <c r="P138" i="40"/>
  <c r="O138" i="40"/>
  <c r="T137" i="40"/>
  <c r="S137" i="40"/>
  <c r="R137" i="40"/>
  <c r="Q137" i="40"/>
  <c r="P137" i="40"/>
  <c r="O137" i="40"/>
  <c r="T136" i="40"/>
  <c r="S136" i="40"/>
  <c r="R136" i="40"/>
  <c r="Q136" i="40"/>
  <c r="P136" i="40"/>
  <c r="O136" i="40"/>
  <c r="T135" i="40"/>
  <c r="S135" i="40"/>
  <c r="R135" i="40"/>
  <c r="Q135" i="40"/>
  <c r="P135" i="40"/>
  <c r="O135" i="40"/>
  <c r="T134" i="40"/>
  <c r="S134" i="40"/>
  <c r="R134" i="40"/>
  <c r="Q134" i="40"/>
  <c r="P134" i="40"/>
  <c r="O134" i="40"/>
  <c r="S133" i="40"/>
  <c r="R133" i="40"/>
  <c r="Q133" i="40"/>
  <c r="P133" i="40"/>
  <c r="O133" i="40"/>
  <c r="Q132" i="40"/>
  <c r="P132" i="40"/>
  <c r="O132" i="40"/>
  <c r="Q131" i="40"/>
  <c r="P131" i="40"/>
  <c r="O131" i="40"/>
  <c r="Q130" i="40"/>
  <c r="P130" i="40"/>
  <c r="O130" i="40"/>
  <c r="Q129" i="40"/>
  <c r="P129" i="40"/>
  <c r="O129" i="40"/>
  <c r="Q128" i="40"/>
  <c r="P128" i="40"/>
  <c r="O128" i="40"/>
  <c r="Q127" i="40"/>
  <c r="P127" i="40"/>
  <c r="O127" i="40"/>
  <c r="Q126" i="40"/>
  <c r="P126" i="40"/>
  <c r="O126" i="40"/>
  <c r="Q125" i="40"/>
  <c r="P125" i="40"/>
  <c r="O125" i="40"/>
  <c r="Q124" i="40"/>
  <c r="P124" i="40"/>
  <c r="O124" i="40"/>
  <c r="Q123" i="40"/>
  <c r="P123" i="40"/>
  <c r="O123" i="40"/>
  <c r="P122" i="40"/>
  <c r="O122" i="40"/>
  <c r="P121" i="40"/>
  <c r="O121" i="40"/>
  <c r="P120" i="40"/>
  <c r="O120" i="40"/>
  <c r="P119" i="40"/>
  <c r="O119" i="40"/>
  <c r="P118" i="40"/>
  <c r="O118" i="40"/>
  <c r="P117" i="40"/>
  <c r="O117" i="40"/>
  <c r="P116" i="40"/>
  <c r="O116" i="40"/>
  <c r="P115" i="40"/>
  <c r="O115" i="40"/>
  <c r="P114" i="40"/>
  <c r="O114" i="40"/>
  <c r="P113" i="40"/>
  <c r="O113" i="40"/>
  <c r="R112" i="40"/>
  <c r="Q112" i="40"/>
  <c r="P112" i="40"/>
  <c r="O112" i="40"/>
  <c r="R111" i="40"/>
  <c r="Q111" i="40"/>
  <c r="P111" i="40"/>
  <c r="O111" i="40"/>
  <c r="Q110" i="40"/>
  <c r="P110" i="40"/>
  <c r="O110" i="40"/>
  <c r="Q109" i="40"/>
  <c r="P109" i="40"/>
  <c r="O109" i="40"/>
  <c r="Q108" i="40"/>
  <c r="P108" i="40"/>
  <c r="O108" i="40"/>
  <c r="Q107" i="40"/>
  <c r="P107" i="40"/>
  <c r="O107" i="40"/>
  <c r="Q106" i="40"/>
  <c r="P106" i="40"/>
  <c r="O106" i="40"/>
  <c r="Q105" i="40"/>
  <c r="P105" i="40"/>
  <c r="O105" i="40"/>
  <c r="Q104" i="40"/>
  <c r="P104" i="40"/>
  <c r="O104" i="40"/>
  <c r="Q103" i="40"/>
  <c r="P103" i="40"/>
  <c r="O103" i="40"/>
  <c r="Q102" i="40"/>
  <c r="P102" i="40"/>
  <c r="O102" i="40"/>
  <c r="Q101" i="40"/>
  <c r="P101" i="40"/>
  <c r="O101" i="40"/>
  <c r="Q100" i="40"/>
  <c r="P100" i="40"/>
  <c r="O100" i="40"/>
  <c r="Q99" i="40"/>
  <c r="P99" i="40"/>
  <c r="O99" i="40"/>
  <c r="P98" i="40"/>
  <c r="O98" i="40"/>
  <c r="P97" i="40"/>
  <c r="O97" i="40"/>
  <c r="P96" i="40"/>
  <c r="O96" i="40"/>
  <c r="P95" i="40"/>
  <c r="O95" i="40"/>
  <c r="P94" i="40"/>
  <c r="O94" i="40"/>
  <c r="P93" i="40"/>
  <c r="O93" i="40"/>
  <c r="P92" i="40"/>
  <c r="O92" i="40"/>
  <c r="P91" i="40"/>
  <c r="O91" i="40"/>
  <c r="P90" i="40"/>
  <c r="O90" i="40"/>
  <c r="P89" i="40"/>
  <c r="O89" i="40"/>
  <c r="P88" i="40"/>
  <c r="O88" i="40"/>
  <c r="P87" i="40"/>
  <c r="O87" i="40"/>
  <c r="P86" i="40"/>
  <c r="O86" i="40"/>
  <c r="B141" i="50"/>
  <c r="A141" i="50"/>
  <c r="B140" i="50"/>
  <c r="A140" i="50"/>
  <c r="U139" i="50"/>
  <c r="B139" i="50"/>
  <c r="A139" i="50"/>
  <c r="U138" i="50"/>
  <c r="B138" i="50"/>
  <c r="A138" i="50"/>
  <c r="U137" i="50"/>
  <c r="B137" i="50"/>
  <c r="A137" i="50"/>
  <c r="U136" i="50"/>
  <c r="B136" i="50"/>
  <c r="A136" i="50"/>
  <c r="U135" i="50"/>
  <c r="B135" i="50"/>
  <c r="A135" i="50"/>
  <c r="AD134" i="50"/>
  <c r="AE134" i="50" s="1"/>
  <c r="AC134" i="50"/>
  <c r="AC135" i="50" s="1"/>
  <c r="AC136" i="50" s="1"/>
  <c r="AC137" i="50" s="1"/>
  <c r="AC138" i="50" s="1"/>
  <c r="AC139" i="50" s="1"/>
  <c r="AB134" i="50"/>
  <c r="AB135" i="50" s="1"/>
  <c r="AB136" i="50" s="1"/>
  <c r="AB137" i="50" s="1"/>
  <c r="AB138" i="50" s="1"/>
  <c r="AB139" i="50" s="1"/>
  <c r="AA134" i="50"/>
  <c r="AA135" i="50" s="1"/>
  <c r="AA136" i="50" s="1"/>
  <c r="AA137" i="50" s="1"/>
  <c r="AA138" i="50" s="1"/>
  <c r="AA139" i="50" s="1"/>
  <c r="U134" i="50"/>
  <c r="B134" i="50"/>
  <c r="A134" i="50"/>
  <c r="U133" i="50"/>
  <c r="B133" i="50"/>
  <c r="A133" i="50"/>
  <c r="U132" i="50"/>
  <c r="B132" i="50"/>
  <c r="A132" i="50"/>
  <c r="U131" i="50"/>
  <c r="B131" i="50"/>
  <c r="A131" i="50"/>
  <c r="U130" i="50"/>
  <c r="B130" i="50"/>
  <c r="A130" i="50"/>
  <c r="U129" i="50"/>
  <c r="B129" i="50"/>
  <c r="A129" i="50"/>
  <c r="U128" i="50"/>
  <c r="B128" i="50"/>
  <c r="A128" i="50"/>
  <c r="U127" i="50"/>
  <c r="B127" i="50"/>
  <c r="A127" i="50"/>
  <c r="U126" i="50"/>
  <c r="B126" i="50"/>
  <c r="A126" i="50"/>
  <c r="U125" i="50"/>
  <c r="B125" i="50"/>
  <c r="A125" i="50"/>
  <c r="U124" i="50"/>
  <c r="B124" i="50"/>
  <c r="A124" i="50"/>
  <c r="U123" i="50"/>
  <c r="B123" i="50"/>
  <c r="A123" i="50"/>
  <c r="AD122" i="50"/>
  <c r="AE122" i="50" s="1"/>
  <c r="AC122" i="50"/>
  <c r="AC123" i="50" s="1"/>
  <c r="AC124" i="50" s="1"/>
  <c r="AC125" i="50" s="1"/>
  <c r="AC126" i="50" s="1"/>
  <c r="AC127" i="50" s="1"/>
  <c r="AC128" i="50" s="1"/>
  <c r="AC129" i="50" s="1"/>
  <c r="AC130" i="50" s="1"/>
  <c r="AC131" i="50" s="1"/>
  <c r="AC132" i="50" s="1"/>
  <c r="AC133" i="50" s="1"/>
  <c r="AB122" i="50"/>
  <c r="AB123" i="50" s="1"/>
  <c r="AB124" i="50" s="1"/>
  <c r="AB125" i="50" s="1"/>
  <c r="AB126" i="50" s="1"/>
  <c r="AB127" i="50" s="1"/>
  <c r="AB128" i="50" s="1"/>
  <c r="AB129" i="50" s="1"/>
  <c r="AB130" i="50" s="1"/>
  <c r="AB131" i="50" s="1"/>
  <c r="AB132" i="50" s="1"/>
  <c r="AB133" i="50" s="1"/>
  <c r="AA122" i="50"/>
  <c r="AA123" i="50" s="1"/>
  <c r="AA124" i="50" s="1"/>
  <c r="AA125" i="50" s="1"/>
  <c r="AA126" i="50" s="1"/>
  <c r="AA127" i="50" s="1"/>
  <c r="AA128" i="50" s="1"/>
  <c r="AA129" i="50" s="1"/>
  <c r="AA130" i="50" s="1"/>
  <c r="AA131" i="50" s="1"/>
  <c r="AA132" i="50" s="1"/>
  <c r="AA133" i="50" s="1"/>
  <c r="U122" i="50"/>
  <c r="B122" i="50"/>
  <c r="A122" i="50"/>
  <c r="U121" i="50"/>
  <c r="B121" i="50"/>
  <c r="A121" i="50"/>
  <c r="U120" i="50"/>
  <c r="B120" i="50"/>
  <c r="A120" i="50"/>
  <c r="U119" i="50"/>
  <c r="B119" i="50"/>
  <c r="A119" i="50"/>
  <c r="U118" i="50"/>
  <c r="B118" i="50"/>
  <c r="A118" i="50"/>
  <c r="U117" i="50"/>
  <c r="B117" i="50"/>
  <c r="A117" i="50"/>
  <c r="U116" i="50"/>
  <c r="B116" i="50"/>
  <c r="A116" i="50"/>
  <c r="U115" i="50"/>
  <c r="B115" i="50"/>
  <c r="A115" i="50"/>
  <c r="U114" i="50"/>
  <c r="B114" i="50"/>
  <c r="A114" i="50"/>
  <c r="U113" i="50"/>
  <c r="B113" i="50"/>
  <c r="A113" i="50"/>
  <c r="U112" i="50"/>
  <c r="B112" i="50"/>
  <c r="A112" i="50"/>
  <c r="U111" i="50"/>
  <c r="B111" i="50"/>
  <c r="A111" i="50"/>
  <c r="AD110" i="50"/>
  <c r="AD111" i="50" s="1"/>
  <c r="AC110" i="50"/>
  <c r="AC111" i="50" s="1"/>
  <c r="AC112" i="50" s="1"/>
  <c r="AC113" i="50" s="1"/>
  <c r="AC114" i="50" s="1"/>
  <c r="AC115" i="50" s="1"/>
  <c r="AC116" i="50" s="1"/>
  <c r="AC117" i="50" s="1"/>
  <c r="AC118" i="50" s="1"/>
  <c r="AC119" i="50" s="1"/>
  <c r="AC120" i="50" s="1"/>
  <c r="AC121" i="50" s="1"/>
  <c r="AB110" i="50"/>
  <c r="AB111" i="50" s="1"/>
  <c r="AB112" i="50" s="1"/>
  <c r="AB113" i="50" s="1"/>
  <c r="AB114" i="50" s="1"/>
  <c r="AB115" i="50" s="1"/>
  <c r="AB116" i="50" s="1"/>
  <c r="AB117" i="50" s="1"/>
  <c r="AB118" i="50" s="1"/>
  <c r="AB119" i="50" s="1"/>
  <c r="AB120" i="50" s="1"/>
  <c r="AB121" i="50" s="1"/>
  <c r="AA110" i="50"/>
  <c r="AA111" i="50" s="1"/>
  <c r="AA112" i="50" s="1"/>
  <c r="AA113" i="50" s="1"/>
  <c r="AA114" i="50" s="1"/>
  <c r="AA115" i="50" s="1"/>
  <c r="AA116" i="50" s="1"/>
  <c r="AA117" i="50" s="1"/>
  <c r="AA118" i="50" s="1"/>
  <c r="AA119" i="50" s="1"/>
  <c r="AA120" i="50" s="1"/>
  <c r="AA121" i="50" s="1"/>
  <c r="U110" i="50"/>
  <c r="B110" i="50"/>
  <c r="A110" i="50"/>
  <c r="U109" i="50"/>
  <c r="B109" i="50"/>
  <c r="A109" i="50"/>
  <c r="U108" i="50"/>
  <c r="B108" i="50"/>
  <c r="A108" i="50"/>
  <c r="U107" i="50"/>
  <c r="B107" i="50"/>
  <c r="A107" i="50"/>
  <c r="U106" i="50"/>
  <c r="B106" i="50"/>
  <c r="A106" i="50"/>
  <c r="U105" i="50"/>
  <c r="B105" i="50"/>
  <c r="A105" i="50"/>
  <c r="U104" i="50"/>
  <c r="B104" i="50"/>
  <c r="A104" i="50"/>
  <c r="U103" i="50"/>
  <c r="B103" i="50"/>
  <c r="A103" i="50"/>
  <c r="U102" i="50"/>
  <c r="B102" i="50"/>
  <c r="A102" i="50"/>
  <c r="U101" i="50"/>
  <c r="B101" i="50"/>
  <c r="A101" i="50"/>
  <c r="U100" i="50"/>
  <c r="B100" i="50"/>
  <c r="A100" i="50"/>
  <c r="U99" i="50"/>
  <c r="B99" i="50"/>
  <c r="A99" i="50"/>
  <c r="AD98" i="50"/>
  <c r="AD99" i="50" s="1"/>
  <c r="AC98" i="50"/>
  <c r="AC99" i="50" s="1"/>
  <c r="AC100" i="50" s="1"/>
  <c r="AC101" i="50" s="1"/>
  <c r="AC102" i="50" s="1"/>
  <c r="AC103" i="50" s="1"/>
  <c r="AC104" i="50" s="1"/>
  <c r="AC105" i="50" s="1"/>
  <c r="AC106" i="50" s="1"/>
  <c r="AC107" i="50" s="1"/>
  <c r="AC108" i="50" s="1"/>
  <c r="AC109" i="50" s="1"/>
  <c r="AB98" i="50"/>
  <c r="AB99" i="50" s="1"/>
  <c r="AB100" i="50" s="1"/>
  <c r="AB101" i="50" s="1"/>
  <c r="AB102" i="50" s="1"/>
  <c r="AB103" i="50" s="1"/>
  <c r="AB104" i="50" s="1"/>
  <c r="AB105" i="50" s="1"/>
  <c r="AB106" i="50" s="1"/>
  <c r="AB107" i="50" s="1"/>
  <c r="AB108" i="50" s="1"/>
  <c r="AB109" i="50" s="1"/>
  <c r="AA98" i="50"/>
  <c r="AA99" i="50" s="1"/>
  <c r="AA100" i="50" s="1"/>
  <c r="AA101" i="50" s="1"/>
  <c r="AA102" i="50" s="1"/>
  <c r="AA103" i="50" s="1"/>
  <c r="AA104" i="50" s="1"/>
  <c r="AA105" i="50" s="1"/>
  <c r="AA106" i="50" s="1"/>
  <c r="AA107" i="50" s="1"/>
  <c r="AA108" i="50" s="1"/>
  <c r="AA109" i="50" s="1"/>
  <c r="U98" i="50"/>
  <c r="B98" i="50"/>
  <c r="A98" i="50"/>
  <c r="U97" i="50"/>
  <c r="B97" i="50"/>
  <c r="A97" i="50"/>
  <c r="U96" i="50"/>
  <c r="B96" i="50"/>
  <c r="A96" i="50"/>
  <c r="U95" i="50"/>
  <c r="B95" i="50"/>
  <c r="A95" i="50"/>
  <c r="U94" i="50"/>
  <c r="B94" i="50"/>
  <c r="A94" i="50"/>
  <c r="U93" i="50"/>
  <c r="B93" i="50"/>
  <c r="A93" i="50"/>
  <c r="U92" i="50"/>
  <c r="B92" i="50"/>
  <c r="A92" i="50"/>
  <c r="U91" i="50"/>
  <c r="B91" i="50"/>
  <c r="A91" i="50"/>
  <c r="U90" i="50"/>
  <c r="B90" i="50"/>
  <c r="A90" i="50"/>
  <c r="U89" i="50"/>
  <c r="B89" i="50"/>
  <c r="A89" i="50"/>
  <c r="U88" i="50"/>
  <c r="B88" i="50"/>
  <c r="A88" i="50"/>
  <c r="U87" i="50"/>
  <c r="B87" i="50"/>
  <c r="A87" i="50"/>
  <c r="AD86" i="50"/>
  <c r="AE86" i="50" s="1"/>
  <c r="AC86" i="50"/>
  <c r="AC87" i="50" s="1"/>
  <c r="AC88" i="50" s="1"/>
  <c r="AC89" i="50" s="1"/>
  <c r="AC90" i="50" s="1"/>
  <c r="AC91" i="50" s="1"/>
  <c r="AC92" i="50" s="1"/>
  <c r="AC93" i="50" s="1"/>
  <c r="AC94" i="50" s="1"/>
  <c r="AC95" i="50" s="1"/>
  <c r="AC96" i="50" s="1"/>
  <c r="AC97" i="50" s="1"/>
  <c r="AB86" i="50"/>
  <c r="AB87" i="50" s="1"/>
  <c r="AA86" i="50"/>
  <c r="AA87" i="50" s="1"/>
  <c r="U86" i="50"/>
  <c r="B86" i="50"/>
  <c r="A86" i="50"/>
  <c r="B141" i="49"/>
  <c r="O139" i="49" s="1"/>
  <c r="A141" i="49"/>
  <c r="B140" i="49"/>
  <c r="A140" i="49"/>
  <c r="B139" i="49"/>
  <c r="A139" i="49"/>
  <c r="B138" i="49"/>
  <c r="A138" i="49"/>
  <c r="B137" i="49"/>
  <c r="P137" i="49" s="1"/>
  <c r="A137" i="49"/>
  <c r="B136" i="49"/>
  <c r="A136" i="49"/>
  <c r="B135" i="49"/>
  <c r="A135" i="49"/>
  <c r="B134" i="49"/>
  <c r="A134" i="49"/>
  <c r="B133" i="49"/>
  <c r="N133" i="49" s="1"/>
  <c r="A133" i="49"/>
  <c r="B132" i="49"/>
  <c r="A132" i="49"/>
  <c r="B131" i="49"/>
  <c r="A131" i="49"/>
  <c r="B130" i="49"/>
  <c r="A130" i="49"/>
  <c r="B129" i="49"/>
  <c r="P129" i="49" s="1"/>
  <c r="A129" i="49"/>
  <c r="B128" i="49"/>
  <c r="A128" i="49"/>
  <c r="B127" i="49"/>
  <c r="A127" i="49"/>
  <c r="B126" i="49"/>
  <c r="A126" i="49"/>
  <c r="B125" i="49"/>
  <c r="N125" i="49" s="1"/>
  <c r="A125" i="49"/>
  <c r="B124" i="49"/>
  <c r="A124" i="49"/>
  <c r="B123" i="49"/>
  <c r="A123" i="49"/>
  <c r="B122" i="49"/>
  <c r="A122" i="49"/>
  <c r="B121" i="49"/>
  <c r="M121" i="49" s="1"/>
  <c r="A121" i="49"/>
  <c r="B120" i="49"/>
  <c r="A120" i="49"/>
  <c r="B119" i="49"/>
  <c r="A119" i="49"/>
  <c r="B118" i="49"/>
  <c r="A118" i="49"/>
  <c r="B117" i="49"/>
  <c r="N117" i="49" s="1"/>
  <c r="A117" i="49"/>
  <c r="B116" i="49"/>
  <c r="A116" i="49"/>
  <c r="B115" i="49"/>
  <c r="A115" i="49"/>
  <c r="B114" i="49"/>
  <c r="A114" i="49"/>
  <c r="B113" i="49"/>
  <c r="M113" i="49" s="1"/>
  <c r="A113" i="49"/>
  <c r="B112" i="49"/>
  <c r="A112" i="49"/>
  <c r="B111" i="49"/>
  <c r="A111" i="49"/>
  <c r="B110" i="49"/>
  <c r="A110" i="49"/>
  <c r="B109" i="49"/>
  <c r="N109" i="49" s="1"/>
  <c r="A109" i="49"/>
  <c r="B108" i="49"/>
  <c r="A108" i="49"/>
  <c r="B107" i="49"/>
  <c r="A107" i="49"/>
  <c r="B106" i="49"/>
  <c r="A106" i="49"/>
  <c r="B105" i="49"/>
  <c r="M105" i="49" s="1"/>
  <c r="A105" i="49"/>
  <c r="B104" i="49"/>
  <c r="A104" i="49"/>
  <c r="B103" i="49"/>
  <c r="A103" i="49"/>
  <c r="B102" i="49"/>
  <c r="A102" i="49"/>
  <c r="B101" i="49"/>
  <c r="N101" i="49" s="1"/>
  <c r="A101" i="49"/>
  <c r="B100" i="49"/>
  <c r="A100" i="49"/>
  <c r="B99" i="49"/>
  <c r="A99" i="49"/>
  <c r="B98" i="49"/>
  <c r="A98" i="49"/>
  <c r="B97" i="49"/>
  <c r="M97" i="49" s="1"/>
  <c r="A97" i="49"/>
  <c r="B96" i="49"/>
  <c r="A96" i="49"/>
  <c r="B95" i="49"/>
  <c r="A95" i="49"/>
  <c r="B94" i="49"/>
  <c r="A94" i="49"/>
  <c r="B93" i="49"/>
  <c r="N93" i="49" s="1"/>
  <c r="A93" i="49"/>
  <c r="B92" i="49"/>
  <c r="A92" i="49"/>
  <c r="B91" i="49"/>
  <c r="A91" i="49"/>
  <c r="B90" i="49"/>
  <c r="A90" i="49"/>
  <c r="B89" i="49"/>
  <c r="M89" i="49" s="1"/>
  <c r="A89" i="49"/>
  <c r="B88" i="49"/>
  <c r="A88" i="49"/>
  <c r="B87" i="49"/>
  <c r="A87" i="49"/>
  <c r="B86" i="49"/>
  <c r="A86" i="49"/>
  <c r="B141" i="48"/>
  <c r="A141" i="48"/>
  <c r="B140" i="48"/>
  <c r="A140" i="48"/>
  <c r="U139" i="48"/>
  <c r="B139" i="48"/>
  <c r="A139" i="48"/>
  <c r="U138" i="48"/>
  <c r="B138" i="48"/>
  <c r="A138" i="48"/>
  <c r="U137" i="48"/>
  <c r="B137" i="48"/>
  <c r="A137" i="48"/>
  <c r="U136" i="48"/>
  <c r="B136" i="48"/>
  <c r="A136" i="48"/>
  <c r="U135" i="48"/>
  <c r="B135" i="48"/>
  <c r="A135" i="48"/>
  <c r="AD134" i="48"/>
  <c r="AC134" i="48"/>
  <c r="AC135" i="48" s="1"/>
  <c r="AC136" i="48" s="1"/>
  <c r="AC137" i="48" s="1"/>
  <c r="AC138" i="48" s="1"/>
  <c r="AC139" i="48" s="1"/>
  <c r="AB134" i="48"/>
  <c r="AB135" i="48" s="1"/>
  <c r="AB136" i="48" s="1"/>
  <c r="AB137" i="48" s="1"/>
  <c r="AB138" i="48" s="1"/>
  <c r="AB139" i="48" s="1"/>
  <c r="AA134" i="48"/>
  <c r="AA135" i="48" s="1"/>
  <c r="AA136" i="48" s="1"/>
  <c r="AA137" i="48" s="1"/>
  <c r="AA138" i="48" s="1"/>
  <c r="AA139" i="48" s="1"/>
  <c r="U134" i="48"/>
  <c r="B134" i="48"/>
  <c r="A134" i="48"/>
  <c r="U133" i="48"/>
  <c r="B133" i="48"/>
  <c r="A133" i="48"/>
  <c r="U132" i="48"/>
  <c r="B132" i="48"/>
  <c r="A132" i="48"/>
  <c r="U131" i="48"/>
  <c r="B131" i="48"/>
  <c r="A131" i="48"/>
  <c r="U130" i="48"/>
  <c r="B130" i="48"/>
  <c r="A130" i="48"/>
  <c r="U129" i="48"/>
  <c r="B129" i="48"/>
  <c r="A129" i="48"/>
  <c r="U128" i="48"/>
  <c r="B128" i="48"/>
  <c r="A128" i="48"/>
  <c r="U127" i="48"/>
  <c r="B127" i="48"/>
  <c r="A127" i="48"/>
  <c r="U126" i="48"/>
  <c r="B126" i="48"/>
  <c r="A126" i="48"/>
  <c r="U125" i="48"/>
  <c r="B125" i="48"/>
  <c r="A125" i="48"/>
  <c r="U124" i="48"/>
  <c r="B124" i="48"/>
  <c r="A124" i="48"/>
  <c r="U123" i="48"/>
  <c r="B123" i="48"/>
  <c r="A123" i="48"/>
  <c r="AD122" i="48"/>
  <c r="AE122" i="48" s="1"/>
  <c r="AC122" i="48"/>
  <c r="AC123" i="48" s="1"/>
  <c r="AC124" i="48" s="1"/>
  <c r="AC125" i="48" s="1"/>
  <c r="AC126" i="48" s="1"/>
  <c r="AC127" i="48" s="1"/>
  <c r="AC128" i="48" s="1"/>
  <c r="AC129" i="48" s="1"/>
  <c r="AC130" i="48" s="1"/>
  <c r="AC131" i="48" s="1"/>
  <c r="AC132" i="48" s="1"/>
  <c r="AC133" i="48" s="1"/>
  <c r="AB122" i="48"/>
  <c r="AB123" i="48" s="1"/>
  <c r="AB124" i="48" s="1"/>
  <c r="AB125" i="48" s="1"/>
  <c r="AB126" i="48" s="1"/>
  <c r="AB127" i="48" s="1"/>
  <c r="AB128" i="48" s="1"/>
  <c r="AB129" i="48" s="1"/>
  <c r="AB130" i="48" s="1"/>
  <c r="AB131" i="48" s="1"/>
  <c r="AB132" i="48" s="1"/>
  <c r="AB133" i="48" s="1"/>
  <c r="AA122" i="48"/>
  <c r="AA123" i="48" s="1"/>
  <c r="AA124" i="48" s="1"/>
  <c r="AA125" i="48" s="1"/>
  <c r="AA126" i="48" s="1"/>
  <c r="AA127" i="48" s="1"/>
  <c r="AA128" i="48" s="1"/>
  <c r="AA129" i="48" s="1"/>
  <c r="AA130" i="48" s="1"/>
  <c r="AA131" i="48" s="1"/>
  <c r="AA132" i="48" s="1"/>
  <c r="AA133" i="48" s="1"/>
  <c r="U122" i="48"/>
  <c r="B122" i="48"/>
  <c r="A122" i="48"/>
  <c r="U121" i="48"/>
  <c r="B121" i="48"/>
  <c r="A121" i="48"/>
  <c r="U120" i="48"/>
  <c r="B120" i="48"/>
  <c r="A120" i="48"/>
  <c r="U119" i="48"/>
  <c r="B119" i="48"/>
  <c r="A119" i="48"/>
  <c r="U118" i="48"/>
  <c r="B118" i="48"/>
  <c r="A118" i="48"/>
  <c r="U117" i="48"/>
  <c r="B117" i="48"/>
  <c r="A117" i="48"/>
  <c r="U116" i="48"/>
  <c r="B116" i="48"/>
  <c r="A116" i="48"/>
  <c r="U115" i="48"/>
  <c r="B115" i="48"/>
  <c r="A115" i="48"/>
  <c r="U114" i="48"/>
  <c r="B114" i="48"/>
  <c r="A114" i="48"/>
  <c r="U113" i="48"/>
  <c r="B113" i="48"/>
  <c r="A113" i="48"/>
  <c r="U112" i="48"/>
  <c r="B112" i="48"/>
  <c r="A112" i="48"/>
  <c r="U111" i="48"/>
  <c r="B111" i="48"/>
  <c r="A111" i="48"/>
  <c r="AD110" i="48"/>
  <c r="AD111" i="48" s="1"/>
  <c r="AD112" i="48" s="1"/>
  <c r="AD113" i="48" s="1"/>
  <c r="AD114" i="48" s="1"/>
  <c r="AC110" i="48"/>
  <c r="AC111" i="48" s="1"/>
  <c r="AC112" i="48" s="1"/>
  <c r="AC113" i="48" s="1"/>
  <c r="AC114" i="48" s="1"/>
  <c r="AC115" i="48" s="1"/>
  <c r="AC116" i="48" s="1"/>
  <c r="AC117" i="48" s="1"/>
  <c r="AC118" i="48" s="1"/>
  <c r="AC119" i="48" s="1"/>
  <c r="AC120" i="48" s="1"/>
  <c r="AC121" i="48" s="1"/>
  <c r="AB110" i="48"/>
  <c r="AB111" i="48" s="1"/>
  <c r="AB112" i="48" s="1"/>
  <c r="AB113" i="48" s="1"/>
  <c r="AB114" i="48" s="1"/>
  <c r="AB115" i="48" s="1"/>
  <c r="AB116" i="48" s="1"/>
  <c r="AB117" i="48" s="1"/>
  <c r="AB118" i="48" s="1"/>
  <c r="AB119" i="48" s="1"/>
  <c r="AB120" i="48" s="1"/>
  <c r="AB121" i="48" s="1"/>
  <c r="AA110" i="48"/>
  <c r="AA111" i="48" s="1"/>
  <c r="AA112" i="48" s="1"/>
  <c r="AA113" i="48" s="1"/>
  <c r="AA114" i="48" s="1"/>
  <c r="AA115" i="48" s="1"/>
  <c r="AA116" i="48" s="1"/>
  <c r="AA117" i="48" s="1"/>
  <c r="AA118" i="48" s="1"/>
  <c r="AA119" i="48" s="1"/>
  <c r="AA120" i="48" s="1"/>
  <c r="AA121" i="48" s="1"/>
  <c r="U110" i="48"/>
  <c r="B110" i="48"/>
  <c r="A110" i="48"/>
  <c r="U109" i="48"/>
  <c r="B109" i="48"/>
  <c r="A109" i="48"/>
  <c r="U108" i="48"/>
  <c r="B108" i="48"/>
  <c r="A108" i="48"/>
  <c r="U107" i="48"/>
  <c r="B107" i="48"/>
  <c r="A107" i="48"/>
  <c r="U106" i="48"/>
  <c r="B106" i="48"/>
  <c r="A106" i="48"/>
  <c r="U105" i="48"/>
  <c r="B105" i="48"/>
  <c r="A105" i="48"/>
  <c r="U104" i="48"/>
  <c r="B104" i="48"/>
  <c r="A104" i="48"/>
  <c r="U103" i="48"/>
  <c r="B103" i="48"/>
  <c r="A103" i="48"/>
  <c r="U102" i="48"/>
  <c r="B102" i="48"/>
  <c r="A102" i="48"/>
  <c r="U101" i="48"/>
  <c r="B101" i="48"/>
  <c r="A101" i="48"/>
  <c r="U100" i="48"/>
  <c r="B100" i="48"/>
  <c r="A100" i="48"/>
  <c r="U99" i="48"/>
  <c r="B99" i="48"/>
  <c r="A99" i="48"/>
  <c r="AD98" i="48"/>
  <c r="AC98" i="48"/>
  <c r="AC99" i="48" s="1"/>
  <c r="AC100" i="48" s="1"/>
  <c r="AC101" i="48" s="1"/>
  <c r="AC102" i="48" s="1"/>
  <c r="AC103" i="48" s="1"/>
  <c r="AC104" i="48" s="1"/>
  <c r="AC105" i="48" s="1"/>
  <c r="AC106" i="48" s="1"/>
  <c r="AC107" i="48" s="1"/>
  <c r="AC108" i="48" s="1"/>
  <c r="AC109" i="48" s="1"/>
  <c r="AB98" i="48"/>
  <c r="AB99" i="48" s="1"/>
  <c r="AB100" i="48" s="1"/>
  <c r="AB101" i="48" s="1"/>
  <c r="AB102" i="48" s="1"/>
  <c r="AB103" i="48" s="1"/>
  <c r="AB104" i="48" s="1"/>
  <c r="AB105" i="48" s="1"/>
  <c r="AB106" i="48" s="1"/>
  <c r="AB107" i="48" s="1"/>
  <c r="AB108" i="48" s="1"/>
  <c r="AB109" i="48" s="1"/>
  <c r="AA98" i="48"/>
  <c r="AA99" i="48" s="1"/>
  <c r="AA100" i="48" s="1"/>
  <c r="AA101" i="48" s="1"/>
  <c r="AA102" i="48" s="1"/>
  <c r="AA103" i="48" s="1"/>
  <c r="AA104" i="48" s="1"/>
  <c r="AA105" i="48" s="1"/>
  <c r="AA106" i="48" s="1"/>
  <c r="AA107" i="48" s="1"/>
  <c r="AA108" i="48" s="1"/>
  <c r="AA109" i="48" s="1"/>
  <c r="U98" i="48"/>
  <c r="B98" i="48"/>
  <c r="A98" i="48"/>
  <c r="U97" i="48"/>
  <c r="B97" i="48"/>
  <c r="A97" i="48"/>
  <c r="U96" i="48"/>
  <c r="B96" i="48"/>
  <c r="A96" i="48"/>
  <c r="U95" i="48"/>
  <c r="B95" i="48"/>
  <c r="A95" i="48"/>
  <c r="U94" i="48"/>
  <c r="B94" i="48"/>
  <c r="A94" i="48"/>
  <c r="U93" i="48"/>
  <c r="B93" i="48"/>
  <c r="A93" i="48"/>
  <c r="U92" i="48"/>
  <c r="B92" i="48"/>
  <c r="A92" i="48"/>
  <c r="U91" i="48"/>
  <c r="B91" i="48"/>
  <c r="A91" i="48"/>
  <c r="U90" i="48"/>
  <c r="B90" i="48"/>
  <c r="A90" i="48"/>
  <c r="U89" i="48"/>
  <c r="B89" i="48"/>
  <c r="A89" i="48"/>
  <c r="U88" i="48"/>
  <c r="B88" i="48"/>
  <c r="A88" i="48"/>
  <c r="U87" i="48"/>
  <c r="B87" i="48"/>
  <c r="A87" i="48"/>
  <c r="AD86" i="48"/>
  <c r="AD87" i="48" s="1"/>
  <c r="AD88" i="48" s="1"/>
  <c r="AC86" i="48"/>
  <c r="AC87" i="48" s="1"/>
  <c r="AC88" i="48" s="1"/>
  <c r="AC89" i="48" s="1"/>
  <c r="AC90" i="48" s="1"/>
  <c r="AC91" i="48" s="1"/>
  <c r="AC92" i="48" s="1"/>
  <c r="AC93" i="48" s="1"/>
  <c r="AC94" i="48" s="1"/>
  <c r="AC95" i="48" s="1"/>
  <c r="AC96" i="48" s="1"/>
  <c r="AC97" i="48" s="1"/>
  <c r="AB86" i="48"/>
  <c r="AB87" i="48" s="1"/>
  <c r="AB88" i="48" s="1"/>
  <c r="AB89" i="48" s="1"/>
  <c r="AB90" i="48" s="1"/>
  <c r="AB91" i="48" s="1"/>
  <c r="AB92" i="48" s="1"/>
  <c r="AB93" i="48" s="1"/>
  <c r="AB94" i="48" s="1"/>
  <c r="AB95" i="48" s="1"/>
  <c r="AB96" i="48" s="1"/>
  <c r="AB97" i="48" s="1"/>
  <c r="AA86" i="48"/>
  <c r="AA87" i="48" s="1"/>
  <c r="AA88" i="48" s="1"/>
  <c r="AA89" i="48" s="1"/>
  <c r="AA90" i="48" s="1"/>
  <c r="AA91" i="48" s="1"/>
  <c r="AA92" i="48" s="1"/>
  <c r="AA93" i="48" s="1"/>
  <c r="AA94" i="48" s="1"/>
  <c r="AA95" i="48" s="1"/>
  <c r="AA96" i="48" s="1"/>
  <c r="AA97" i="48" s="1"/>
  <c r="U86" i="48"/>
  <c r="B86" i="48"/>
  <c r="A86" i="48"/>
  <c r="B141" i="47"/>
  <c r="A141" i="47"/>
  <c r="B140" i="47"/>
  <c r="A140" i="47"/>
  <c r="B139" i="47"/>
  <c r="T139" i="47" s="1"/>
  <c r="A139" i="47"/>
  <c r="B138" i="47"/>
  <c r="R138" i="47" s="1"/>
  <c r="A138" i="47"/>
  <c r="B137" i="47"/>
  <c r="A137" i="47"/>
  <c r="B136" i="47"/>
  <c r="A136" i="47"/>
  <c r="B135" i="47"/>
  <c r="A135" i="47"/>
  <c r="B134" i="47"/>
  <c r="R134" i="47" s="1"/>
  <c r="A134" i="47"/>
  <c r="B133" i="47"/>
  <c r="A133" i="47"/>
  <c r="B132" i="47"/>
  <c r="A132" i="47"/>
  <c r="B131" i="47"/>
  <c r="A131" i="47"/>
  <c r="B130" i="47"/>
  <c r="Q130" i="47" s="1"/>
  <c r="A130" i="47"/>
  <c r="B129" i="47"/>
  <c r="A129" i="47"/>
  <c r="B128" i="47"/>
  <c r="A128" i="47"/>
  <c r="B127" i="47"/>
  <c r="A127" i="47"/>
  <c r="B126" i="47"/>
  <c r="Q126" i="47" s="1"/>
  <c r="A126" i="47"/>
  <c r="B125" i="47"/>
  <c r="A125" i="47"/>
  <c r="B124" i="47"/>
  <c r="A124" i="47"/>
  <c r="B123" i="47"/>
  <c r="A123" i="47"/>
  <c r="B122" i="47"/>
  <c r="P122" i="47" s="1"/>
  <c r="A122" i="47"/>
  <c r="B121" i="47"/>
  <c r="A121" i="47"/>
  <c r="B120" i="47"/>
  <c r="A120" i="47"/>
  <c r="B119" i="47"/>
  <c r="A119" i="47"/>
  <c r="B118" i="47"/>
  <c r="P118" i="47" s="1"/>
  <c r="A118" i="47"/>
  <c r="B117" i="47"/>
  <c r="A117" i="47"/>
  <c r="B116" i="47"/>
  <c r="A116" i="47"/>
  <c r="B115" i="47"/>
  <c r="A115" i="47"/>
  <c r="B114" i="47"/>
  <c r="P114" i="47" s="1"/>
  <c r="A114" i="47"/>
  <c r="B113" i="47"/>
  <c r="A113" i="47"/>
  <c r="B112" i="47"/>
  <c r="A112" i="47"/>
  <c r="B111" i="47"/>
  <c r="A111" i="47"/>
  <c r="B110" i="47"/>
  <c r="A110" i="47"/>
  <c r="B109" i="47"/>
  <c r="A109" i="47"/>
  <c r="B108" i="47"/>
  <c r="A108" i="47"/>
  <c r="B107" i="47"/>
  <c r="A107" i="47"/>
  <c r="B106" i="47"/>
  <c r="A106" i="47"/>
  <c r="B105" i="47"/>
  <c r="A105" i="47"/>
  <c r="B104" i="47"/>
  <c r="A104" i="47"/>
  <c r="B103" i="47"/>
  <c r="A103" i="47"/>
  <c r="B102" i="47"/>
  <c r="A102" i="47"/>
  <c r="B101" i="47"/>
  <c r="A101" i="47"/>
  <c r="B100" i="47"/>
  <c r="A100" i="47"/>
  <c r="B99" i="47"/>
  <c r="A99" i="47"/>
  <c r="B98" i="47"/>
  <c r="A98" i="47"/>
  <c r="B97" i="47"/>
  <c r="A97" i="47"/>
  <c r="B96" i="47"/>
  <c r="A96" i="47"/>
  <c r="B95" i="47"/>
  <c r="A95" i="47"/>
  <c r="B94" i="47"/>
  <c r="A94" i="47"/>
  <c r="B93" i="47"/>
  <c r="A93" i="47"/>
  <c r="B92" i="47"/>
  <c r="A92" i="47"/>
  <c r="B91" i="47"/>
  <c r="A91" i="47"/>
  <c r="B90" i="47"/>
  <c r="A90" i="47"/>
  <c r="B89" i="47"/>
  <c r="A89" i="47"/>
  <c r="B88" i="47"/>
  <c r="A88" i="47"/>
  <c r="B87" i="47"/>
  <c r="A87" i="47"/>
  <c r="B86" i="47"/>
  <c r="A86" i="47"/>
  <c r="B141" i="46"/>
  <c r="A141" i="46"/>
  <c r="B140" i="46"/>
  <c r="A140" i="46"/>
  <c r="U139" i="46"/>
  <c r="B139" i="46"/>
  <c r="A139" i="46"/>
  <c r="U138" i="46"/>
  <c r="B138" i="46"/>
  <c r="A138" i="46"/>
  <c r="U137" i="46"/>
  <c r="B137" i="46"/>
  <c r="A137" i="46"/>
  <c r="U136" i="46"/>
  <c r="B136" i="46"/>
  <c r="A136" i="46"/>
  <c r="U135" i="46"/>
  <c r="B135" i="46"/>
  <c r="A135" i="46"/>
  <c r="AD134" i="46"/>
  <c r="AD135" i="46" s="1"/>
  <c r="AC134" i="46"/>
  <c r="AC135" i="46" s="1"/>
  <c r="AC136" i="46" s="1"/>
  <c r="AC137" i="46" s="1"/>
  <c r="AC138" i="46" s="1"/>
  <c r="AC139" i="46" s="1"/>
  <c r="AB134" i="46"/>
  <c r="AB135" i="46" s="1"/>
  <c r="AB136" i="46" s="1"/>
  <c r="AB137" i="46" s="1"/>
  <c r="AB138" i="46" s="1"/>
  <c r="AB139" i="46" s="1"/>
  <c r="AA134" i="46"/>
  <c r="AA135" i="46" s="1"/>
  <c r="AA136" i="46" s="1"/>
  <c r="AA137" i="46" s="1"/>
  <c r="AA138" i="46" s="1"/>
  <c r="AA139" i="46" s="1"/>
  <c r="U134" i="46"/>
  <c r="B134" i="46"/>
  <c r="A134" i="46"/>
  <c r="U133" i="46"/>
  <c r="B133" i="46"/>
  <c r="A133" i="46"/>
  <c r="U132" i="46"/>
  <c r="B132" i="46"/>
  <c r="A132" i="46"/>
  <c r="U131" i="46"/>
  <c r="B131" i="46"/>
  <c r="A131" i="46"/>
  <c r="U130" i="46"/>
  <c r="B130" i="46"/>
  <c r="A130" i="46"/>
  <c r="U129" i="46"/>
  <c r="B129" i="46"/>
  <c r="A129" i="46"/>
  <c r="U128" i="46"/>
  <c r="B128" i="46"/>
  <c r="A128" i="46"/>
  <c r="U127" i="46"/>
  <c r="B127" i="46"/>
  <c r="A127" i="46"/>
  <c r="U126" i="46"/>
  <c r="B126" i="46"/>
  <c r="A126" i="46"/>
  <c r="U125" i="46"/>
  <c r="B125" i="46"/>
  <c r="A125" i="46"/>
  <c r="U124" i="46"/>
  <c r="B124" i="46"/>
  <c r="A124" i="46"/>
  <c r="U123" i="46"/>
  <c r="B123" i="46"/>
  <c r="A123" i="46"/>
  <c r="AD122" i="46"/>
  <c r="AE122" i="46" s="1"/>
  <c r="AC122" i="46"/>
  <c r="AC123" i="46" s="1"/>
  <c r="AC124" i="46" s="1"/>
  <c r="AC125" i="46" s="1"/>
  <c r="AC126" i="46" s="1"/>
  <c r="AC127" i="46" s="1"/>
  <c r="AC128" i="46" s="1"/>
  <c r="AC129" i="46" s="1"/>
  <c r="AC130" i="46" s="1"/>
  <c r="AC131" i="46" s="1"/>
  <c r="AC132" i="46" s="1"/>
  <c r="AC133" i="46" s="1"/>
  <c r="AB122" i="46"/>
  <c r="AB123" i="46" s="1"/>
  <c r="AB124" i="46" s="1"/>
  <c r="AB125" i="46" s="1"/>
  <c r="AB126" i="46" s="1"/>
  <c r="AB127" i="46" s="1"/>
  <c r="AB128" i="46" s="1"/>
  <c r="AB129" i="46" s="1"/>
  <c r="AB130" i="46" s="1"/>
  <c r="AB131" i="46" s="1"/>
  <c r="AB132" i="46" s="1"/>
  <c r="AB133" i="46" s="1"/>
  <c r="AA122" i="46"/>
  <c r="AA123" i="46" s="1"/>
  <c r="AA124" i="46" s="1"/>
  <c r="AA125" i="46" s="1"/>
  <c r="AA126" i="46" s="1"/>
  <c r="AA127" i="46" s="1"/>
  <c r="AA128" i="46" s="1"/>
  <c r="AA129" i="46" s="1"/>
  <c r="AA130" i="46" s="1"/>
  <c r="AA131" i="46" s="1"/>
  <c r="AA132" i="46" s="1"/>
  <c r="AA133" i="46" s="1"/>
  <c r="U122" i="46"/>
  <c r="B122" i="46"/>
  <c r="A122" i="46"/>
  <c r="U121" i="46"/>
  <c r="B121" i="46"/>
  <c r="A121" i="46"/>
  <c r="U120" i="46"/>
  <c r="B120" i="46"/>
  <c r="A120" i="46"/>
  <c r="U119" i="46"/>
  <c r="B119" i="46"/>
  <c r="A119" i="46"/>
  <c r="U118" i="46"/>
  <c r="B118" i="46"/>
  <c r="A118" i="46"/>
  <c r="U117" i="46"/>
  <c r="B117" i="46"/>
  <c r="A117" i="46"/>
  <c r="U116" i="46"/>
  <c r="B116" i="46"/>
  <c r="A116" i="46"/>
  <c r="U115" i="46"/>
  <c r="B115" i="46"/>
  <c r="A115" i="46"/>
  <c r="U114" i="46"/>
  <c r="B114" i="46"/>
  <c r="A114" i="46"/>
  <c r="U113" i="46"/>
  <c r="B113" i="46"/>
  <c r="A113" i="46"/>
  <c r="U112" i="46"/>
  <c r="B112" i="46"/>
  <c r="A112" i="46"/>
  <c r="U111" i="46"/>
  <c r="B111" i="46"/>
  <c r="A111" i="46"/>
  <c r="AD110" i="46"/>
  <c r="AD111" i="46" s="1"/>
  <c r="AC110" i="46"/>
  <c r="AC111" i="46" s="1"/>
  <c r="AC112" i="46" s="1"/>
  <c r="AC113" i="46" s="1"/>
  <c r="AC114" i="46" s="1"/>
  <c r="AC115" i="46" s="1"/>
  <c r="AC116" i="46" s="1"/>
  <c r="AC117" i="46" s="1"/>
  <c r="AC118" i="46" s="1"/>
  <c r="AC119" i="46" s="1"/>
  <c r="AC120" i="46" s="1"/>
  <c r="AC121" i="46" s="1"/>
  <c r="AB110" i="46"/>
  <c r="AB111" i="46" s="1"/>
  <c r="AB112" i="46" s="1"/>
  <c r="AB113" i="46" s="1"/>
  <c r="AB114" i="46" s="1"/>
  <c r="AB115" i="46" s="1"/>
  <c r="AB116" i="46" s="1"/>
  <c r="AB117" i="46" s="1"/>
  <c r="AB118" i="46" s="1"/>
  <c r="AB119" i="46" s="1"/>
  <c r="AB120" i="46" s="1"/>
  <c r="AB121" i="46" s="1"/>
  <c r="AA110" i="46"/>
  <c r="AA111" i="46" s="1"/>
  <c r="AA112" i="46" s="1"/>
  <c r="AA113" i="46" s="1"/>
  <c r="AA114" i="46" s="1"/>
  <c r="AA115" i="46" s="1"/>
  <c r="AA116" i="46" s="1"/>
  <c r="AA117" i="46" s="1"/>
  <c r="AA118" i="46" s="1"/>
  <c r="AA119" i="46" s="1"/>
  <c r="AA120" i="46" s="1"/>
  <c r="AA121" i="46" s="1"/>
  <c r="U110" i="46"/>
  <c r="B110" i="46"/>
  <c r="A110" i="46"/>
  <c r="U109" i="46"/>
  <c r="B109" i="46"/>
  <c r="A109" i="46"/>
  <c r="U108" i="46"/>
  <c r="B108" i="46"/>
  <c r="A108" i="46"/>
  <c r="U107" i="46"/>
  <c r="B107" i="46"/>
  <c r="A107" i="46"/>
  <c r="U106" i="46"/>
  <c r="B106" i="46"/>
  <c r="A106" i="46"/>
  <c r="U105" i="46"/>
  <c r="B105" i="46"/>
  <c r="A105" i="46"/>
  <c r="U104" i="46"/>
  <c r="B104" i="46"/>
  <c r="A104" i="46"/>
  <c r="U103" i="46"/>
  <c r="B103" i="46"/>
  <c r="A103" i="46"/>
  <c r="U102" i="46"/>
  <c r="B102" i="46"/>
  <c r="A102" i="46"/>
  <c r="U101" i="46"/>
  <c r="B101" i="46"/>
  <c r="A101" i="46"/>
  <c r="U100" i="46"/>
  <c r="B100" i="46"/>
  <c r="A100" i="46"/>
  <c r="U99" i="46"/>
  <c r="B99" i="46"/>
  <c r="A99" i="46"/>
  <c r="AD98" i="46"/>
  <c r="AE98" i="46" s="1"/>
  <c r="AC98" i="46"/>
  <c r="AC99" i="46" s="1"/>
  <c r="AC100" i="46" s="1"/>
  <c r="AC101" i="46" s="1"/>
  <c r="AC102" i="46" s="1"/>
  <c r="AC103" i="46" s="1"/>
  <c r="AC104" i="46" s="1"/>
  <c r="AC105" i="46" s="1"/>
  <c r="AC106" i="46" s="1"/>
  <c r="AC107" i="46" s="1"/>
  <c r="AC108" i="46" s="1"/>
  <c r="AC109" i="46" s="1"/>
  <c r="AB98" i="46"/>
  <c r="AB99" i="46" s="1"/>
  <c r="AB100" i="46" s="1"/>
  <c r="AB101" i="46" s="1"/>
  <c r="AB102" i="46" s="1"/>
  <c r="AB103" i="46" s="1"/>
  <c r="AB104" i="46" s="1"/>
  <c r="AB105" i="46" s="1"/>
  <c r="AB106" i="46" s="1"/>
  <c r="AB107" i="46" s="1"/>
  <c r="AB108" i="46" s="1"/>
  <c r="AB109" i="46" s="1"/>
  <c r="AA98" i="46"/>
  <c r="AA99" i="46" s="1"/>
  <c r="AA100" i="46" s="1"/>
  <c r="AA101" i="46" s="1"/>
  <c r="AA102" i="46" s="1"/>
  <c r="AA103" i="46" s="1"/>
  <c r="AA104" i="46" s="1"/>
  <c r="AA105" i="46" s="1"/>
  <c r="AA106" i="46" s="1"/>
  <c r="AA107" i="46" s="1"/>
  <c r="AA108" i="46" s="1"/>
  <c r="AA109" i="46" s="1"/>
  <c r="U98" i="46"/>
  <c r="B98" i="46"/>
  <c r="A98" i="46"/>
  <c r="U97" i="46"/>
  <c r="B97" i="46"/>
  <c r="A97" i="46"/>
  <c r="U96" i="46"/>
  <c r="B96" i="46"/>
  <c r="A96" i="46"/>
  <c r="U95" i="46"/>
  <c r="B95" i="46"/>
  <c r="A95" i="46"/>
  <c r="U94" i="46"/>
  <c r="B94" i="46"/>
  <c r="A94" i="46"/>
  <c r="U93" i="46"/>
  <c r="B93" i="46"/>
  <c r="A93" i="46"/>
  <c r="U92" i="46"/>
  <c r="B92" i="46"/>
  <c r="A92" i="46"/>
  <c r="U91" i="46"/>
  <c r="B91" i="46"/>
  <c r="A91" i="46"/>
  <c r="U90" i="46"/>
  <c r="B90" i="46"/>
  <c r="A90" i="46"/>
  <c r="U89" i="46"/>
  <c r="B89" i="46"/>
  <c r="A89" i="46"/>
  <c r="U88" i="46"/>
  <c r="B88" i="46"/>
  <c r="A88" i="46"/>
  <c r="U87" i="46"/>
  <c r="B87" i="46"/>
  <c r="A87" i="46"/>
  <c r="AD86" i="46"/>
  <c r="AD87" i="46" s="1"/>
  <c r="AC86" i="46"/>
  <c r="AC87" i="46" s="1"/>
  <c r="AC88" i="46" s="1"/>
  <c r="AC89" i="46" s="1"/>
  <c r="AC90" i="46" s="1"/>
  <c r="AC91" i="46" s="1"/>
  <c r="AC92" i="46" s="1"/>
  <c r="AC93" i="46" s="1"/>
  <c r="AC94" i="46" s="1"/>
  <c r="AC95" i="46" s="1"/>
  <c r="AC96" i="46" s="1"/>
  <c r="AC97" i="46" s="1"/>
  <c r="AB86" i="46"/>
  <c r="AB87" i="46" s="1"/>
  <c r="AB88" i="46" s="1"/>
  <c r="AB89" i="46" s="1"/>
  <c r="AB90" i="46" s="1"/>
  <c r="AB91" i="46" s="1"/>
  <c r="AB92" i="46" s="1"/>
  <c r="AB93" i="46" s="1"/>
  <c r="AB94" i="46" s="1"/>
  <c r="AB95" i="46" s="1"/>
  <c r="AB96" i="46" s="1"/>
  <c r="AB97" i="46" s="1"/>
  <c r="AA86" i="46"/>
  <c r="AA87" i="46" s="1"/>
  <c r="AA88" i="46" s="1"/>
  <c r="AA89" i="46" s="1"/>
  <c r="AA90" i="46" s="1"/>
  <c r="AA91" i="46" s="1"/>
  <c r="AA92" i="46" s="1"/>
  <c r="AA93" i="46" s="1"/>
  <c r="AA94" i="46" s="1"/>
  <c r="AA95" i="46" s="1"/>
  <c r="AA96" i="46" s="1"/>
  <c r="AA97" i="46" s="1"/>
  <c r="U86" i="46"/>
  <c r="B86" i="46"/>
  <c r="A86" i="46"/>
  <c r="B141" i="45"/>
  <c r="A141" i="45"/>
  <c r="B140" i="45"/>
  <c r="A140" i="45"/>
  <c r="B139" i="45"/>
  <c r="T139" i="45" s="1"/>
  <c r="A139" i="45"/>
  <c r="B138" i="45"/>
  <c r="A138" i="45"/>
  <c r="B137" i="45"/>
  <c r="A137" i="45"/>
  <c r="B136" i="45"/>
  <c r="A136" i="45"/>
  <c r="B135" i="45"/>
  <c r="T135" i="45" s="1"/>
  <c r="A135" i="45"/>
  <c r="B134" i="45"/>
  <c r="A134" i="45"/>
  <c r="B133" i="45"/>
  <c r="A133" i="45"/>
  <c r="B132" i="45"/>
  <c r="A132" i="45"/>
  <c r="B131" i="45"/>
  <c r="N131" i="45" s="1"/>
  <c r="A131" i="45"/>
  <c r="B130" i="45"/>
  <c r="A130" i="45"/>
  <c r="B129" i="45"/>
  <c r="A129" i="45"/>
  <c r="B128" i="45"/>
  <c r="A128" i="45"/>
  <c r="B127" i="45"/>
  <c r="A127" i="45"/>
  <c r="B126" i="45"/>
  <c r="A126" i="45"/>
  <c r="B125" i="45"/>
  <c r="A125" i="45"/>
  <c r="B124" i="45"/>
  <c r="A124" i="45"/>
  <c r="B123" i="45"/>
  <c r="N123" i="45" s="1"/>
  <c r="A123" i="45"/>
  <c r="B122" i="45"/>
  <c r="A122" i="45"/>
  <c r="B121" i="45"/>
  <c r="A121" i="45"/>
  <c r="B120" i="45"/>
  <c r="A120" i="45"/>
  <c r="B119" i="45"/>
  <c r="M119" i="45" s="1"/>
  <c r="A119" i="45"/>
  <c r="B118" i="45"/>
  <c r="A118" i="45"/>
  <c r="B117" i="45"/>
  <c r="A117" i="45"/>
  <c r="B116" i="45"/>
  <c r="A116" i="45"/>
  <c r="B115" i="45"/>
  <c r="A115" i="45"/>
  <c r="B114" i="45"/>
  <c r="A114" i="45"/>
  <c r="B113" i="45"/>
  <c r="A113" i="45"/>
  <c r="B112" i="45"/>
  <c r="A112" i="45"/>
  <c r="B111" i="45"/>
  <c r="M111" i="45" s="1"/>
  <c r="A111" i="45"/>
  <c r="B110" i="45"/>
  <c r="A110" i="45"/>
  <c r="B109" i="45"/>
  <c r="A109" i="45"/>
  <c r="B108" i="45"/>
  <c r="A108" i="45"/>
  <c r="B107" i="45"/>
  <c r="A107" i="45"/>
  <c r="B106" i="45"/>
  <c r="A106" i="45"/>
  <c r="B105" i="45"/>
  <c r="A105" i="45"/>
  <c r="B104" i="45"/>
  <c r="A104" i="45"/>
  <c r="B103" i="45"/>
  <c r="A103" i="45"/>
  <c r="B102" i="45"/>
  <c r="A102" i="45"/>
  <c r="B101" i="45"/>
  <c r="A101" i="45"/>
  <c r="B100" i="45"/>
  <c r="A100" i="45"/>
  <c r="B99" i="45"/>
  <c r="A99" i="45"/>
  <c r="B98" i="45"/>
  <c r="A98" i="45"/>
  <c r="B97" i="45"/>
  <c r="A97" i="45"/>
  <c r="B96" i="45"/>
  <c r="A96" i="45"/>
  <c r="B95" i="45"/>
  <c r="A95" i="45"/>
  <c r="B94" i="45"/>
  <c r="A94" i="45"/>
  <c r="B93" i="45"/>
  <c r="A93" i="45"/>
  <c r="B92" i="45"/>
  <c r="A92" i="45"/>
  <c r="B91" i="45"/>
  <c r="A91" i="45"/>
  <c r="B90" i="45"/>
  <c r="A90" i="45"/>
  <c r="B89" i="45"/>
  <c r="A89" i="45"/>
  <c r="B88" i="45"/>
  <c r="A88" i="45"/>
  <c r="B87" i="45"/>
  <c r="A87" i="45"/>
  <c r="B86" i="45"/>
  <c r="A86" i="45"/>
  <c r="B141" i="44"/>
  <c r="A141" i="44"/>
  <c r="B140" i="44"/>
  <c r="A140" i="44"/>
  <c r="U139" i="44"/>
  <c r="B139" i="44"/>
  <c r="A139" i="44"/>
  <c r="U138" i="44"/>
  <c r="B138" i="44"/>
  <c r="A138" i="44"/>
  <c r="U137" i="44"/>
  <c r="B137" i="44"/>
  <c r="A137" i="44"/>
  <c r="U136" i="44"/>
  <c r="B136" i="44"/>
  <c r="A136" i="44"/>
  <c r="U135" i="44"/>
  <c r="B135" i="44"/>
  <c r="A135" i="44"/>
  <c r="AD134" i="44"/>
  <c r="AD135" i="44" s="1"/>
  <c r="AC134" i="44"/>
  <c r="AC135" i="44" s="1"/>
  <c r="AC136" i="44" s="1"/>
  <c r="AC137" i="44" s="1"/>
  <c r="AC138" i="44" s="1"/>
  <c r="AC139" i="44" s="1"/>
  <c r="AB134" i="44"/>
  <c r="AB135" i="44" s="1"/>
  <c r="AB136" i="44" s="1"/>
  <c r="AB137" i="44" s="1"/>
  <c r="AB138" i="44" s="1"/>
  <c r="AB139" i="44" s="1"/>
  <c r="AA134" i="44"/>
  <c r="AA135" i="44" s="1"/>
  <c r="AA136" i="44" s="1"/>
  <c r="AA137" i="44" s="1"/>
  <c r="AA138" i="44" s="1"/>
  <c r="AA139" i="44" s="1"/>
  <c r="U134" i="44"/>
  <c r="B134" i="44"/>
  <c r="A134" i="44"/>
  <c r="U133" i="44"/>
  <c r="B133" i="44"/>
  <c r="A133" i="44"/>
  <c r="U132" i="44"/>
  <c r="B132" i="44"/>
  <c r="A132" i="44"/>
  <c r="U131" i="44"/>
  <c r="B131" i="44"/>
  <c r="A131" i="44"/>
  <c r="U130" i="44"/>
  <c r="B130" i="44"/>
  <c r="A130" i="44"/>
  <c r="U129" i="44"/>
  <c r="B129" i="44"/>
  <c r="A129" i="44"/>
  <c r="U128" i="44"/>
  <c r="B128" i="44"/>
  <c r="A128" i="44"/>
  <c r="U127" i="44"/>
  <c r="B127" i="44"/>
  <c r="A127" i="44"/>
  <c r="U126" i="44"/>
  <c r="B126" i="44"/>
  <c r="A126" i="44"/>
  <c r="U125" i="44"/>
  <c r="B125" i="44"/>
  <c r="A125" i="44"/>
  <c r="U124" i="44"/>
  <c r="B124" i="44"/>
  <c r="A124" i="44"/>
  <c r="U123" i="44"/>
  <c r="B123" i="44"/>
  <c r="A123" i="44"/>
  <c r="AD122" i="44"/>
  <c r="AE122" i="44" s="1"/>
  <c r="AC122" i="44"/>
  <c r="AC123" i="44" s="1"/>
  <c r="AC124" i="44" s="1"/>
  <c r="AC125" i="44" s="1"/>
  <c r="AC126" i="44" s="1"/>
  <c r="AC127" i="44" s="1"/>
  <c r="AC128" i="44" s="1"/>
  <c r="AC129" i="44" s="1"/>
  <c r="AC130" i="44" s="1"/>
  <c r="AC131" i="44" s="1"/>
  <c r="AC132" i="44" s="1"/>
  <c r="AC133" i="44" s="1"/>
  <c r="AB122" i="44"/>
  <c r="AB123" i="44" s="1"/>
  <c r="AB124" i="44" s="1"/>
  <c r="AB125" i="44" s="1"/>
  <c r="AB126" i="44" s="1"/>
  <c r="AB127" i="44" s="1"/>
  <c r="AB128" i="44" s="1"/>
  <c r="AB129" i="44" s="1"/>
  <c r="AB130" i="44" s="1"/>
  <c r="AB131" i="44" s="1"/>
  <c r="AB132" i="44" s="1"/>
  <c r="AB133" i="44" s="1"/>
  <c r="AA122" i="44"/>
  <c r="AA123" i="44" s="1"/>
  <c r="AA124" i="44" s="1"/>
  <c r="AA125" i="44" s="1"/>
  <c r="AA126" i="44" s="1"/>
  <c r="AA127" i="44" s="1"/>
  <c r="AA128" i="44" s="1"/>
  <c r="AA129" i="44" s="1"/>
  <c r="AA130" i="44" s="1"/>
  <c r="AA131" i="44" s="1"/>
  <c r="AA132" i="44" s="1"/>
  <c r="AA133" i="44" s="1"/>
  <c r="U122" i="44"/>
  <c r="B122" i="44"/>
  <c r="A122" i="44"/>
  <c r="U121" i="44"/>
  <c r="B121" i="44"/>
  <c r="A121" i="44"/>
  <c r="U120" i="44"/>
  <c r="B120" i="44"/>
  <c r="A120" i="44"/>
  <c r="U119" i="44"/>
  <c r="B119" i="44"/>
  <c r="A119" i="44"/>
  <c r="U118" i="44"/>
  <c r="B118" i="44"/>
  <c r="A118" i="44"/>
  <c r="U117" i="44"/>
  <c r="B117" i="44"/>
  <c r="A117" i="44"/>
  <c r="U116" i="44"/>
  <c r="B116" i="44"/>
  <c r="A116" i="44"/>
  <c r="U115" i="44"/>
  <c r="B115" i="44"/>
  <c r="A115" i="44"/>
  <c r="U114" i="44"/>
  <c r="B114" i="44"/>
  <c r="A114" i="44"/>
  <c r="U113" i="44"/>
  <c r="B113" i="44"/>
  <c r="A113" i="44"/>
  <c r="U112" i="44"/>
  <c r="B112" i="44"/>
  <c r="A112" i="44"/>
  <c r="U111" i="44"/>
  <c r="B111" i="44"/>
  <c r="A111" i="44"/>
  <c r="AD110" i="44"/>
  <c r="AD111" i="44" s="1"/>
  <c r="AD112" i="44" s="1"/>
  <c r="AD113" i="44" s="1"/>
  <c r="AD114" i="44" s="1"/>
  <c r="AD115" i="44" s="1"/>
  <c r="AD116" i="44" s="1"/>
  <c r="AD117" i="44" s="1"/>
  <c r="AD118" i="44" s="1"/>
  <c r="AD119" i="44" s="1"/>
  <c r="AD120" i="44" s="1"/>
  <c r="AC110" i="44"/>
  <c r="AC111" i="44" s="1"/>
  <c r="AC112" i="44" s="1"/>
  <c r="AC113" i="44" s="1"/>
  <c r="AC114" i="44" s="1"/>
  <c r="AC115" i="44" s="1"/>
  <c r="AC116" i="44" s="1"/>
  <c r="AC117" i="44" s="1"/>
  <c r="AC118" i="44" s="1"/>
  <c r="AC119" i="44" s="1"/>
  <c r="AC120" i="44" s="1"/>
  <c r="AC121" i="44" s="1"/>
  <c r="AB110" i="44"/>
  <c r="AB111" i="44" s="1"/>
  <c r="AB112" i="44" s="1"/>
  <c r="AB113" i="44" s="1"/>
  <c r="AB114" i="44" s="1"/>
  <c r="AB115" i="44" s="1"/>
  <c r="AB116" i="44" s="1"/>
  <c r="AB117" i="44" s="1"/>
  <c r="AB118" i="44" s="1"/>
  <c r="AB119" i="44" s="1"/>
  <c r="AB120" i="44" s="1"/>
  <c r="AB121" i="44" s="1"/>
  <c r="AA110" i="44"/>
  <c r="AA111" i="44" s="1"/>
  <c r="AA112" i="44" s="1"/>
  <c r="AA113" i="44" s="1"/>
  <c r="AA114" i="44" s="1"/>
  <c r="AA115" i="44" s="1"/>
  <c r="AA116" i="44" s="1"/>
  <c r="AA117" i="44" s="1"/>
  <c r="AA118" i="44" s="1"/>
  <c r="AA119" i="44" s="1"/>
  <c r="AA120" i="44" s="1"/>
  <c r="AA121" i="44" s="1"/>
  <c r="U110" i="44"/>
  <c r="B110" i="44"/>
  <c r="A110" i="44"/>
  <c r="U109" i="44"/>
  <c r="B109" i="44"/>
  <c r="A109" i="44"/>
  <c r="U108" i="44"/>
  <c r="B108" i="44"/>
  <c r="A108" i="44"/>
  <c r="U107" i="44"/>
  <c r="B107" i="44"/>
  <c r="A107" i="44"/>
  <c r="U106" i="44"/>
  <c r="B106" i="44"/>
  <c r="A106" i="44"/>
  <c r="U105" i="44"/>
  <c r="B105" i="44"/>
  <c r="A105" i="44"/>
  <c r="U104" i="44"/>
  <c r="B104" i="44"/>
  <c r="A104" i="44"/>
  <c r="U103" i="44"/>
  <c r="B103" i="44"/>
  <c r="A103" i="44"/>
  <c r="U102" i="44"/>
  <c r="B102" i="44"/>
  <c r="A102" i="44"/>
  <c r="U101" i="44"/>
  <c r="B101" i="44"/>
  <c r="A101" i="44"/>
  <c r="U100" i="44"/>
  <c r="B100" i="44"/>
  <c r="A100" i="44"/>
  <c r="U99" i="44"/>
  <c r="B99" i="44"/>
  <c r="A99" i="44"/>
  <c r="AD98" i="44"/>
  <c r="AE98" i="44" s="1"/>
  <c r="AC98" i="44"/>
  <c r="AC99" i="44" s="1"/>
  <c r="AC100" i="44" s="1"/>
  <c r="AC101" i="44" s="1"/>
  <c r="AC102" i="44" s="1"/>
  <c r="AC103" i="44" s="1"/>
  <c r="AC104" i="44" s="1"/>
  <c r="AC105" i="44" s="1"/>
  <c r="AC106" i="44" s="1"/>
  <c r="AC107" i="44" s="1"/>
  <c r="AC108" i="44" s="1"/>
  <c r="AC109" i="44" s="1"/>
  <c r="AB98" i="44"/>
  <c r="AB99" i="44" s="1"/>
  <c r="AB100" i="44" s="1"/>
  <c r="AB101" i="44" s="1"/>
  <c r="AB102" i="44" s="1"/>
  <c r="AB103" i="44" s="1"/>
  <c r="AB104" i="44" s="1"/>
  <c r="AB105" i="44" s="1"/>
  <c r="AB106" i="44" s="1"/>
  <c r="AB107" i="44" s="1"/>
  <c r="AB108" i="44" s="1"/>
  <c r="AB109" i="44" s="1"/>
  <c r="AA98" i="44"/>
  <c r="AA99" i="44" s="1"/>
  <c r="AA100" i="44" s="1"/>
  <c r="AA101" i="44" s="1"/>
  <c r="AA102" i="44" s="1"/>
  <c r="AA103" i="44" s="1"/>
  <c r="AA104" i="44" s="1"/>
  <c r="AA105" i="44" s="1"/>
  <c r="AA106" i="44" s="1"/>
  <c r="AA107" i="44" s="1"/>
  <c r="AA108" i="44" s="1"/>
  <c r="AA109" i="44" s="1"/>
  <c r="U98" i="44"/>
  <c r="B98" i="44"/>
  <c r="A98" i="44"/>
  <c r="U97" i="44"/>
  <c r="B97" i="44"/>
  <c r="A97" i="44"/>
  <c r="U96" i="44"/>
  <c r="B96" i="44"/>
  <c r="A96" i="44"/>
  <c r="U95" i="44"/>
  <c r="B95" i="44"/>
  <c r="A95" i="44"/>
  <c r="U94" i="44"/>
  <c r="B94" i="44"/>
  <c r="A94" i="44"/>
  <c r="U93" i="44"/>
  <c r="B93" i="44"/>
  <c r="A93" i="44"/>
  <c r="U92" i="44"/>
  <c r="B92" i="44"/>
  <c r="A92" i="44"/>
  <c r="U91" i="44"/>
  <c r="B91" i="44"/>
  <c r="A91" i="44"/>
  <c r="U90" i="44"/>
  <c r="B90" i="44"/>
  <c r="A90" i="44"/>
  <c r="U89" i="44"/>
  <c r="B89" i="44"/>
  <c r="A89" i="44"/>
  <c r="U88" i="44"/>
  <c r="B88" i="44"/>
  <c r="A88" i="44"/>
  <c r="U87" i="44"/>
  <c r="B87" i="44"/>
  <c r="A87" i="44"/>
  <c r="AD86" i="44"/>
  <c r="AE86" i="44" s="1"/>
  <c r="AC86" i="44"/>
  <c r="AC87" i="44" s="1"/>
  <c r="AC88" i="44" s="1"/>
  <c r="AC89" i="44" s="1"/>
  <c r="AC90" i="44" s="1"/>
  <c r="AC91" i="44" s="1"/>
  <c r="AC92" i="44" s="1"/>
  <c r="AC93" i="44" s="1"/>
  <c r="AC94" i="44" s="1"/>
  <c r="AC95" i="44" s="1"/>
  <c r="AC96" i="44" s="1"/>
  <c r="AC97" i="44" s="1"/>
  <c r="AB86" i="44"/>
  <c r="AB87" i="44" s="1"/>
  <c r="AB88" i="44" s="1"/>
  <c r="AB89" i="44" s="1"/>
  <c r="AB90" i="44" s="1"/>
  <c r="AB91" i="44" s="1"/>
  <c r="AB92" i="44" s="1"/>
  <c r="AB93" i="44" s="1"/>
  <c r="AB94" i="44" s="1"/>
  <c r="AB95" i="44" s="1"/>
  <c r="AB96" i="44" s="1"/>
  <c r="AB97" i="44" s="1"/>
  <c r="AA86" i="44"/>
  <c r="AA87" i="44" s="1"/>
  <c r="AA88" i="44" s="1"/>
  <c r="AA89" i="44" s="1"/>
  <c r="AA90" i="44" s="1"/>
  <c r="AA91" i="44" s="1"/>
  <c r="AA92" i="44" s="1"/>
  <c r="AA93" i="44" s="1"/>
  <c r="AA94" i="44" s="1"/>
  <c r="AA95" i="44" s="1"/>
  <c r="AA96" i="44" s="1"/>
  <c r="AA97" i="44" s="1"/>
  <c r="U86" i="44"/>
  <c r="B86" i="44"/>
  <c r="A86" i="44"/>
  <c r="B141" i="43"/>
  <c r="A141" i="43"/>
  <c r="B140" i="43"/>
  <c r="A140" i="43"/>
  <c r="B139" i="43"/>
  <c r="A139" i="43"/>
  <c r="B138" i="43"/>
  <c r="A138" i="43"/>
  <c r="B137" i="43"/>
  <c r="A137" i="43"/>
  <c r="B136" i="43"/>
  <c r="T136" i="43" s="1"/>
  <c r="A136" i="43"/>
  <c r="B135" i="43"/>
  <c r="A135" i="43"/>
  <c r="B134" i="43"/>
  <c r="A134" i="43"/>
  <c r="B133" i="43"/>
  <c r="A133" i="43"/>
  <c r="B132" i="43"/>
  <c r="A132" i="43"/>
  <c r="B131" i="43"/>
  <c r="A131" i="43"/>
  <c r="B130" i="43"/>
  <c r="A130" i="43"/>
  <c r="B129" i="43"/>
  <c r="A129" i="43"/>
  <c r="B128" i="43"/>
  <c r="N128" i="43" s="1"/>
  <c r="A128" i="43"/>
  <c r="B127" i="43"/>
  <c r="A127" i="43"/>
  <c r="B126" i="43"/>
  <c r="A126" i="43"/>
  <c r="B125" i="43"/>
  <c r="A125" i="43"/>
  <c r="B124" i="43"/>
  <c r="N124" i="43" s="1"/>
  <c r="A124" i="43"/>
  <c r="B123" i="43"/>
  <c r="A123" i="43"/>
  <c r="B122" i="43"/>
  <c r="A122" i="43"/>
  <c r="B121" i="43"/>
  <c r="A121" i="43"/>
  <c r="B120" i="43"/>
  <c r="A120" i="43"/>
  <c r="B119" i="43"/>
  <c r="A119" i="43"/>
  <c r="B118" i="43"/>
  <c r="A118" i="43"/>
  <c r="B117" i="43"/>
  <c r="A117" i="43"/>
  <c r="B116" i="43"/>
  <c r="N116" i="43" s="1"/>
  <c r="A116" i="43"/>
  <c r="B115" i="43"/>
  <c r="A115" i="43"/>
  <c r="B114" i="43"/>
  <c r="A114" i="43"/>
  <c r="B113" i="43"/>
  <c r="A113" i="43"/>
  <c r="B112" i="43"/>
  <c r="M112" i="43" s="1"/>
  <c r="A112" i="43"/>
  <c r="B111" i="43"/>
  <c r="A111" i="43"/>
  <c r="B110" i="43"/>
  <c r="A110" i="43"/>
  <c r="B109" i="43"/>
  <c r="A109" i="43"/>
  <c r="B108" i="43"/>
  <c r="N108" i="43" s="1"/>
  <c r="A108" i="43"/>
  <c r="B107" i="43"/>
  <c r="A107" i="43"/>
  <c r="B106" i="43"/>
  <c r="A106" i="43"/>
  <c r="B105" i="43"/>
  <c r="A105" i="43"/>
  <c r="B104" i="43"/>
  <c r="A104" i="43"/>
  <c r="B103" i="43"/>
  <c r="A103" i="43"/>
  <c r="B102" i="43"/>
  <c r="A102" i="43"/>
  <c r="B101" i="43"/>
  <c r="A101" i="43"/>
  <c r="B100" i="43"/>
  <c r="A100" i="43"/>
  <c r="B99" i="43"/>
  <c r="A99" i="43"/>
  <c r="B98" i="43"/>
  <c r="A98" i="43"/>
  <c r="B97" i="43"/>
  <c r="A97" i="43"/>
  <c r="B96" i="43"/>
  <c r="A96" i="43"/>
  <c r="B95" i="43"/>
  <c r="A95" i="43"/>
  <c r="B94" i="43"/>
  <c r="A94" i="43"/>
  <c r="B93" i="43"/>
  <c r="A93" i="43"/>
  <c r="B92" i="43"/>
  <c r="A92" i="43"/>
  <c r="B91" i="43"/>
  <c r="A91" i="43"/>
  <c r="B90" i="43"/>
  <c r="A90" i="43"/>
  <c r="B89" i="43"/>
  <c r="A89" i="43"/>
  <c r="B88" i="43"/>
  <c r="A88" i="43"/>
  <c r="B87" i="43"/>
  <c r="A87" i="43"/>
  <c r="B86" i="43"/>
  <c r="A86" i="43"/>
  <c r="B141" i="42"/>
  <c r="A141" i="42"/>
  <c r="B140" i="42"/>
  <c r="A140" i="42"/>
  <c r="U139" i="42"/>
  <c r="B139" i="42"/>
  <c r="A139" i="42"/>
  <c r="U138" i="42"/>
  <c r="B138" i="42"/>
  <c r="A138" i="42"/>
  <c r="U137" i="42"/>
  <c r="B137" i="42"/>
  <c r="A137" i="42"/>
  <c r="U136" i="42"/>
  <c r="B136" i="42"/>
  <c r="A136" i="42"/>
  <c r="U135" i="42"/>
  <c r="B135" i="42"/>
  <c r="A135" i="42"/>
  <c r="AD134" i="42"/>
  <c r="AC134" i="42"/>
  <c r="AC135" i="42" s="1"/>
  <c r="AC136" i="42" s="1"/>
  <c r="AC137" i="42" s="1"/>
  <c r="AC138" i="42" s="1"/>
  <c r="AC139" i="42" s="1"/>
  <c r="AB134" i="42"/>
  <c r="AB135" i="42" s="1"/>
  <c r="AB136" i="42" s="1"/>
  <c r="AB137" i="42" s="1"/>
  <c r="AB138" i="42" s="1"/>
  <c r="AB139" i="42" s="1"/>
  <c r="AA134" i="42"/>
  <c r="AA135" i="42" s="1"/>
  <c r="AA136" i="42" s="1"/>
  <c r="AA137" i="42" s="1"/>
  <c r="AA138" i="42" s="1"/>
  <c r="AA139" i="42" s="1"/>
  <c r="U134" i="42"/>
  <c r="B134" i="42"/>
  <c r="A134" i="42"/>
  <c r="U133" i="42"/>
  <c r="B133" i="42"/>
  <c r="A133" i="42"/>
  <c r="U132" i="42"/>
  <c r="B132" i="42"/>
  <c r="A132" i="42"/>
  <c r="U131" i="42"/>
  <c r="B131" i="42"/>
  <c r="A131" i="42"/>
  <c r="U130" i="42"/>
  <c r="B130" i="42"/>
  <c r="A130" i="42"/>
  <c r="U129" i="42"/>
  <c r="B129" i="42"/>
  <c r="A129" i="42"/>
  <c r="U128" i="42"/>
  <c r="B128" i="42"/>
  <c r="A128" i="42"/>
  <c r="U127" i="42"/>
  <c r="B127" i="42"/>
  <c r="A127" i="42"/>
  <c r="U126" i="42"/>
  <c r="B126" i="42"/>
  <c r="A126" i="42"/>
  <c r="U125" i="42"/>
  <c r="B125" i="42"/>
  <c r="A125" i="42"/>
  <c r="U124" i="42"/>
  <c r="B124" i="42"/>
  <c r="A124" i="42"/>
  <c r="U123" i="42"/>
  <c r="B123" i="42"/>
  <c r="A123" i="42"/>
  <c r="AD122" i="42"/>
  <c r="AE122" i="42" s="1"/>
  <c r="AC122" i="42"/>
  <c r="AC123" i="42" s="1"/>
  <c r="AC124" i="42" s="1"/>
  <c r="AC125" i="42" s="1"/>
  <c r="AC126" i="42" s="1"/>
  <c r="AC127" i="42" s="1"/>
  <c r="AC128" i="42" s="1"/>
  <c r="AC129" i="42" s="1"/>
  <c r="AC130" i="42" s="1"/>
  <c r="AC131" i="42" s="1"/>
  <c r="AC132" i="42" s="1"/>
  <c r="AC133" i="42" s="1"/>
  <c r="AB122" i="42"/>
  <c r="AB123" i="42" s="1"/>
  <c r="AB124" i="42" s="1"/>
  <c r="AB125" i="42" s="1"/>
  <c r="AB126" i="42" s="1"/>
  <c r="AB127" i="42" s="1"/>
  <c r="AB128" i="42" s="1"/>
  <c r="AB129" i="42" s="1"/>
  <c r="AB130" i="42" s="1"/>
  <c r="AB131" i="42" s="1"/>
  <c r="AB132" i="42" s="1"/>
  <c r="AB133" i="42" s="1"/>
  <c r="AA122" i="42"/>
  <c r="AA123" i="42" s="1"/>
  <c r="AA124" i="42" s="1"/>
  <c r="AA125" i="42" s="1"/>
  <c r="AA126" i="42" s="1"/>
  <c r="AA127" i="42" s="1"/>
  <c r="AA128" i="42" s="1"/>
  <c r="AA129" i="42" s="1"/>
  <c r="AA130" i="42" s="1"/>
  <c r="AA131" i="42" s="1"/>
  <c r="AA132" i="42" s="1"/>
  <c r="AA133" i="42" s="1"/>
  <c r="U122" i="42"/>
  <c r="B122" i="42"/>
  <c r="A122" i="42"/>
  <c r="U121" i="42"/>
  <c r="B121" i="42"/>
  <c r="A121" i="42"/>
  <c r="U120" i="42"/>
  <c r="B120" i="42"/>
  <c r="A120" i="42"/>
  <c r="U119" i="42"/>
  <c r="B119" i="42"/>
  <c r="A119" i="42"/>
  <c r="U118" i="42"/>
  <c r="B118" i="42"/>
  <c r="A118" i="42"/>
  <c r="U117" i="42"/>
  <c r="B117" i="42"/>
  <c r="A117" i="42"/>
  <c r="U116" i="42"/>
  <c r="B116" i="42"/>
  <c r="A116" i="42"/>
  <c r="U115" i="42"/>
  <c r="B115" i="42"/>
  <c r="A115" i="42"/>
  <c r="U114" i="42"/>
  <c r="B114" i="42"/>
  <c r="A114" i="42"/>
  <c r="U113" i="42"/>
  <c r="B113" i="42"/>
  <c r="A113" i="42"/>
  <c r="U112" i="42"/>
  <c r="B112" i="42"/>
  <c r="A112" i="42"/>
  <c r="U111" i="42"/>
  <c r="B111" i="42"/>
  <c r="A111" i="42"/>
  <c r="AD110" i="42"/>
  <c r="AD111" i="42" s="1"/>
  <c r="AC110" i="42"/>
  <c r="AC111" i="42" s="1"/>
  <c r="AC112" i="42" s="1"/>
  <c r="AC113" i="42" s="1"/>
  <c r="AC114" i="42" s="1"/>
  <c r="AC115" i="42" s="1"/>
  <c r="AC116" i="42" s="1"/>
  <c r="AC117" i="42" s="1"/>
  <c r="AC118" i="42" s="1"/>
  <c r="AC119" i="42" s="1"/>
  <c r="AC120" i="42" s="1"/>
  <c r="AC121" i="42" s="1"/>
  <c r="AB110" i="42"/>
  <c r="AB111" i="42" s="1"/>
  <c r="AB112" i="42" s="1"/>
  <c r="AB113" i="42" s="1"/>
  <c r="AB114" i="42" s="1"/>
  <c r="AB115" i="42" s="1"/>
  <c r="AB116" i="42" s="1"/>
  <c r="AB117" i="42" s="1"/>
  <c r="AB118" i="42" s="1"/>
  <c r="AB119" i="42" s="1"/>
  <c r="AB120" i="42" s="1"/>
  <c r="AB121" i="42" s="1"/>
  <c r="AA110" i="42"/>
  <c r="AA111" i="42" s="1"/>
  <c r="AA112" i="42" s="1"/>
  <c r="AA113" i="42" s="1"/>
  <c r="AA114" i="42" s="1"/>
  <c r="AA115" i="42" s="1"/>
  <c r="AA116" i="42" s="1"/>
  <c r="AA117" i="42" s="1"/>
  <c r="AA118" i="42" s="1"/>
  <c r="AA119" i="42" s="1"/>
  <c r="AA120" i="42" s="1"/>
  <c r="AA121" i="42" s="1"/>
  <c r="U110" i="42"/>
  <c r="B110" i="42"/>
  <c r="A110" i="42"/>
  <c r="U109" i="42"/>
  <c r="B109" i="42"/>
  <c r="A109" i="42"/>
  <c r="U108" i="42"/>
  <c r="B108" i="42"/>
  <c r="A108" i="42"/>
  <c r="U107" i="42"/>
  <c r="B107" i="42"/>
  <c r="A107" i="42"/>
  <c r="U106" i="42"/>
  <c r="B106" i="42"/>
  <c r="A106" i="42"/>
  <c r="U105" i="42"/>
  <c r="B105" i="42"/>
  <c r="A105" i="42"/>
  <c r="U104" i="42"/>
  <c r="B104" i="42"/>
  <c r="A104" i="42"/>
  <c r="U103" i="42"/>
  <c r="B103" i="42"/>
  <c r="A103" i="42"/>
  <c r="U102" i="42"/>
  <c r="B102" i="42"/>
  <c r="A102" i="42"/>
  <c r="U101" i="42"/>
  <c r="B101" i="42"/>
  <c r="A101" i="42"/>
  <c r="U100" i="42"/>
  <c r="B100" i="42"/>
  <c r="A100" i="42"/>
  <c r="U99" i="42"/>
  <c r="B99" i="42"/>
  <c r="A99" i="42"/>
  <c r="AD98" i="42"/>
  <c r="AC98" i="42"/>
  <c r="AC99" i="42" s="1"/>
  <c r="AC100" i="42" s="1"/>
  <c r="AC101" i="42" s="1"/>
  <c r="AC102" i="42" s="1"/>
  <c r="AC103" i="42" s="1"/>
  <c r="AC104" i="42" s="1"/>
  <c r="AC105" i="42" s="1"/>
  <c r="AC106" i="42" s="1"/>
  <c r="AC107" i="42" s="1"/>
  <c r="AC108" i="42" s="1"/>
  <c r="AC109" i="42" s="1"/>
  <c r="AB98" i="42"/>
  <c r="AB99" i="42" s="1"/>
  <c r="AB100" i="42" s="1"/>
  <c r="AB101" i="42" s="1"/>
  <c r="AB102" i="42" s="1"/>
  <c r="AB103" i="42" s="1"/>
  <c r="AB104" i="42" s="1"/>
  <c r="AB105" i="42" s="1"/>
  <c r="AB106" i="42" s="1"/>
  <c r="AB107" i="42" s="1"/>
  <c r="AB108" i="42" s="1"/>
  <c r="AB109" i="42" s="1"/>
  <c r="AA98" i="42"/>
  <c r="AA99" i="42" s="1"/>
  <c r="AA100" i="42" s="1"/>
  <c r="AA101" i="42" s="1"/>
  <c r="AA102" i="42" s="1"/>
  <c r="AA103" i="42" s="1"/>
  <c r="AA104" i="42" s="1"/>
  <c r="AA105" i="42" s="1"/>
  <c r="AA106" i="42" s="1"/>
  <c r="AA107" i="42" s="1"/>
  <c r="AA108" i="42" s="1"/>
  <c r="AA109" i="42" s="1"/>
  <c r="U98" i="42"/>
  <c r="B98" i="42"/>
  <c r="A98" i="42"/>
  <c r="U97" i="42"/>
  <c r="B97" i="42"/>
  <c r="A97" i="42"/>
  <c r="U96" i="42"/>
  <c r="B96" i="42"/>
  <c r="A96" i="42"/>
  <c r="U95" i="42"/>
  <c r="B95" i="42"/>
  <c r="A95" i="42"/>
  <c r="U94" i="42"/>
  <c r="B94" i="42"/>
  <c r="A94" i="42"/>
  <c r="U93" i="42"/>
  <c r="B93" i="42"/>
  <c r="A93" i="42"/>
  <c r="U92" i="42"/>
  <c r="B92" i="42"/>
  <c r="A92" i="42"/>
  <c r="U91" i="42"/>
  <c r="B91" i="42"/>
  <c r="A91" i="42"/>
  <c r="U90" i="42"/>
  <c r="B90" i="42"/>
  <c r="A90" i="42"/>
  <c r="U89" i="42"/>
  <c r="B89" i="42"/>
  <c r="A89" i="42"/>
  <c r="U88" i="42"/>
  <c r="B88" i="42"/>
  <c r="A88" i="42"/>
  <c r="U87" i="42"/>
  <c r="B87" i="42"/>
  <c r="A87" i="42"/>
  <c r="AD86" i="42"/>
  <c r="AE86" i="42" s="1"/>
  <c r="AC86" i="42"/>
  <c r="AC87" i="42" s="1"/>
  <c r="AC88" i="42" s="1"/>
  <c r="AC89" i="42" s="1"/>
  <c r="AC90" i="42" s="1"/>
  <c r="AC91" i="42" s="1"/>
  <c r="AC92" i="42" s="1"/>
  <c r="AC93" i="42" s="1"/>
  <c r="AC94" i="42" s="1"/>
  <c r="AC95" i="42" s="1"/>
  <c r="AC96" i="42" s="1"/>
  <c r="AC97" i="42" s="1"/>
  <c r="AB86" i="42"/>
  <c r="AB87" i="42" s="1"/>
  <c r="AB88" i="42" s="1"/>
  <c r="AB89" i="42" s="1"/>
  <c r="AB90" i="42" s="1"/>
  <c r="AB91" i="42" s="1"/>
  <c r="AB92" i="42" s="1"/>
  <c r="AB93" i="42" s="1"/>
  <c r="AB94" i="42" s="1"/>
  <c r="AB95" i="42" s="1"/>
  <c r="AB96" i="42" s="1"/>
  <c r="AB97" i="42" s="1"/>
  <c r="AA86" i="42"/>
  <c r="AA87" i="42" s="1"/>
  <c r="AA88" i="42" s="1"/>
  <c r="AA89" i="42" s="1"/>
  <c r="AA90" i="42" s="1"/>
  <c r="AA91" i="42" s="1"/>
  <c r="AA92" i="42" s="1"/>
  <c r="AA93" i="42" s="1"/>
  <c r="AA94" i="42" s="1"/>
  <c r="AA95" i="42" s="1"/>
  <c r="AA96" i="42" s="1"/>
  <c r="AA97" i="42" s="1"/>
  <c r="U86" i="42"/>
  <c r="B86" i="42"/>
  <c r="A86" i="42"/>
  <c r="B141" i="41"/>
  <c r="A141" i="41"/>
  <c r="B140" i="41"/>
  <c r="A140" i="41"/>
  <c r="B139" i="41"/>
  <c r="A139" i="41"/>
  <c r="B138" i="41"/>
  <c r="A138" i="41"/>
  <c r="B137" i="41"/>
  <c r="A137" i="41"/>
  <c r="B136" i="41"/>
  <c r="A136" i="41"/>
  <c r="B135" i="41"/>
  <c r="A135" i="41"/>
  <c r="B134" i="41"/>
  <c r="A134" i="41"/>
  <c r="B133" i="41"/>
  <c r="A133" i="41"/>
  <c r="B132" i="41"/>
  <c r="A132" i="41"/>
  <c r="B131" i="41"/>
  <c r="A131" i="41"/>
  <c r="B130" i="41"/>
  <c r="A130" i="41"/>
  <c r="B129" i="41"/>
  <c r="A129" i="41"/>
  <c r="B128" i="41"/>
  <c r="A128" i="41"/>
  <c r="B127" i="41"/>
  <c r="A127" i="41"/>
  <c r="B126" i="41"/>
  <c r="A126" i="41"/>
  <c r="B125" i="41"/>
  <c r="A125" i="41"/>
  <c r="B124" i="41"/>
  <c r="A124" i="41"/>
  <c r="B123" i="41"/>
  <c r="A123" i="41"/>
  <c r="B122" i="41"/>
  <c r="A122" i="41"/>
  <c r="B121" i="41"/>
  <c r="A121" i="41"/>
  <c r="B120" i="41"/>
  <c r="A120" i="41"/>
  <c r="B119" i="41"/>
  <c r="A119" i="41"/>
  <c r="B118" i="41"/>
  <c r="A118" i="41"/>
  <c r="B117" i="41"/>
  <c r="A117" i="41"/>
  <c r="B116" i="41"/>
  <c r="A116" i="41"/>
  <c r="B115" i="41"/>
  <c r="A115" i="41"/>
  <c r="B114" i="41"/>
  <c r="A114" i="41"/>
  <c r="B113" i="41"/>
  <c r="A113" i="41"/>
  <c r="B112" i="41"/>
  <c r="A112" i="41"/>
  <c r="B111" i="41"/>
  <c r="A111" i="41"/>
  <c r="B110" i="41"/>
  <c r="A110" i="41"/>
  <c r="B109" i="41"/>
  <c r="A109" i="41"/>
  <c r="B108" i="41"/>
  <c r="A108" i="41"/>
  <c r="B107" i="41"/>
  <c r="A107" i="41"/>
  <c r="B106" i="41"/>
  <c r="A106" i="41"/>
  <c r="B105" i="41"/>
  <c r="A105" i="41"/>
  <c r="B104" i="41"/>
  <c r="A104" i="41"/>
  <c r="B103" i="41"/>
  <c r="A103" i="41"/>
  <c r="B102" i="41"/>
  <c r="A102" i="41"/>
  <c r="B101" i="41"/>
  <c r="N101" i="41" s="1"/>
  <c r="A101" i="41"/>
  <c r="B100" i="41"/>
  <c r="A100" i="41"/>
  <c r="B99" i="41"/>
  <c r="A99" i="41"/>
  <c r="B98" i="41"/>
  <c r="A98" i="41"/>
  <c r="B97" i="41"/>
  <c r="M97" i="41" s="1"/>
  <c r="A97" i="41"/>
  <c r="B96" i="41"/>
  <c r="A96" i="41"/>
  <c r="B95" i="41"/>
  <c r="A95" i="41"/>
  <c r="B94" i="41"/>
  <c r="A94" i="41"/>
  <c r="B93" i="41"/>
  <c r="N93" i="41" s="1"/>
  <c r="A93" i="41"/>
  <c r="B92" i="41"/>
  <c r="A92" i="41"/>
  <c r="B91" i="41"/>
  <c r="A91" i="41"/>
  <c r="B90" i="41"/>
  <c r="A90" i="41"/>
  <c r="B89" i="41"/>
  <c r="M89" i="41" s="1"/>
  <c r="A89" i="41"/>
  <c r="B88" i="41"/>
  <c r="A88" i="41"/>
  <c r="B87" i="41"/>
  <c r="A87" i="41"/>
  <c r="B86" i="41"/>
  <c r="A86" i="41"/>
  <c r="B141" i="40"/>
  <c r="A141" i="40"/>
  <c r="B140" i="40"/>
  <c r="A140" i="40"/>
  <c r="U139" i="40"/>
  <c r="B139" i="40"/>
  <c r="A139" i="40"/>
  <c r="U138" i="40"/>
  <c r="B138" i="40"/>
  <c r="A138" i="40"/>
  <c r="U137" i="40"/>
  <c r="B137" i="40"/>
  <c r="A137" i="40"/>
  <c r="U136" i="40"/>
  <c r="B136" i="40"/>
  <c r="A136" i="40"/>
  <c r="U135" i="40"/>
  <c r="B135" i="40"/>
  <c r="A135" i="40"/>
  <c r="AD134" i="40"/>
  <c r="AD135" i="40" s="1"/>
  <c r="AC134" i="40"/>
  <c r="AC135" i="40" s="1"/>
  <c r="AC136" i="40" s="1"/>
  <c r="AC137" i="40" s="1"/>
  <c r="AC138" i="40" s="1"/>
  <c r="AC139" i="40" s="1"/>
  <c r="AB134" i="40"/>
  <c r="AB135" i="40" s="1"/>
  <c r="AB136" i="40" s="1"/>
  <c r="AB137" i="40" s="1"/>
  <c r="AB138" i="40" s="1"/>
  <c r="AB139" i="40" s="1"/>
  <c r="AA134" i="40"/>
  <c r="AA135" i="40" s="1"/>
  <c r="AA136" i="40" s="1"/>
  <c r="AA137" i="40" s="1"/>
  <c r="AA138" i="40" s="1"/>
  <c r="AA139" i="40" s="1"/>
  <c r="U134" i="40"/>
  <c r="B134" i="40"/>
  <c r="A134" i="40"/>
  <c r="U133" i="40"/>
  <c r="B133" i="40"/>
  <c r="A133" i="40"/>
  <c r="U132" i="40"/>
  <c r="B132" i="40"/>
  <c r="A132" i="40"/>
  <c r="U131" i="40"/>
  <c r="B131" i="40"/>
  <c r="A131" i="40"/>
  <c r="U130" i="40"/>
  <c r="B130" i="40"/>
  <c r="A130" i="40"/>
  <c r="U129" i="40"/>
  <c r="B129" i="40"/>
  <c r="A129" i="40"/>
  <c r="U128" i="40"/>
  <c r="B128" i="40"/>
  <c r="A128" i="40"/>
  <c r="U127" i="40"/>
  <c r="B127" i="40"/>
  <c r="A127" i="40"/>
  <c r="U126" i="40"/>
  <c r="B126" i="40"/>
  <c r="A126" i="40"/>
  <c r="U125" i="40"/>
  <c r="B125" i="40"/>
  <c r="A125" i="40"/>
  <c r="U124" i="40"/>
  <c r="B124" i="40"/>
  <c r="A124" i="40"/>
  <c r="U123" i="40"/>
  <c r="B123" i="40"/>
  <c r="A123" i="40"/>
  <c r="AD122" i="40"/>
  <c r="AE122" i="40" s="1"/>
  <c r="AC122" i="40"/>
  <c r="AC123" i="40" s="1"/>
  <c r="AC124" i="40" s="1"/>
  <c r="AC125" i="40" s="1"/>
  <c r="AC126" i="40" s="1"/>
  <c r="AC127" i="40" s="1"/>
  <c r="AC128" i="40" s="1"/>
  <c r="AC129" i="40" s="1"/>
  <c r="AC130" i="40" s="1"/>
  <c r="AC131" i="40" s="1"/>
  <c r="AC132" i="40" s="1"/>
  <c r="AC133" i="40" s="1"/>
  <c r="AB122" i="40"/>
  <c r="AB123" i="40" s="1"/>
  <c r="AB124" i="40" s="1"/>
  <c r="AB125" i="40" s="1"/>
  <c r="AB126" i="40" s="1"/>
  <c r="AB127" i="40" s="1"/>
  <c r="AB128" i="40" s="1"/>
  <c r="AB129" i="40" s="1"/>
  <c r="AB130" i="40" s="1"/>
  <c r="AB131" i="40" s="1"/>
  <c r="AB132" i="40" s="1"/>
  <c r="AB133" i="40" s="1"/>
  <c r="AA122" i="40"/>
  <c r="AA123" i="40" s="1"/>
  <c r="AA124" i="40" s="1"/>
  <c r="AA125" i="40" s="1"/>
  <c r="AA126" i="40" s="1"/>
  <c r="AA127" i="40" s="1"/>
  <c r="AA128" i="40" s="1"/>
  <c r="AA129" i="40" s="1"/>
  <c r="AA130" i="40" s="1"/>
  <c r="AA131" i="40" s="1"/>
  <c r="AA132" i="40" s="1"/>
  <c r="AA133" i="40" s="1"/>
  <c r="U122" i="40"/>
  <c r="B122" i="40"/>
  <c r="A122" i="40"/>
  <c r="U121" i="40"/>
  <c r="B121" i="40"/>
  <c r="A121" i="40"/>
  <c r="U120" i="40"/>
  <c r="B120" i="40"/>
  <c r="A120" i="40"/>
  <c r="U119" i="40"/>
  <c r="B119" i="40"/>
  <c r="A119" i="40"/>
  <c r="U118" i="40"/>
  <c r="B118" i="40"/>
  <c r="A118" i="40"/>
  <c r="U117" i="40"/>
  <c r="B117" i="40"/>
  <c r="A117" i="40"/>
  <c r="U116" i="40"/>
  <c r="B116" i="40"/>
  <c r="A116" i="40"/>
  <c r="U115" i="40"/>
  <c r="B115" i="40"/>
  <c r="A115" i="40"/>
  <c r="U114" i="40"/>
  <c r="B114" i="40"/>
  <c r="A114" i="40"/>
  <c r="U113" i="40"/>
  <c r="B113" i="40"/>
  <c r="A113" i="40"/>
  <c r="U112" i="40"/>
  <c r="B112" i="40"/>
  <c r="A112" i="40"/>
  <c r="U111" i="40"/>
  <c r="B111" i="40"/>
  <c r="A111" i="40"/>
  <c r="AD110" i="40"/>
  <c r="AC110" i="40"/>
  <c r="AC111" i="40" s="1"/>
  <c r="AC112" i="40" s="1"/>
  <c r="AC113" i="40" s="1"/>
  <c r="AC114" i="40" s="1"/>
  <c r="AC115" i="40" s="1"/>
  <c r="AC116" i="40" s="1"/>
  <c r="AC117" i="40" s="1"/>
  <c r="AC118" i="40" s="1"/>
  <c r="AC119" i="40" s="1"/>
  <c r="AC120" i="40" s="1"/>
  <c r="AC121" i="40" s="1"/>
  <c r="AB110" i="40"/>
  <c r="AB111" i="40" s="1"/>
  <c r="AB112" i="40" s="1"/>
  <c r="AB113" i="40" s="1"/>
  <c r="AB114" i="40" s="1"/>
  <c r="AB115" i="40" s="1"/>
  <c r="AB116" i="40" s="1"/>
  <c r="AB117" i="40" s="1"/>
  <c r="AB118" i="40" s="1"/>
  <c r="AB119" i="40" s="1"/>
  <c r="AB120" i="40" s="1"/>
  <c r="AB121" i="40" s="1"/>
  <c r="AA110" i="40"/>
  <c r="AA111" i="40" s="1"/>
  <c r="AA112" i="40" s="1"/>
  <c r="AA113" i="40" s="1"/>
  <c r="AA114" i="40" s="1"/>
  <c r="AA115" i="40" s="1"/>
  <c r="AA116" i="40" s="1"/>
  <c r="AA117" i="40" s="1"/>
  <c r="AA118" i="40" s="1"/>
  <c r="AA119" i="40" s="1"/>
  <c r="AA120" i="40" s="1"/>
  <c r="AA121" i="40" s="1"/>
  <c r="U110" i="40"/>
  <c r="B110" i="40"/>
  <c r="A110" i="40"/>
  <c r="U109" i="40"/>
  <c r="B109" i="40"/>
  <c r="A109" i="40"/>
  <c r="U108" i="40"/>
  <c r="B108" i="40"/>
  <c r="A108" i="40"/>
  <c r="U107" i="40"/>
  <c r="B107" i="40"/>
  <c r="A107" i="40"/>
  <c r="U106" i="40"/>
  <c r="B106" i="40"/>
  <c r="A106" i="40"/>
  <c r="U105" i="40"/>
  <c r="B105" i="40"/>
  <c r="A105" i="40"/>
  <c r="U104" i="40"/>
  <c r="B104" i="40"/>
  <c r="A104" i="40"/>
  <c r="U103" i="40"/>
  <c r="B103" i="40"/>
  <c r="A103" i="40"/>
  <c r="U102" i="40"/>
  <c r="B102" i="40"/>
  <c r="A102" i="40"/>
  <c r="U101" i="40"/>
  <c r="B101" i="40"/>
  <c r="A101" i="40"/>
  <c r="U100" i="40"/>
  <c r="B100" i="40"/>
  <c r="A100" i="40"/>
  <c r="U99" i="40"/>
  <c r="B99" i="40"/>
  <c r="A99" i="40"/>
  <c r="AD98" i="40"/>
  <c r="AD99" i="40" s="1"/>
  <c r="AC98" i="40"/>
  <c r="AC99" i="40" s="1"/>
  <c r="AC100" i="40" s="1"/>
  <c r="AC101" i="40" s="1"/>
  <c r="AC102" i="40" s="1"/>
  <c r="AC103" i="40" s="1"/>
  <c r="AC104" i="40" s="1"/>
  <c r="AC105" i="40" s="1"/>
  <c r="AC106" i="40" s="1"/>
  <c r="AC107" i="40" s="1"/>
  <c r="AC108" i="40" s="1"/>
  <c r="AC109" i="40" s="1"/>
  <c r="AB98" i="40"/>
  <c r="AB99" i="40" s="1"/>
  <c r="AB100" i="40" s="1"/>
  <c r="AB101" i="40" s="1"/>
  <c r="AB102" i="40" s="1"/>
  <c r="AB103" i="40" s="1"/>
  <c r="AB104" i="40" s="1"/>
  <c r="AB105" i="40" s="1"/>
  <c r="AB106" i="40" s="1"/>
  <c r="AB107" i="40" s="1"/>
  <c r="AB108" i="40" s="1"/>
  <c r="AB109" i="40" s="1"/>
  <c r="AA98" i="40"/>
  <c r="AA99" i="40" s="1"/>
  <c r="AA100" i="40" s="1"/>
  <c r="AA101" i="40" s="1"/>
  <c r="AA102" i="40" s="1"/>
  <c r="AA103" i="40" s="1"/>
  <c r="AA104" i="40" s="1"/>
  <c r="AA105" i="40" s="1"/>
  <c r="AA106" i="40" s="1"/>
  <c r="AA107" i="40" s="1"/>
  <c r="AA108" i="40" s="1"/>
  <c r="AA109" i="40" s="1"/>
  <c r="U98" i="40"/>
  <c r="B98" i="40"/>
  <c r="A98" i="40"/>
  <c r="U97" i="40"/>
  <c r="B97" i="40"/>
  <c r="A97" i="40"/>
  <c r="U96" i="40"/>
  <c r="B96" i="40"/>
  <c r="A96" i="40"/>
  <c r="U95" i="40"/>
  <c r="B95" i="40"/>
  <c r="A95" i="40"/>
  <c r="U94" i="40"/>
  <c r="B94" i="40"/>
  <c r="A94" i="40"/>
  <c r="U93" i="40"/>
  <c r="B93" i="40"/>
  <c r="A93" i="40"/>
  <c r="U92" i="40"/>
  <c r="B92" i="40"/>
  <c r="A92" i="40"/>
  <c r="U91" i="40"/>
  <c r="B91" i="40"/>
  <c r="A91" i="40"/>
  <c r="U90" i="40"/>
  <c r="B90" i="40"/>
  <c r="A90" i="40"/>
  <c r="U89" i="40"/>
  <c r="B89" i="40"/>
  <c r="A89" i="40"/>
  <c r="U88" i="40"/>
  <c r="B88" i="40"/>
  <c r="A88" i="40"/>
  <c r="U87" i="40"/>
  <c r="B87" i="40"/>
  <c r="A87" i="40"/>
  <c r="AD86" i="40"/>
  <c r="AD87" i="40" s="1"/>
  <c r="AC86" i="40"/>
  <c r="AC87" i="40" s="1"/>
  <c r="AC88" i="40" s="1"/>
  <c r="AC89" i="40" s="1"/>
  <c r="AC90" i="40" s="1"/>
  <c r="AC91" i="40" s="1"/>
  <c r="AC92" i="40" s="1"/>
  <c r="AC93" i="40" s="1"/>
  <c r="AC94" i="40" s="1"/>
  <c r="AC95" i="40" s="1"/>
  <c r="AC96" i="40" s="1"/>
  <c r="AC97" i="40" s="1"/>
  <c r="AB86" i="40"/>
  <c r="AB87" i="40" s="1"/>
  <c r="AB88" i="40" s="1"/>
  <c r="AB89" i="40" s="1"/>
  <c r="AB90" i="40" s="1"/>
  <c r="AB91" i="40" s="1"/>
  <c r="AB92" i="40" s="1"/>
  <c r="AB93" i="40" s="1"/>
  <c r="AB94" i="40" s="1"/>
  <c r="AB95" i="40" s="1"/>
  <c r="AB96" i="40" s="1"/>
  <c r="AB97" i="40" s="1"/>
  <c r="AA86" i="40"/>
  <c r="AA87" i="40" s="1"/>
  <c r="AA88" i="40" s="1"/>
  <c r="AA89" i="40" s="1"/>
  <c r="AA90" i="40" s="1"/>
  <c r="AA91" i="40" s="1"/>
  <c r="AA92" i="40" s="1"/>
  <c r="AA93" i="40" s="1"/>
  <c r="AA94" i="40" s="1"/>
  <c r="AA95" i="40" s="1"/>
  <c r="AA96" i="40" s="1"/>
  <c r="AA97" i="40" s="1"/>
  <c r="U86" i="40"/>
  <c r="B86" i="40"/>
  <c r="A86" i="40"/>
  <c r="B141" i="39"/>
  <c r="A141" i="39"/>
  <c r="B140" i="39"/>
  <c r="A140" i="39"/>
  <c r="B139" i="39"/>
  <c r="A139" i="39"/>
  <c r="B138" i="39"/>
  <c r="A138" i="39"/>
  <c r="B137" i="39"/>
  <c r="A137" i="39"/>
  <c r="B136" i="39"/>
  <c r="A136" i="39"/>
  <c r="B135" i="39"/>
  <c r="A135" i="39"/>
  <c r="B134" i="39"/>
  <c r="A134" i="39"/>
  <c r="B133" i="39"/>
  <c r="A133" i="39"/>
  <c r="B132" i="39"/>
  <c r="A132" i="39"/>
  <c r="B131" i="39"/>
  <c r="A131" i="39"/>
  <c r="B130" i="39"/>
  <c r="A130" i="39"/>
  <c r="B129" i="39"/>
  <c r="A129" i="39"/>
  <c r="B128" i="39"/>
  <c r="A128" i="39"/>
  <c r="B127" i="39"/>
  <c r="A127" i="39"/>
  <c r="B126" i="39"/>
  <c r="A126" i="39"/>
  <c r="B125" i="39"/>
  <c r="A125" i="39"/>
  <c r="B124" i="39"/>
  <c r="A124" i="39"/>
  <c r="B123" i="39"/>
  <c r="A123" i="39"/>
  <c r="B122" i="39"/>
  <c r="A122" i="39"/>
  <c r="B121" i="39"/>
  <c r="A121" i="39"/>
  <c r="B120" i="39"/>
  <c r="A120" i="39"/>
  <c r="B119" i="39"/>
  <c r="A119" i="39"/>
  <c r="B118" i="39"/>
  <c r="A118" i="39"/>
  <c r="B117" i="39"/>
  <c r="A117" i="39"/>
  <c r="B116" i="39"/>
  <c r="A116" i="39"/>
  <c r="B115" i="39"/>
  <c r="A115" i="39"/>
  <c r="B114" i="39"/>
  <c r="A114" i="39"/>
  <c r="B113" i="39"/>
  <c r="A113" i="39"/>
  <c r="B112" i="39"/>
  <c r="A112" i="39"/>
  <c r="B111" i="39"/>
  <c r="A111" i="39"/>
  <c r="B110" i="39"/>
  <c r="A110" i="39"/>
  <c r="B109" i="39"/>
  <c r="A109" i="39"/>
  <c r="B108" i="39"/>
  <c r="A108" i="39"/>
  <c r="B107" i="39"/>
  <c r="A107" i="39"/>
  <c r="B106" i="39"/>
  <c r="A106" i="39"/>
  <c r="B105" i="39"/>
  <c r="A105" i="39"/>
  <c r="B104" i="39"/>
  <c r="A104" i="39"/>
  <c r="B103" i="39"/>
  <c r="A103" i="39"/>
  <c r="B102" i="39"/>
  <c r="A102" i="39"/>
  <c r="B101" i="39"/>
  <c r="A101" i="39"/>
  <c r="B100" i="39"/>
  <c r="A100" i="39"/>
  <c r="B99" i="39"/>
  <c r="A99" i="39"/>
  <c r="B98" i="39"/>
  <c r="A98" i="39"/>
  <c r="B97" i="39"/>
  <c r="A97" i="39"/>
  <c r="B96" i="39"/>
  <c r="A96" i="39"/>
  <c r="B95" i="39"/>
  <c r="A95" i="39"/>
  <c r="B94" i="39"/>
  <c r="A94" i="39"/>
  <c r="B93" i="39"/>
  <c r="A93" i="39"/>
  <c r="B92" i="39"/>
  <c r="A92" i="39"/>
  <c r="B91" i="39"/>
  <c r="A91" i="39"/>
  <c r="B90" i="39"/>
  <c r="A90" i="39"/>
  <c r="B89" i="39"/>
  <c r="A89" i="39"/>
  <c r="B88" i="39"/>
  <c r="A88" i="39"/>
  <c r="B87" i="39"/>
  <c r="A87" i="39"/>
  <c r="B86" i="39"/>
  <c r="A86" i="39"/>
  <c r="R112" i="38"/>
  <c r="R111" i="38"/>
  <c r="P92" i="38"/>
  <c r="P91" i="38"/>
  <c r="P90" i="38"/>
  <c r="P89" i="38"/>
  <c r="P88" i="38"/>
  <c r="P87" i="38"/>
  <c r="P86" i="38"/>
  <c r="R112" i="37"/>
  <c r="R111" i="37"/>
  <c r="P92" i="37"/>
  <c r="P91" i="37"/>
  <c r="P90" i="37"/>
  <c r="P89" i="37"/>
  <c r="P88" i="37"/>
  <c r="P87" i="37"/>
  <c r="P86" i="37"/>
  <c r="R112" i="36"/>
  <c r="R111" i="36"/>
  <c r="P92" i="36"/>
  <c r="P91" i="36"/>
  <c r="P90" i="36"/>
  <c r="P89" i="36"/>
  <c r="P88" i="36"/>
  <c r="P87" i="36"/>
  <c r="P86" i="36"/>
  <c r="R112" i="32"/>
  <c r="R111" i="32"/>
  <c r="P92" i="32"/>
  <c r="P91" i="32"/>
  <c r="P90" i="32"/>
  <c r="P89" i="32"/>
  <c r="P88" i="32"/>
  <c r="P87" i="32"/>
  <c r="P86" i="32"/>
  <c r="R112" i="31"/>
  <c r="R111" i="31"/>
  <c r="P92" i="31"/>
  <c r="P91" i="31"/>
  <c r="P90" i="31"/>
  <c r="P89" i="31"/>
  <c r="P88" i="31"/>
  <c r="P87" i="31"/>
  <c r="P86" i="31"/>
  <c r="R112" i="28"/>
  <c r="R111" i="28"/>
  <c r="P92" i="28"/>
  <c r="P91" i="28"/>
  <c r="P90" i="28"/>
  <c r="P89" i="28"/>
  <c r="P88" i="28"/>
  <c r="P87" i="28"/>
  <c r="P86" i="28"/>
  <c r="R112" i="35"/>
  <c r="R111" i="35"/>
  <c r="P92" i="35"/>
  <c r="P91" i="35"/>
  <c r="P90" i="35"/>
  <c r="P89" i="35"/>
  <c r="P88" i="35"/>
  <c r="P87" i="35"/>
  <c r="P86" i="35"/>
  <c r="R112" i="34"/>
  <c r="R111" i="34"/>
  <c r="P92" i="34"/>
  <c r="P91" i="34"/>
  <c r="P90" i="34"/>
  <c r="P89" i="34"/>
  <c r="P88" i="34"/>
  <c r="P87" i="34"/>
  <c r="P86" i="34"/>
  <c r="R112" i="33"/>
  <c r="R111" i="33"/>
  <c r="P92" i="33"/>
  <c r="P91" i="33"/>
  <c r="P90" i="33"/>
  <c r="P89" i="33"/>
  <c r="P88" i="33"/>
  <c r="P87" i="33"/>
  <c r="P86" i="33"/>
  <c r="R112" i="30"/>
  <c r="R111" i="30"/>
  <c r="P92" i="30"/>
  <c r="P91" i="30"/>
  <c r="P90" i="30"/>
  <c r="P89" i="30"/>
  <c r="P88" i="30"/>
  <c r="P87" i="30"/>
  <c r="P86" i="30"/>
  <c r="R112" i="29"/>
  <c r="R111" i="29"/>
  <c r="P92" i="29"/>
  <c r="P91" i="29"/>
  <c r="P90" i="29"/>
  <c r="P89" i="29"/>
  <c r="P88" i="29"/>
  <c r="P87" i="29"/>
  <c r="P86" i="29"/>
  <c r="U139" i="38"/>
  <c r="T139" i="38"/>
  <c r="S139" i="38"/>
  <c r="R139" i="38"/>
  <c r="Q139" i="38"/>
  <c r="P139" i="38"/>
  <c r="O139" i="38"/>
  <c r="U138" i="38"/>
  <c r="T138" i="38"/>
  <c r="S138" i="38"/>
  <c r="R138" i="38"/>
  <c r="Q138" i="38"/>
  <c r="P138" i="38"/>
  <c r="O138" i="38"/>
  <c r="U137" i="38"/>
  <c r="T137" i="38"/>
  <c r="S137" i="38"/>
  <c r="R137" i="38"/>
  <c r="Q137" i="38"/>
  <c r="P137" i="38"/>
  <c r="O137" i="38"/>
  <c r="U136" i="38"/>
  <c r="T136" i="38"/>
  <c r="S136" i="38"/>
  <c r="R136" i="38"/>
  <c r="Q136" i="38"/>
  <c r="P136" i="38"/>
  <c r="O136" i="38"/>
  <c r="U135" i="38"/>
  <c r="T135" i="38"/>
  <c r="S135" i="38"/>
  <c r="R135" i="38"/>
  <c r="Q135" i="38"/>
  <c r="P135" i="38"/>
  <c r="O135" i="38"/>
  <c r="AD134" i="38"/>
  <c r="AD135" i="38" s="1"/>
  <c r="AD136" i="38" s="1"/>
  <c r="AD137" i="38" s="1"/>
  <c r="AD138" i="38" s="1"/>
  <c r="AD139" i="38" s="1"/>
  <c r="AC134" i="38"/>
  <c r="AC135" i="38" s="1"/>
  <c r="AC136" i="38" s="1"/>
  <c r="AC137" i="38" s="1"/>
  <c r="AC138" i="38" s="1"/>
  <c r="AC139" i="38" s="1"/>
  <c r="AB134" i="38"/>
  <c r="AB135" i="38" s="1"/>
  <c r="AB136" i="38" s="1"/>
  <c r="AB137" i="38" s="1"/>
  <c r="AB138" i="38" s="1"/>
  <c r="AB139" i="38" s="1"/>
  <c r="AA134" i="38"/>
  <c r="AA135" i="38" s="1"/>
  <c r="AA136" i="38" s="1"/>
  <c r="AA137" i="38" s="1"/>
  <c r="AA138" i="38" s="1"/>
  <c r="AA139" i="38" s="1"/>
  <c r="U134" i="38"/>
  <c r="T134" i="38"/>
  <c r="S134" i="38"/>
  <c r="R134" i="38"/>
  <c r="Q134" i="38"/>
  <c r="P134" i="38"/>
  <c r="O134" i="38"/>
  <c r="U133" i="38"/>
  <c r="S133" i="38"/>
  <c r="R133" i="38"/>
  <c r="Q133" i="38"/>
  <c r="P133" i="38"/>
  <c r="O133" i="38"/>
  <c r="N133" i="38"/>
  <c r="U132" i="38"/>
  <c r="Q132" i="38"/>
  <c r="P132" i="38"/>
  <c r="O132" i="38"/>
  <c r="N132" i="38"/>
  <c r="U131" i="38"/>
  <c r="Q131" i="38"/>
  <c r="P131" i="38"/>
  <c r="O131" i="38"/>
  <c r="N131" i="38"/>
  <c r="U130" i="38"/>
  <c r="Q130" i="38"/>
  <c r="P130" i="38"/>
  <c r="O130" i="38"/>
  <c r="N130" i="38"/>
  <c r="U129" i="38"/>
  <c r="Q129" i="38"/>
  <c r="P129" i="38"/>
  <c r="O129" i="38"/>
  <c r="N129" i="38"/>
  <c r="U128" i="38"/>
  <c r="Q128" i="38"/>
  <c r="P128" i="38"/>
  <c r="O128" i="38"/>
  <c r="N128" i="38"/>
  <c r="U127" i="38"/>
  <c r="Q127" i="38"/>
  <c r="P127" i="38"/>
  <c r="O127" i="38"/>
  <c r="N127" i="38"/>
  <c r="U126" i="38"/>
  <c r="Q126" i="38"/>
  <c r="P126" i="38"/>
  <c r="O126" i="38"/>
  <c r="N126" i="38"/>
  <c r="U125" i="38"/>
  <c r="Q125" i="38"/>
  <c r="P125" i="38"/>
  <c r="O125" i="38"/>
  <c r="N125" i="38"/>
  <c r="U124" i="38"/>
  <c r="Q124" i="38"/>
  <c r="P124" i="38"/>
  <c r="O124" i="38"/>
  <c r="N124" i="38"/>
  <c r="U123" i="38"/>
  <c r="Q123" i="38"/>
  <c r="P123" i="38"/>
  <c r="O123" i="38"/>
  <c r="N123" i="38"/>
  <c r="AD122" i="38"/>
  <c r="AD123" i="38" s="1"/>
  <c r="AD124" i="38" s="1"/>
  <c r="AD125" i="38" s="1"/>
  <c r="AD126" i="38" s="1"/>
  <c r="AD127" i="38" s="1"/>
  <c r="AD128" i="38" s="1"/>
  <c r="AD129" i="38" s="1"/>
  <c r="AD130" i="38" s="1"/>
  <c r="AD131" i="38" s="1"/>
  <c r="AD132" i="38" s="1"/>
  <c r="AD133" i="38" s="1"/>
  <c r="AC122" i="38"/>
  <c r="AC123" i="38" s="1"/>
  <c r="AC124" i="38" s="1"/>
  <c r="AC125" i="38" s="1"/>
  <c r="AC126" i="38" s="1"/>
  <c r="AC127" i="38" s="1"/>
  <c r="AC128" i="38" s="1"/>
  <c r="AC129" i="38" s="1"/>
  <c r="AC130" i="38" s="1"/>
  <c r="AC131" i="38" s="1"/>
  <c r="AC132" i="38" s="1"/>
  <c r="AC133" i="38" s="1"/>
  <c r="AB122" i="38"/>
  <c r="AB123" i="38" s="1"/>
  <c r="AB124" i="38" s="1"/>
  <c r="AB125" i="38" s="1"/>
  <c r="AB126" i="38" s="1"/>
  <c r="AB127" i="38" s="1"/>
  <c r="AB128" i="38" s="1"/>
  <c r="AB129" i="38" s="1"/>
  <c r="AB130" i="38" s="1"/>
  <c r="AB131" i="38" s="1"/>
  <c r="AB132" i="38" s="1"/>
  <c r="AB133" i="38" s="1"/>
  <c r="AA122" i="38"/>
  <c r="AA123" i="38" s="1"/>
  <c r="AA124" i="38" s="1"/>
  <c r="AA125" i="38" s="1"/>
  <c r="AA126" i="38" s="1"/>
  <c r="AA127" i="38" s="1"/>
  <c r="AA128" i="38" s="1"/>
  <c r="AA129" i="38" s="1"/>
  <c r="AA130" i="38" s="1"/>
  <c r="AA131" i="38" s="1"/>
  <c r="AA132" i="38" s="1"/>
  <c r="AA133" i="38" s="1"/>
  <c r="U122" i="38"/>
  <c r="P122" i="38"/>
  <c r="O122" i="38"/>
  <c r="N122" i="38"/>
  <c r="U121" i="38"/>
  <c r="P121" i="38"/>
  <c r="O121" i="38"/>
  <c r="N121" i="38"/>
  <c r="M121" i="38"/>
  <c r="U120" i="38"/>
  <c r="P120" i="38"/>
  <c r="O120" i="38"/>
  <c r="N120" i="38"/>
  <c r="M120" i="38"/>
  <c r="U119" i="38"/>
  <c r="P119" i="38"/>
  <c r="O119" i="38"/>
  <c r="N119" i="38"/>
  <c r="M119" i="38"/>
  <c r="U118" i="38"/>
  <c r="P118" i="38"/>
  <c r="O118" i="38"/>
  <c r="N118" i="38"/>
  <c r="M118" i="38"/>
  <c r="U117" i="38"/>
  <c r="P117" i="38"/>
  <c r="O117" i="38"/>
  <c r="N117" i="38"/>
  <c r="M117" i="38"/>
  <c r="U116" i="38"/>
  <c r="P116" i="38"/>
  <c r="O116" i="38"/>
  <c r="N116" i="38"/>
  <c r="M116" i="38"/>
  <c r="U115" i="38"/>
  <c r="P115" i="38"/>
  <c r="O115" i="38"/>
  <c r="N115" i="38"/>
  <c r="M115" i="38"/>
  <c r="U114" i="38"/>
  <c r="P114" i="38"/>
  <c r="O114" i="38"/>
  <c r="N114" i="38"/>
  <c r="M114" i="38"/>
  <c r="U113" i="38"/>
  <c r="P113" i="38"/>
  <c r="O113" i="38"/>
  <c r="N113" i="38"/>
  <c r="M113" i="38"/>
  <c r="U112" i="38"/>
  <c r="Q112" i="38"/>
  <c r="P112" i="38"/>
  <c r="O112" i="38"/>
  <c r="N112" i="38"/>
  <c r="M112" i="38"/>
  <c r="U111" i="38"/>
  <c r="Q111" i="38"/>
  <c r="P111" i="38"/>
  <c r="O111" i="38"/>
  <c r="N111" i="38"/>
  <c r="M111" i="38"/>
  <c r="AD110" i="38"/>
  <c r="AD111" i="38" s="1"/>
  <c r="AD112" i="38" s="1"/>
  <c r="AD113" i="38" s="1"/>
  <c r="AD114" i="38" s="1"/>
  <c r="AD115" i="38" s="1"/>
  <c r="AD116" i="38" s="1"/>
  <c r="AD117" i="38" s="1"/>
  <c r="AD118" i="38" s="1"/>
  <c r="AD119" i="38" s="1"/>
  <c r="AD120" i="38" s="1"/>
  <c r="AD121" i="38" s="1"/>
  <c r="AC110" i="38"/>
  <c r="AC111" i="38" s="1"/>
  <c r="AC112" i="38" s="1"/>
  <c r="AC113" i="38" s="1"/>
  <c r="AC114" i="38" s="1"/>
  <c r="AC115" i="38" s="1"/>
  <c r="AC116" i="38" s="1"/>
  <c r="AC117" i="38" s="1"/>
  <c r="AC118" i="38" s="1"/>
  <c r="AC119" i="38" s="1"/>
  <c r="AC120" i="38" s="1"/>
  <c r="AC121" i="38" s="1"/>
  <c r="AB110" i="38"/>
  <c r="AB111" i="38" s="1"/>
  <c r="AB112" i="38" s="1"/>
  <c r="AB113" i="38" s="1"/>
  <c r="AB114" i="38" s="1"/>
  <c r="AB115" i="38" s="1"/>
  <c r="AB116" i="38" s="1"/>
  <c r="AB117" i="38" s="1"/>
  <c r="AB118" i="38" s="1"/>
  <c r="AB119" i="38" s="1"/>
  <c r="AB120" i="38" s="1"/>
  <c r="AB121" i="38" s="1"/>
  <c r="AA110" i="38"/>
  <c r="AA111" i="38" s="1"/>
  <c r="AA112" i="38" s="1"/>
  <c r="AA113" i="38" s="1"/>
  <c r="AA114" i="38" s="1"/>
  <c r="AA115" i="38" s="1"/>
  <c r="AA116" i="38" s="1"/>
  <c r="AA117" i="38" s="1"/>
  <c r="AA118" i="38" s="1"/>
  <c r="AA119" i="38" s="1"/>
  <c r="AA120" i="38" s="1"/>
  <c r="AA121" i="38" s="1"/>
  <c r="U110" i="38"/>
  <c r="Q110" i="38"/>
  <c r="P110" i="38"/>
  <c r="O110" i="38"/>
  <c r="N110" i="38"/>
  <c r="M110" i="38"/>
  <c r="U109" i="38"/>
  <c r="Q109" i="38"/>
  <c r="P109" i="38"/>
  <c r="O109" i="38"/>
  <c r="N109" i="38"/>
  <c r="M109" i="38"/>
  <c r="L109" i="38"/>
  <c r="U108" i="38"/>
  <c r="Q108" i="38"/>
  <c r="P108" i="38"/>
  <c r="O108" i="38"/>
  <c r="N108" i="38"/>
  <c r="M108" i="38"/>
  <c r="L108" i="38"/>
  <c r="U107" i="38"/>
  <c r="Q107" i="38"/>
  <c r="P107" i="38"/>
  <c r="O107" i="38"/>
  <c r="N107" i="38"/>
  <c r="M107" i="38"/>
  <c r="L107" i="38"/>
  <c r="U106" i="38"/>
  <c r="Q106" i="38"/>
  <c r="P106" i="38"/>
  <c r="O106" i="38"/>
  <c r="N106" i="38"/>
  <c r="M106" i="38"/>
  <c r="L106" i="38"/>
  <c r="U105" i="38"/>
  <c r="Q105" i="38"/>
  <c r="P105" i="38"/>
  <c r="O105" i="38"/>
  <c r="N105" i="38"/>
  <c r="M105" i="38"/>
  <c r="L105" i="38"/>
  <c r="U104" i="38"/>
  <c r="Q104" i="38"/>
  <c r="P104" i="38"/>
  <c r="O104" i="38"/>
  <c r="N104" i="38"/>
  <c r="M104" i="38"/>
  <c r="L104" i="38"/>
  <c r="U103" i="38"/>
  <c r="Q103" i="38"/>
  <c r="P103" i="38"/>
  <c r="O103" i="38"/>
  <c r="N103" i="38"/>
  <c r="M103" i="38"/>
  <c r="L103" i="38"/>
  <c r="U102" i="38"/>
  <c r="Q102" i="38"/>
  <c r="P102" i="38"/>
  <c r="O102" i="38"/>
  <c r="N102" i="38"/>
  <c r="M102" i="38"/>
  <c r="L102" i="38"/>
  <c r="U101" i="38"/>
  <c r="Q101" i="38"/>
  <c r="P101" i="38"/>
  <c r="O101" i="38"/>
  <c r="N101" i="38"/>
  <c r="M101" i="38"/>
  <c r="L101" i="38"/>
  <c r="U100" i="38"/>
  <c r="Q100" i="38"/>
  <c r="P100" i="38"/>
  <c r="O100" i="38"/>
  <c r="N100" i="38"/>
  <c r="M100" i="38"/>
  <c r="L100" i="38"/>
  <c r="U99" i="38"/>
  <c r="Q99" i="38"/>
  <c r="P99" i="38"/>
  <c r="O99" i="38"/>
  <c r="N99" i="38"/>
  <c r="M99" i="38"/>
  <c r="L99" i="38"/>
  <c r="AD98" i="38"/>
  <c r="AD99" i="38" s="1"/>
  <c r="AD100" i="38" s="1"/>
  <c r="AD101" i="38" s="1"/>
  <c r="AD102" i="38" s="1"/>
  <c r="AD103" i="38" s="1"/>
  <c r="AD104" i="38" s="1"/>
  <c r="AD105" i="38" s="1"/>
  <c r="AD106" i="38" s="1"/>
  <c r="AD107" i="38" s="1"/>
  <c r="AD108" i="38" s="1"/>
  <c r="AD109" i="38" s="1"/>
  <c r="AC98" i="38"/>
  <c r="AC99" i="38" s="1"/>
  <c r="AC100" i="38" s="1"/>
  <c r="AC101" i="38" s="1"/>
  <c r="AC102" i="38" s="1"/>
  <c r="AC103" i="38" s="1"/>
  <c r="AC104" i="38" s="1"/>
  <c r="AC105" i="38" s="1"/>
  <c r="AC106" i="38" s="1"/>
  <c r="AC107" i="38" s="1"/>
  <c r="AC108" i="38" s="1"/>
  <c r="AC109" i="38" s="1"/>
  <c r="AB98" i="38"/>
  <c r="AB99" i="38" s="1"/>
  <c r="AB100" i="38" s="1"/>
  <c r="AB101" i="38" s="1"/>
  <c r="AB102" i="38" s="1"/>
  <c r="AB103" i="38" s="1"/>
  <c r="AB104" i="38" s="1"/>
  <c r="AB105" i="38" s="1"/>
  <c r="AB106" i="38" s="1"/>
  <c r="AB107" i="38" s="1"/>
  <c r="AB108" i="38" s="1"/>
  <c r="AB109" i="38" s="1"/>
  <c r="AA98" i="38"/>
  <c r="AA99" i="38" s="1"/>
  <c r="AA100" i="38" s="1"/>
  <c r="AA101" i="38" s="1"/>
  <c r="AA102" i="38" s="1"/>
  <c r="AA103" i="38" s="1"/>
  <c r="AA104" i="38" s="1"/>
  <c r="AA105" i="38" s="1"/>
  <c r="AA106" i="38" s="1"/>
  <c r="AA107" i="38" s="1"/>
  <c r="AA108" i="38" s="1"/>
  <c r="AA109" i="38" s="1"/>
  <c r="U98" i="38"/>
  <c r="P98" i="38"/>
  <c r="O98" i="38"/>
  <c r="N98" i="38"/>
  <c r="M98" i="38"/>
  <c r="L98" i="38"/>
  <c r="U97" i="38"/>
  <c r="P97" i="38"/>
  <c r="O97" i="38"/>
  <c r="N97" i="38"/>
  <c r="M97" i="38"/>
  <c r="L97" i="38"/>
  <c r="K97" i="38"/>
  <c r="U96" i="38"/>
  <c r="P96" i="38"/>
  <c r="O96" i="38"/>
  <c r="N96" i="38"/>
  <c r="M96" i="38"/>
  <c r="L96" i="38"/>
  <c r="K96" i="38"/>
  <c r="U95" i="38"/>
  <c r="P95" i="38"/>
  <c r="O95" i="38"/>
  <c r="N95" i="38"/>
  <c r="M95" i="38"/>
  <c r="L95" i="38"/>
  <c r="K95" i="38"/>
  <c r="U94" i="38"/>
  <c r="P94" i="38"/>
  <c r="O94" i="38"/>
  <c r="N94" i="38"/>
  <c r="M94" i="38"/>
  <c r="L94" i="38"/>
  <c r="K94" i="38"/>
  <c r="U93" i="38"/>
  <c r="P93" i="38"/>
  <c r="O93" i="38"/>
  <c r="N93" i="38"/>
  <c r="M93" i="38"/>
  <c r="L93" i="38"/>
  <c r="K93" i="38"/>
  <c r="U92" i="38"/>
  <c r="O92" i="38"/>
  <c r="N92" i="38"/>
  <c r="M92" i="38"/>
  <c r="L92" i="38"/>
  <c r="K92" i="38"/>
  <c r="U91" i="38"/>
  <c r="O91" i="38"/>
  <c r="N91" i="38"/>
  <c r="M91" i="38"/>
  <c r="L91" i="38"/>
  <c r="K91" i="38"/>
  <c r="U90" i="38"/>
  <c r="O90" i="38"/>
  <c r="N90" i="38"/>
  <c r="M90" i="38"/>
  <c r="L90" i="38"/>
  <c r="K90" i="38"/>
  <c r="U89" i="38"/>
  <c r="O89" i="38"/>
  <c r="N89" i="38"/>
  <c r="M89" i="38"/>
  <c r="L89" i="38"/>
  <c r="K89" i="38"/>
  <c r="U88" i="38"/>
  <c r="O88" i="38"/>
  <c r="N88" i="38"/>
  <c r="M88" i="38"/>
  <c r="L88" i="38"/>
  <c r="K88" i="38"/>
  <c r="U87" i="38"/>
  <c r="O87" i="38"/>
  <c r="N87" i="38"/>
  <c r="M87" i="38"/>
  <c r="L87" i="38"/>
  <c r="K87" i="38"/>
  <c r="AD86" i="38"/>
  <c r="AD87" i="38" s="1"/>
  <c r="AD88" i="38" s="1"/>
  <c r="AD89" i="38" s="1"/>
  <c r="AD90" i="38" s="1"/>
  <c r="AD91" i="38" s="1"/>
  <c r="AD92" i="38" s="1"/>
  <c r="AD93" i="38" s="1"/>
  <c r="AD94" i="38" s="1"/>
  <c r="AD95" i="38" s="1"/>
  <c r="AD96" i="38" s="1"/>
  <c r="AD97" i="38" s="1"/>
  <c r="AC86" i="38"/>
  <c r="AC87" i="38" s="1"/>
  <c r="AC88" i="38" s="1"/>
  <c r="AC89" i="38" s="1"/>
  <c r="AC90" i="38" s="1"/>
  <c r="AC91" i="38" s="1"/>
  <c r="AC92" i="38" s="1"/>
  <c r="AC93" i="38" s="1"/>
  <c r="AC94" i="38" s="1"/>
  <c r="AC95" i="38" s="1"/>
  <c r="AC96" i="38" s="1"/>
  <c r="AC97" i="38" s="1"/>
  <c r="AB86" i="38"/>
  <c r="AB87" i="38" s="1"/>
  <c r="AB88" i="38" s="1"/>
  <c r="AB89" i="38" s="1"/>
  <c r="AB90" i="38" s="1"/>
  <c r="AB91" i="38" s="1"/>
  <c r="AB92" i="38" s="1"/>
  <c r="AB93" i="38" s="1"/>
  <c r="AB94" i="38" s="1"/>
  <c r="AB95" i="38" s="1"/>
  <c r="AB96" i="38" s="1"/>
  <c r="AB97" i="38" s="1"/>
  <c r="AA86" i="38"/>
  <c r="AA87" i="38" s="1"/>
  <c r="AA88" i="38" s="1"/>
  <c r="AA89" i="38" s="1"/>
  <c r="AA90" i="38" s="1"/>
  <c r="AA91" i="38" s="1"/>
  <c r="AA92" i="38" s="1"/>
  <c r="AA93" i="38" s="1"/>
  <c r="AA94" i="38" s="1"/>
  <c r="AA95" i="38" s="1"/>
  <c r="AA96" i="38" s="1"/>
  <c r="AA97" i="38" s="1"/>
  <c r="U86" i="38"/>
  <c r="O86" i="38"/>
  <c r="M86" i="38"/>
  <c r="L86" i="38"/>
  <c r="K86" i="38"/>
  <c r="B141" i="38"/>
  <c r="A141" i="38"/>
  <c r="B140" i="38"/>
  <c r="A140" i="38"/>
  <c r="B139" i="38"/>
  <c r="A139" i="38"/>
  <c r="B138" i="38"/>
  <c r="A138" i="38"/>
  <c r="B137" i="38"/>
  <c r="A137" i="38"/>
  <c r="B136" i="38"/>
  <c r="A136" i="38"/>
  <c r="B135" i="38"/>
  <c r="A135" i="38"/>
  <c r="B134" i="38"/>
  <c r="A134" i="38"/>
  <c r="B133" i="38"/>
  <c r="A133" i="38"/>
  <c r="B132" i="38"/>
  <c r="A132" i="38"/>
  <c r="B131" i="38"/>
  <c r="A131" i="38"/>
  <c r="B130" i="38"/>
  <c r="A130" i="38"/>
  <c r="B129" i="38"/>
  <c r="A129" i="38"/>
  <c r="B128" i="38"/>
  <c r="A128" i="38"/>
  <c r="B127" i="38"/>
  <c r="A127" i="38"/>
  <c r="B126" i="38"/>
  <c r="A126" i="38"/>
  <c r="B125" i="38"/>
  <c r="A125" i="38"/>
  <c r="B124" i="38"/>
  <c r="A124" i="38"/>
  <c r="B123" i="38"/>
  <c r="A123" i="38"/>
  <c r="B122" i="38"/>
  <c r="A122" i="38"/>
  <c r="B121" i="38"/>
  <c r="A121" i="38"/>
  <c r="B120" i="38"/>
  <c r="A120" i="38"/>
  <c r="B119" i="38"/>
  <c r="A119" i="38"/>
  <c r="B118" i="38"/>
  <c r="A118" i="38"/>
  <c r="B117" i="38"/>
  <c r="A117" i="38"/>
  <c r="B116" i="38"/>
  <c r="A116" i="38"/>
  <c r="B115" i="38"/>
  <c r="A115" i="38"/>
  <c r="B114" i="38"/>
  <c r="A114" i="38"/>
  <c r="B113" i="38"/>
  <c r="A113" i="38"/>
  <c r="B112" i="38"/>
  <c r="A112" i="38"/>
  <c r="B111" i="38"/>
  <c r="A111" i="38"/>
  <c r="B110" i="38"/>
  <c r="A110" i="38"/>
  <c r="B109" i="38"/>
  <c r="A109" i="38"/>
  <c r="B108" i="38"/>
  <c r="A108" i="38"/>
  <c r="B107" i="38"/>
  <c r="A107" i="38"/>
  <c r="B106" i="38"/>
  <c r="A106" i="38"/>
  <c r="B105" i="38"/>
  <c r="A105" i="38"/>
  <c r="B104" i="38"/>
  <c r="A104" i="38"/>
  <c r="B103" i="38"/>
  <c r="A103" i="38"/>
  <c r="B102" i="38"/>
  <c r="A102" i="38"/>
  <c r="B101" i="38"/>
  <c r="A101" i="38"/>
  <c r="B100" i="38"/>
  <c r="A100" i="38"/>
  <c r="B99" i="38"/>
  <c r="A99" i="38"/>
  <c r="B98" i="38"/>
  <c r="A98" i="38"/>
  <c r="B97" i="38"/>
  <c r="A97" i="38"/>
  <c r="B96" i="38"/>
  <c r="A96" i="38"/>
  <c r="B95" i="38"/>
  <c r="A95" i="38"/>
  <c r="B94" i="38"/>
  <c r="A94" i="38"/>
  <c r="B93" i="38"/>
  <c r="A93" i="38"/>
  <c r="B92" i="38"/>
  <c r="A92" i="38"/>
  <c r="B91" i="38"/>
  <c r="A91" i="38"/>
  <c r="B90" i="38"/>
  <c r="A90" i="38"/>
  <c r="B89" i="38"/>
  <c r="A89" i="38"/>
  <c r="B88" i="38"/>
  <c r="A88" i="38"/>
  <c r="B87" i="38"/>
  <c r="A87" i="38"/>
  <c r="B86" i="38"/>
  <c r="A86" i="38"/>
  <c r="U139" i="37"/>
  <c r="T139" i="37"/>
  <c r="S139" i="37"/>
  <c r="R139" i="37"/>
  <c r="Q139" i="37"/>
  <c r="P139" i="37"/>
  <c r="O139" i="37"/>
  <c r="U138" i="37"/>
  <c r="T138" i="37"/>
  <c r="S138" i="37"/>
  <c r="R138" i="37"/>
  <c r="Q138" i="37"/>
  <c r="P138" i="37"/>
  <c r="O138" i="37"/>
  <c r="U137" i="37"/>
  <c r="T137" i="37"/>
  <c r="S137" i="37"/>
  <c r="R137" i="37"/>
  <c r="Q137" i="37"/>
  <c r="P137" i="37"/>
  <c r="O137" i="37"/>
  <c r="U136" i="37"/>
  <c r="T136" i="37"/>
  <c r="S136" i="37"/>
  <c r="R136" i="37"/>
  <c r="Q136" i="37"/>
  <c r="P136" i="37"/>
  <c r="O136" i="37"/>
  <c r="U135" i="37"/>
  <c r="T135" i="37"/>
  <c r="S135" i="37"/>
  <c r="R135" i="37"/>
  <c r="Q135" i="37"/>
  <c r="P135" i="37"/>
  <c r="O135" i="37"/>
  <c r="AD134" i="37"/>
  <c r="AD135" i="37" s="1"/>
  <c r="AD136" i="37" s="1"/>
  <c r="AD137" i="37" s="1"/>
  <c r="AD138" i="37" s="1"/>
  <c r="AD139" i="37" s="1"/>
  <c r="AC134" i="37"/>
  <c r="AC135" i="37" s="1"/>
  <c r="AC136" i="37" s="1"/>
  <c r="AC137" i="37" s="1"/>
  <c r="AC138" i="37" s="1"/>
  <c r="AC139" i="37" s="1"/>
  <c r="AB134" i="37"/>
  <c r="AB135" i="37" s="1"/>
  <c r="AB136" i="37" s="1"/>
  <c r="AB137" i="37" s="1"/>
  <c r="AB138" i="37" s="1"/>
  <c r="AB139" i="37" s="1"/>
  <c r="AA134" i="37"/>
  <c r="AA135" i="37" s="1"/>
  <c r="AA136" i="37" s="1"/>
  <c r="AA137" i="37" s="1"/>
  <c r="AA138" i="37" s="1"/>
  <c r="AA139" i="37" s="1"/>
  <c r="U134" i="37"/>
  <c r="T134" i="37"/>
  <c r="S134" i="37"/>
  <c r="R134" i="37"/>
  <c r="Q134" i="37"/>
  <c r="P134" i="37"/>
  <c r="O134" i="37"/>
  <c r="U133" i="37"/>
  <c r="S133" i="37"/>
  <c r="R133" i="37"/>
  <c r="Q133" i="37"/>
  <c r="P133" i="37"/>
  <c r="O133" i="37"/>
  <c r="N133" i="37"/>
  <c r="U132" i="37"/>
  <c r="Q132" i="37"/>
  <c r="P132" i="37"/>
  <c r="O132" i="37"/>
  <c r="N132" i="37"/>
  <c r="U131" i="37"/>
  <c r="Q131" i="37"/>
  <c r="P131" i="37"/>
  <c r="O131" i="37"/>
  <c r="N131" i="37"/>
  <c r="U130" i="37"/>
  <c r="Q130" i="37"/>
  <c r="P130" i="37"/>
  <c r="O130" i="37"/>
  <c r="N130" i="37"/>
  <c r="U129" i="37"/>
  <c r="Q129" i="37"/>
  <c r="P129" i="37"/>
  <c r="O129" i="37"/>
  <c r="N129" i="37"/>
  <c r="U128" i="37"/>
  <c r="Q128" i="37"/>
  <c r="P128" i="37"/>
  <c r="O128" i="37"/>
  <c r="N128" i="37"/>
  <c r="U127" i="37"/>
  <c r="Q127" i="37"/>
  <c r="P127" i="37"/>
  <c r="O127" i="37"/>
  <c r="N127" i="37"/>
  <c r="U126" i="37"/>
  <c r="Q126" i="37"/>
  <c r="P126" i="37"/>
  <c r="O126" i="37"/>
  <c r="N126" i="37"/>
  <c r="U125" i="37"/>
  <c r="Q125" i="37"/>
  <c r="P125" i="37"/>
  <c r="O125" i="37"/>
  <c r="N125" i="37"/>
  <c r="U124" i="37"/>
  <c r="Q124" i="37"/>
  <c r="P124" i="37"/>
  <c r="O124" i="37"/>
  <c r="N124" i="37"/>
  <c r="U123" i="37"/>
  <c r="Q123" i="37"/>
  <c r="P123" i="37"/>
  <c r="O123" i="37"/>
  <c r="N123" i="37"/>
  <c r="AD122" i="37"/>
  <c r="AD123" i="37" s="1"/>
  <c r="AD124" i="37" s="1"/>
  <c r="AD125" i="37" s="1"/>
  <c r="AD126" i="37" s="1"/>
  <c r="AD127" i="37" s="1"/>
  <c r="AD128" i="37" s="1"/>
  <c r="AD129" i="37" s="1"/>
  <c r="AD130" i="37" s="1"/>
  <c r="AD131" i="37" s="1"/>
  <c r="AD132" i="37" s="1"/>
  <c r="AD133" i="37" s="1"/>
  <c r="AC122" i="37"/>
  <c r="AC123" i="37" s="1"/>
  <c r="AC124" i="37" s="1"/>
  <c r="AC125" i="37" s="1"/>
  <c r="AC126" i="37" s="1"/>
  <c r="AC127" i="37" s="1"/>
  <c r="AC128" i="37" s="1"/>
  <c r="AC129" i="37" s="1"/>
  <c r="AC130" i="37" s="1"/>
  <c r="AC131" i="37" s="1"/>
  <c r="AC132" i="37" s="1"/>
  <c r="AC133" i="37" s="1"/>
  <c r="AB122" i="37"/>
  <c r="AB123" i="37" s="1"/>
  <c r="AB124" i="37" s="1"/>
  <c r="AB125" i="37" s="1"/>
  <c r="AB126" i="37" s="1"/>
  <c r="AB127" i="37" s="1"/>
  <c r="AB128" i="37" s="1"/>
  <c r="AB129" i="37" s="1"/>
  <c r="AB130" i="37" s="1"/>
  <c r="AB131" i="37" s="1"/>
  <c r="AB132" i="37" s="1"/>
  <c r="AB133" i="37" s="1"/>
  <c r="AA122" i="37"/>
  <c r="AA123" i="37" s="1"/>
  <c r="AA124" i="37" s="1"/>
  <c r="AA125" i="37" s="1"/>
  <c r="AA126" i="37" s="1"/>
  <c r="AA127" i="37" s="1"/>
  <c r="AA128" i="37" s="1"/>
  <c r="AA129" i="37" s="1"/>
  <c r="AA130" i="37" s="1"/>
  <c r="AA131" i="37" s="1"/>
  <c r="AA132" i="37" s="1"/>
  <c r="AA133" i="37" s="1"/>
  <c r="U122" i="37"/>
  <c r="P122" i="37"/>
  <c r="O122" i="37"/>
  <c r="N122" i="37"/>
  <c r="U121" i="37"/>
  <c r="P121" i="37"/>
  <c r="O121" i="37"/>
  <c r="N121" i="37"/>
  <c r="M121" i="37"/>
  <c r="U120" i="37"/>
  <c r="P120" i="37"/>
  <c r="O120" i="37"/>
  <c r="N120" i="37"/>
  <c r="M120" i="37"/>
  <c r="U119" i="37"/>
  <c r="P119" i="37"/>
  <c r="O119" i="37"/>
  <c r="N119" i="37"/>
  <c r="M119" i="37"/>
  <c r="U118" i="37"/>
  <c r="P118" i="37"/>
  <c r="O118" i="37"/>
  <c r="N118" i="37"/>
  <c r="M118" i="37"/>
  <c r="U117" i="37"/>
  <c r="P117" i="37"/>
  <c r="O117" i="37"/>
  <c r="N117" i="37"/>
  <c r="M117" i="37"/>
  <c r="U116" i="37"/>
  <c r="P116" i="37"/>
  <c r="O116" i="37"/>
  <c r="N116" i="37"/>
  <c r="M116" i="37"/>
  <c r="U115" i="37"/>
  <c r="P115" i="37"/>
  <c r="O115" i="37"/>
  <c r="N115" i="37"/>
  <c r="M115" i="37"/>
  <c r="U114" i="37"/>
  <c r="P114" i="37"/>
  <c r="O114" i="37"/>
  <c r="N114" i="37"/>
  <c r="M114" i="37"/>
  <c r="U113" i="37"/>
  <c r="P113" i="37"/>
  <c r="O113" i="37"/>
  <c r="N113" i="37"/>
  <c r="M113" i="37"/>
  <c r="U112" i="37"/>
  <c r="Q112" i="37"/>
  <c r="P112" i="37"/>
  <c r="O112" i="37"/>
  <c r="N112" i="37"/>
  <c r="M112" i="37"/>
  <c r="U111" i="37"/>
  <c r="Q111" i="37"/>
  <c r="P111" i="37"/>
  <c r="O111" i="37"/>
  <c r="N111" i="37"/>
  <c r="M111" i="37"/>
  <c r="AD110" i="37"/>
  <c r="AD111" i="37" s="1"/>
  <c r="AD112" i="37" s="1"/>
  <c r="AD113" i="37" s="1"/>
  <c r="AD114" i="37" s="1"/>
  <c r="AD115" i="37" s="1"/>
  <c r="AD116" i="37" s="1"/>
  <c r="AD117" i="37" s="1"/>
  <c r="AD118" i="37" s="1"/>
  <c r="AD119" i="37" s="1"/>
  <c r="AD120" i="37" s="1"/>
  <c r="AD121" i="37" s="1"/>
  <c r="AC110" i="37"/>
  <c r="AC111" i="37" s="1"/>
  <c r="AC112" i="37" s="1"/>
  <c r="AC113" i="37" s="1"/>
  <c r="AC114" i="37" s="1"/>
  <c r="AC115" i="37" s="1"/>
  <c r="AC116" i="37" s="1"/>
  <c r="AC117" i="37" s="1"/>
  <c r="AC118" i="37" s="1"/>
  <c r="AC119" i="37" s="1"/>
  <c r="AC120" i="37" s="1"/>
  <c r="AC121" i="37" s="1"/>
  <c r="AB110" i="37"/>
  <c r="AB111" i="37" s="1"/>
  <c r="AB112" i="37" s="1"/>
  <c r="AB113" i="37" s="1"/>
  <c r="AB114" i="37" s="1"/>
  <c r="AB115" i="37" s="1"/>
  <c r="AB116" i="37" s="1"/>
  <c r="AB117" i="37" s="1"/>
  <c r="AB118" i="37" s="1"/>
  <c r="AB119" i="37" s="1"/>
  <c r="AB120" i="37" s="1"/>
  <c r="AB121" i="37" s="1"/>
  <c r="AA110" i="37"/>
  <c r="AA111" i="37" s="1"/>
  <c r="AA112" i="37" s="1"/>
  <c r="AA113" i="37" s="1"/>
  <c r="AA114" i="37" s="1"/>
  <c r="AA115" i="37" s="1"/>
  <c r="AA116" i="37" s="1"/>
  <c r="AA117" i="37" s="1"/>
  <c r="AA118" i="37" s="1"/>
  <c r="AA119" i="37" s="1"/>
  <c r="AA120" i="37" s="1"/>
  <c r="AA121" i="37" s="1"/>
  <c r="U110" i="37"/>
  <c r="Q110" i="37"/>
  <c r="P110" i="37"/>
  <c r="O110" i="37"/>
  <c r="N110" i="37"/>
  <c r="M110" i="37"/>
  <c r="U109" i="37"/>
  <c r="Q109" i="37"/>
  <c r="P109" i="37"/>
  <c r="O109" i="37"/>
  <c r="N109" i="37"/>
  <c r="M109" i="37"/>
  <c r="L109" i="37"/>
  <c r="U108" i="37"/>
  <c r="Q108" i="37"/>
  <c r="P108" i="37"/>
  <c r="O108" i="37"/>
  <c r="N108" i="37"/>
  <c r="M108" i="37"/>
  <c r="L108" i="37"/>
  <c r="U107" i="37"/>
  <c r="Q107" i="37"/>
  <c r="P107" i="37"/>
  <c r="O107" i="37"/>
  <c r="N107" i="37"/>
  <c r="M107" i="37"/>
  <c r="L107" i="37"/>
  <c r="U106" i="37"/>
  <c r="Q106" i="37"/>
  <c r="P106" i="37"/>
  <c r="O106" i="37"/>
  <c r="N106" i="37"/>
  <c r="M106" i="37"/>
  <c r="L106" i="37"/>
  <c r="U105" i="37"/>
  <c r="Q105" i="37"/>
  <c r="P105" i="37"/>
  <c r="O105" i="37"/>
  <c r="N105" i="37"/>
  <c r="M105" i="37"/>
  <c r="L105" i="37"/>
  <c r="U104" i="37"/>
  <c r="Q104" i="37"/>
  <c r="P104" i="37"/>
  <c r="O104" i="37"/>
  <c r="N104" i="37"/>
  <c r="M104" i="37"/>
  <c r="L104" i="37"/>
  <c r="U103" i="37"/>
  <c r="Q103" i="37"/>
  <c r="P103" i="37"/>
  <c r="O103" i="37"/>
  <c r="N103" i="37"/>
  <c r="M103" i="37"/>
  <c r="L103" i="37"/>
  <c r="U102" i="37"/>
  <c r="Q102" i="37"/>
  <c r="P102" i="37"/>
  <c r="O102" i="37"/>
  <c r="N102" i="37"/>
  <c r="M102" i="37"/>
  <c r="L102" i="37"/>
  <c r="U101" i="37"/>
  <c r="Q101" i="37"/>
  <c r="P101" i="37"/>
  <c r="O101" i="37"/>
  <c r="N101" i="37"/>
  <c r="M101" i="37"/>
  <c r="L101" i="37"/>
  <c r="U100" i="37"/>
  <c r="Q100" i="37"/>
  <c r="P100" i="37"/>
  <c r="O100" i="37"/>
  <c r="N100" i="37"/>
  <c r="M100" i="37"/>
  <c r="L100" i="37"/>
  <c r="U99" i="37"/>
  <c r="Q99" i="37"/>
  <c r="P99" i="37"/>
  <c r="O99" i="37"/>
  <c r="N99" i="37"/>
  <c r="M99" i="37"/>
  <c r="L99" i="37"/>
  <c r="AD98" i="37"/>
  <c r="AD99" i="37" s="1"/>
  <c r="AD100" i="37" s="1"/>
  <c r="AD101" i="37" s="1"/>
  <c r="AD102" i="37" s="1"/>
  <c r="AD103" i="37" s="1"/>
  <c r="AD104" i="37" s="1"/>
  <c r="AD105" i="37" s="1"/>
  <c r="AD106" i="37" s="1"/>
  <c r="AD107" i="37" s="1"/>
  <c r="AD108" i="37" s="1"/>
  <c r="AD109" i="37" s="1"/>
  <c r="AC98" i="37"/>
  <c r="AC99" i="37" s="1"/>
  <c r="AC100" i="37" s="1"/>
  <c r="AC101" i="37" s="1"/>
  <c r="AC102" i="37" s="1"/>
  <c r="AC103" i="37" s="1"/>
  <c r="AC104" i="37" s="1"/>
  <c r="AC105" i="37" s="1"/>
  <c r="AC106" i="37" s="1"/>
  <c r="AC107" i="37" s="1"/>
  <c r="AC108" i="37" s="1"/>
  <c r="AC109" i="37" s="1"/>
  <c r="AB98" i="37"/>
  <c r="AB99" i="37" s="1"/>
  <c r="AB100" i="37" s="1"/>
  <c r="AB101" i="37" s="1"/>
  <c r="AB102" i="37" s="1"/>
  <c r="AB103" i="37" s="1"/>
  <c r="AB104" i="37" s="1"/>
  <c r="AB105" i="37" s="1"/>
  <c r="AB106" i="37" s="1"/>
  <c r="AB107" i="37" s="1"/>
  <c r="AB108" i="37" s="1"/>
  <c r="AB109" i="37" s="1"/>
  <c r="AA98" i="37"/>
  <c r="AA99" i="37" s="1"/>
  <c r="AA100" i="37" s="1"/>
  <c r="AA101" i="37" s="1"/>
  <c r="AA102" i="37" s="1"/>
  <c r="AA103" i="37" s="1"/>
  <c r="AA104" i="37" s="1"/>
  <c r="AA105" i="37" s="1"/>
  <c r="AA106" i="37" s="1"/>
  <c r="AA107" i="37" s="1"/>
  <c r="AA108" i="37" s="1"/>
  <c r="AA109" i="37" s="1"/>
  <c r="U98" i="37"/>
  <c r="P98" i="37"/>
  <c r="O98" i="37"/>
  <c r="N98" i="37"/>
  <c r="M98" i="37"/>
  <c r="L98" i="37"/>
  <c r="U97" i="37"/>
  <c r="P97" i="37"/>
  <c r="O97" i="37"/>
  <c r="N97" i="37"/>
  <c r="M97" i="37"/>
  <c r="L97" i="37"/>
  <c r="K97" i="37"/>
  <c r="U96" i="37"/>
  <c r="P96" i="37"/>
  <c r="O96" i="37"/>
  <c r="N96" i="37"/>
  <c r="M96" i="37"/>
  <c r="L96" i="37"/>
  <c r="K96" i="37"/>
  <c r="U95" i="37"/>
  <c r="P95" i="37"/>
  <c r="O95" i="37"/>
  <c r="N95" i="37"/>
  <c r="M95" i="37"/>
  <c r="L95" i="37"/>
  <c r="K95" i="37"/>
  <c r="U94" i="37"/>
  <c r="P94" i="37"/>
  <c r="O94" i="37"/>
  <c r="N94" i="37"/>
  <c r="M94" i="37"/>
  <c r="L94" i="37"/>
  <c r="K94" i="37"/>
  <c r="U93" i="37"/>
  <c r="P93" i="37"/>
  <c r="O93" i="37"/>
  <c r="N93" i="37"/>
  <c r="M93" i="37"/>
  <c r="L93" i="37"/>
  <c r="K93" i="37"/>
  <c r="U92" i="37"/>
  <c r="O92" i="37"/>
  <c r="N92" i="37"/>
  <c r="M92" i="37"/>
  <c r="L92" i="37"/>
  <c r="K92" i="37"/>
  <c r="U91" i="37"/>
  <c r="O91" i="37"/>
  <c r="N91" i="37"/>
  <c r="M91" i="37"/>
  <c r="L91" i="37"/>
  <c r="K91" i="37"/>
  <c r="U90" i="37"/>
  <c r="O90" i="37"/>
  <c r="N90" i="37"/>
  <c r="M90" i="37"/>
  <c r="L90" i="37"/>
  <c r="K90" i="37"/>
  <c r="U89" i="37"/>
  <c r="O89" i="37"/>
  <c r="N89" i="37"/>
  <c r="M89" i="37"/>
  <c r="L89" i="37"/>
  <c r="K89" i="37"/>
  <c r="U88" i="37"/>
  <c r="O88" i="37"/>
  <c r="N88" i="37"/>
  <c r="M88" i="37"/>
  <c r="L88" i="37"/>
  <c r="K88" i="37"/>
  <c r="U87" i="37"/>
  <c r="O87" i="37"/>
  <c r="N87" i="37"/>
  <c r="M87" i="37"/>
  <c r="L87" i="37"/>
  <c r="K87" i="37"/>
  <c r="AD86" i="37"/>
  <c r="AD87" i="37" s="1"/>
  <c r="AD88" i="37" s="1"/>
  <c r="AD89" i="37" s="1"/>
  <c r="AD90" i="37" s="1"/>
  <c r="AD91" i="37" s="1"/>
  <c r="AD92" i="37" s="1"/>
  <c r="AD93" i="37" s="1"/>
  <c r="AD94" i="37" s="1"/>
  <c r="AD95" i="37" s="1"/>
  <c r="AD96" i="37" s="1"/>
  <c r="AD97" i="37" s="1"/>
  <c r="AC86" i="37"/>
  <c r="AC87" i="37" s="1"/>
  <c r="AC88" i="37" s="1"/>
  <c r="AC89" i="37" s="1"/>
  <c r="AC90" i="37" s="1"/>
  <c r="AC91" i="37" s="1"/>
  <c r="AC92" i="37" s="1"/>
  <c r="AC93" i="37" s="1"/>
  <c r="AC94" i="37" s="1"/>
  <c r="AC95" i="37" s="1"/>
  <c r="AC96" i="37" s="1"/>
  <c r="AC97" i="37" s="1"/>
  <c r="AB86" i="37"/>
  <c r="AB87" i="37" s="1"/>
  <c r="AB88" i="37" s="1"/>
  <c r="AB89" i="37" s="1"/>
  <c r="AB90" i="37" s="1"/>
  <c r="AB91" i="37" s="1"/>
  <c r="AB92" i="37" s="1"/>
  <c r="AB93" i="37" s="1"/>
  <c r="AB94" i="37" s="1"/>
  <c r="AB95" i="37" s="1"/>
  <c r="AB96" i="37" s="1"/>
  <c r="AB97" i="37" s="1"/>
  <c r="AA86" i="37"/>
  <c r="AA87" i="37" s="1"/>
  <c r="AA88" i="37" s="1"/>
  <c r="AA89" i="37" s="1"/>
  <c r="AA90" i="37" s="1"/>
  <c r="AA91" i="37" s="1"/>
  <c r="AA92" i="37" s="1"/>
  <c r="AA93" i="37" s="1"/>
  <c r="AA94" i="37" s="1"/>
  <c r="AA95" i="37" s="1"/>
  <c r="AA96" i="37" s="1"/>
  <c r="AA97" i="37" s="1"/>
  <c r="U86" i="37"/>
  <c r="O86" i="37"/>
  <c r="M86" i="37"/>
  <c r="L86" i="37"/>
  <c r="K86" i="37"/>
  <c r="B141" i="37"/>
  <c r="A141" i="37"/>
  <c r="B140" i="37"/>
  <c r="A140" i="37"/>
  <c r="B139" i="37"/>
  <c r="A139" i="37"/>
  <c r="B138" i="37"/>
  <c r="A138" i="37"/>
  <c r="B137" i="37"/>
  <c r="A137" i="37"/>
  <c r="B136" i="37"/>
  <c r="A136" i="37"/>
  <c r="B135" i="37"/>
  <c r="A135" i="37"/>
  <c r="B134" i="37"/>
  <c r="A134" i="37"/>
  <c r="B133" i="37"/>
  <c r="A133" i="37"/>
  <c r="B132" i="37"/>
  <c r="A132" i="37"/>
  <c r="B131" i="37"/>
  <c r="A131" i="37"/>
  <c r="B130" i="37"/>
  <c r="A130" i="37"/>
  <c r="B129" i="37"/>
  <c r="A129" i="37"/>
  <c r="B128" i="37"/>
  <c r="A128" i="37"/>
  <c r="B127" i="37"/>
  <c r="A127" i="37"/>
  <c r="B126" i="37"/>
  <c r="A126" i="37"/>
  <c r="B125" i="37"/>
  <c r="A125" i="37"/>
  <c r="B124" i="37"/>
  <c r="A124" i="37"/>
  <c r="B123" i="37"/>
  <c r="A123" i="37"/>
  <c r="B122" i="37"/>
  <c r="A122" i="37"/>
  <c r="B121" i="37"/>
  <c r="A121" i="37"/>
  <c r="B120" i="37"/>
  <c r="A120" i="37"/>
  <c r="B119" i="37"/>
  <c r="A119" i="37"/>
  <c r="B118" i="37"/>
  <c r="A118" i="37"/>
  <c r="B117" i="37"/>
  <c r="A117" i="37"/>
  <c r="B116" i="37"/>
  <c r="A116" i="37"/>
  <c r="B115" i="37"/>
  <c r="A115" i="37"/>
  <c r="B114" i="37"/>
  <c r="A114" i="37"/>
  <c r="B113" i="37"/>
  <c r="A113" i="37"/>
  <c r="B112" i="37"/>
  <c r="A112" i="37"/>
  <c r="B111" i="37"/>
  <c r="A111" i="37"/>
  <c r="B110" i="37"/>
  <c r="A110" i="37"/>
  <c r="B109" i="37"/>
  <c r="A109" i="37"/>
  <c r="B108" i="37"/>
  <c r="A108" i="37"/>
  <c r="B107" i="37"/>
  <c r="A107" i="37"/>
  <c r="B106" i="37"/>
  <c r="A106" i="37"/>
  <c r="B105" i="37"/>
  <c r="A105" i="37"/>
  <c r="B104" i="37"/>
  <c r="A104" i="37"/>
  <c r="B103" i="37"/>
  <c r="A103" i="37"/>
  <c r="B102" i="37"/>
  <c r="A102" i="37"/>
  <c r="B101" i="37"/>
  <c r="A101" i="37"/>
  <c r="B100" i="37"/>
  <c r="A100" i="37"/>
  <c r="B99" i="37"/>
  <c r="A99" i="37"/>
  <c r="B98" i="37"/>
  <c r="A98" i="37"/>
  <c r="B97" i="37"/>
  <c r="A97" i="37"/>
  <c r="B96" i="37"/>
  <c r="A96" i="37"/>
  <c r="B95" i="37"/>
  <c r="A95" i="37"/>
  <c r="B94" i="37"/>
  <c r="A94" i="37"/>
  <c r="B93" i="37"/>
  <c r="A93" i="37"/>
  <c r="B92" i="37"/>
  <c r="A92" i="37"/>
  <c r="B91" i="37"/>
  <c r="A91" i="37"/>
  <c r="B90" i="37"/>
  <c r="A90" i="37"/>
  <c r="B89" i="37"/>
  <c r="A89" i="37"/>
  <c r="B88" i="37"/>
  <c r="A88" i="37"/>
  <c r="B87" i="37"/>
  <c r="A87" i="37"/>
  <c r="B86" i="37"/>
  <c r="A86" i="37"/>
  <c r="U139" i="36"/>
  <c r="T139" i="36"/>
  <c r="S139" i="36"/>
  <c r="R139" i="36"/>
  <c r="Q139" i="36"/>
  <c r="P139" i="36"/>
  <c r="O139" i="36"/>
  <c r="U138" i="36"/>
  <c r="T138" i="36"/>
  <c r="S138" i="36"/>
  <c r="R138" i="36"/>
  <c r="Q138" i="36"/>
  <c r="P138" i="36"/>
  <c r="O138" i="36"/>
  <c r="U137" i="36"/>
  <c r="T137" i="36"/>
  <c r="S137" i="36"/>
  <c r="R137" i="36"/>
  <c r="Q137" i="36"/>
  <c r="P137" i="36"/>
  <c r="O137" i="36"/>
  <c r="U136" i="36"/>
  <c r="T136" i="36"/>
  <c r="S136" i="36"/>
  <c r="R136" i="36"/>
  <c r="Q136" i="36"/>
  <c r="P136" i="36"/>
  <c r="O136" i="36"/>
  <c r="U135" i="36"/>
  <c r="T135" i="36"/>
  <c r="S135" i="36"/>
  <c r="R135" i="36"/>
  <c r="Q135" i="36"/>
  <c r="P135" i="36"/>
  <c r="O135" i="36"/>
  <c r="AD134" i="36"/>
  <c r="AD135" i="36" s="1"/>
  <c r="AD136" i="36" s="1"/>
  <c r="AD137" i="36" s="1"/>
  <c r="AD138" i="36" s="1"/>
  <c r="AD139" i="36" s="1"/>
  <c r="AC134" i="36"/>
  <c r="AC135" i="36" s="1"/>
  <c r="AC136" i="36" s="1"/>
  <c r="AC137" i="36" s="1"/>
  <c r="AC138" i="36" s="1"/>
  <c r="AC139" i="36" s="1"/>
  <c r="AB134" i="36"/>
  <c r="AB135" i="36" s="1"/>
  <c r="AB136" i="36" s="1"/>
  <c r="AB137" i="36" s="1"/>
  <c r="AB138" i="36" s="1"/>
  <c r="AB139" i="36" s="1"/>
  <c r="AA134" i="36"/>
  <c r="AA135" i="36" s="1"/>
  <c r="AA136" i="36" s="1"/>
  <c r="AA137" i="36" s="1"/>
  <c r="AA138" i="36" s="1"/>
  <c r="AA139" i="36" s="1"/>
  <c r="U134" i="36"/>
  <c r="T134" i="36"/>
  <c r="S134" i="36"/>
  <c r="R134" i="36"/>
  <c r="Q134" i="36"/>
  <c r="P134" i="36"/>
  <c r="O134" i="36"/>
  <c r="U133" i="36"/>
  <c r="S133" i="36"/>
  <c r="R133" i="36"/>
  <c r="Q133" i="36"/>
  <c r="P133" i="36"/>
  <c r="O133" i="36"/>
  <c r="N133" i="36"/>
  <c r="U132" i="36"/>
  <c r="Q132" i="36"/>
  <c r="P132" i="36"/>
  <c r="O132" i="36"/>
  <c r="N132" i="36"/>
  <c r="U131" i="36"/>
  <c r="Q131" i="36"/>
  <c r="P131" i="36"/>
  <c r="O131" i="36"/>
  <c r="N131" i="36"/>
  <c r="U130" i="36"/>
  <c r="Q130" i="36"/>
  <c r="P130" i="36"/>
  <c r="O130" i="36"/>
  <c r="N130" i="36"/>
  <c r="U129" i="36"/>
  <c r="Q129" i="36"/>
  <c r="P129" i="36"/>
  <c r="O129" i="36"/>
  <c r="N129" i="36"/>
  <c r="U128" i="36"/>
  <c r="Q128" i="36"/>
  <c r="P128" i="36"/>
  <c r="O128" i="36"/>
  <c r="N128" i="36"/>
  <c r="U127" i="36"/>
  <c r="Q127" i="36"/>
  <c r="P127" i="36"/>
  <c r="O127" i="36"/>
  <c r="N127" i="36"/>
  <c r="U126" i="36"/>
  <c r="Q126" i="36"/>
  <c r="P126" i="36"/>
  <c r="O126" i="36"/>
  <c r="N126" i="36"/>
  <c r="U125" i="36"/>
  <c r="Q125" i="36"/>
  <c r="P125" i="36"/>
  <c r="O125" i="36"/>
  <c r="N125" i="36"/>
  <c r="U124" i="36"/>
  <c r="Q124" i="36"/>
  <c r="P124" i="36"/>
  <c r="O124" i="36"/>
  <c r="N124" i="36"/>
  <c r="U123" i="36"/>
  <c r="Q123" i="36"/>
  <c r="P123" i="36"/>
  <c r="O123" i="36"/>
  <c r="N123" i="36"/>
  <c r="AD122" i="36"/>
  <c r="AD123" i="36" s="1"/>
  <c r="AD124" i="36" s="1"/>
  <c r="AD125" i="36" s="1"/>
  <c r="AD126" i="36" s="1"/>
  <c r="AD127" i="36" s="1"/>
  <c r="AD128" i="36" s="1"/>
  <c r="AD129" i="36" s="1"/>
  <c r="AD130" i="36" s="1"/>
  <c r="AD131" i="36" s="1"/>
  <c r="AD132" i="36" s="1"/>
  <c r="AD133" i="36" s="1"/>
  <c r="AC122" i="36"/>
  <c r="AC123" i="36" s="1"/>
  <c r="AC124" i="36" s="1"/>
  <c r="AC125" i="36" s="1"/>
  <c r="AC126" i="36" s="1"/>
  <c r="AC127" i="36" s="1"/>
  <c r="AC128" i="36" s="1"/>
  <c r="AC129" i="36" s="1"/>
  <c r="AC130" i="36" s="1"/>
  <c r="AC131" i="36" s="1"/>
  <c r="AC132" i="36" s="1"/>
  <c r="AC133" i="36" s="1"/>
  <c r="AB122" i="36"/>
  <c r="AB123" i="36" s="1"/>
  <c r="AB124" i="36" s="1"/>
  <c r="AB125" i="36" s="1"/>
  <c r="AB126" i="36" s="1"/>
  <c r="AB127" i="36" s="1"/>
  <c r="AB128" i="36" s="1"/>
  <c r="AB129" i="36" s="1"/>
  <c r="AB130" i="36" s="1"/>
  <c r="AB131" i="36" s="1"/>
  <c r="AB132" i="36" s="1"/>
  <c r="AB133" i="36" s="1"/>
  <c r="AA122" i="36"/>
  <c r="AA123" i="36" s="1"/>
  <c r="AA124" i="36" s="1"/>
  <c r="AA125" i="36" s="1"/>
  <c r="AA126" i="36" s="1"/>
  <c r="AA127" i="36" s="1"/>
  <c r="AA128" i="36" s="1"/>
  <c r="AA129" i="36" s="1"/>
  <c r="AA130" i="36" s="1"/>
  <c r="AA131" i="36" s="1"/>
  <c r="AA132" i="36" s="1"/>
  <c r="AA133" i="36" s="1"/>
  <c r="U122" i="36"/>
  <c r="P122" i="36"/>
  <c r="O122" i="36"/>
  <c r="N122" i="36"/>
  <c r="U121" i="36"/>
  <c r="P121" i="36"/>
  <c r="O121" i="36"/>
  <c r="N121" i="36"/>
  <c r="M121" i="36"/>
  <c r="U120" i="36"/>
  <c r="P120" i="36"/>
  <c r="O120" i="36"/>
  <c r="N120" i="36"/>
  <c r="M120" i="36"/>
  <c r="U119" i="36"/>
  <c r="P119" i="36"/>
  <c r="O119" i="36"/>
  <c r="N119" i="36"/>
  <c r="M119" i="36"/>
  <c r="U118" i="36"/>
  <c r="P118" i="36"/>
  <c r="O118" i="36"/>
  <c r="N118" i="36"/>
  <c r="M118" i="36"/>
  <c r="U117" i="36"/>
  <c r="P117" i="36"/>
  <c r="O117" i="36"/>
  <c r="N117" i="36"/>
  <c r="M117" i="36"/>
  <c r="U116" i="36"/>
  <c r="P116" i="36"/>
  <c r="O116" i="36"/>
  <c r="N116" i="36"/>
  <c r="M116" i="36"/>
  <c r="U115" i="36"/>
  <c r="P115" i="36"/>
  <c r="O115" i="36"/>
  <c r="N115" i="36"/>
  <c r="M115" i="36"/>
  <c r="U114" i="36"/>
  <c r="P114" i="36"/>
  <c r="O114" i="36"/>
  <c r="N114" i="36"/>
  <c r="M114" i="36"/>
  <c r="U113" i="36"/>
  <c r="P113" i="36"/>
  <c r="O113" i="36"/>
  <c r="N113" i="36"/>
  <c r="M113" i="36"/>
  <c r="U112" i="36"/>
  <c r="Q112" i="36"/>
  <c r="P112" i="36"/>
  <c r="O112" i="36"/>
  <c r="N112" i="36"/>
  <c r="M112" i="36"/>
  <c r="U111" i="36"/>
  <c r="Q111" i="36"/>
  <c r="P111" i="36"/>
  <c r="O111" i="36"/>
  <c r="N111" i="36"/>
  <c r="M111" i="36"/>
  <c r="AD110" i="36"/>
  <c r="AD111" i="36" s="1"/>
  <c r="AD112" i="36" s="1"/>
  <c r="AD113" i="36" s="1"/>
  <c r="AD114" i="36" s="1"/>
  <c r="AD115" i="36" s="1"/>
  <c r="AD116" i="36" s="1"/>
  <c r="AD117" i="36" s="1"/>
  <c r="AD118" i="36" s="1"/>
  <c r="AD119" i="36" s="1"/>
  <c r="AD120" i="36" s="1"/>
  <c r="AD121" i="36" s="1"/>
  <c r="AC110" i="36"/>
  <c r="AC111" i="36" s="1"/>
  <c r="AC112" i="36" s="1"/>
  <c r="AC113" i="36" s="1"/>
  <c r="AC114" i="36" s="1"/>
  <c r="AC115" i="36" s="1"/>
  <c r="AC116" i="36" s="1"/>
  <c r="AC117" i="36" s="1"/>
  <c r="AC118" i="36" s="1"/>
  <c r="AC119" i="36" s="1"/>
  <c r="AC120" i="36" s="1"/>
  <c r="AC121" i="36" s="1"/>
  <c r="AB110" i="36"/>
  <c r="AB111" i="36" s="1"/>
  <c r="AB112" i="36" s="1"/>
  <c r="AB113" i="36" s="1"/>
  <c r="AB114" i="36" s="1"/>
  <c r="AB115" i="36" s="1"/>
  <c r="AB116" i="36" s="1"/>
  <c r="AB117" i="36" s="1"/>
  <c r="AB118" i="36" s="1"/>
  <c r="AB119" i="36" s="1"/>
  <c r="AB120" i="36" s="1"/>
  <c r="AB121" i="36" s="1"/>
  <c r="AA110" i="36"/>
  <c r="AA111" i="36" s="1"/>
  <c r="AA112" i="36" s="1"/>
  <c r="AA113" i="36" s="1"/>
  <c r="AA114" i="36" s="1"/>
  <c r="AA115" i="36" s="1"/>
  <c r="AA116" i="36" s="1"/>
  <c r="AA117" i="36" s="1"/>
  <c r="AA118" i="36" s="1"/>
  <c r="AA119" i="36" s="1"/>
  <c r="AA120" i="36" s="1"/>
  <c r="AA121" i="36" s="1"/>
  <c r="U110" i="36"/>
  <c r="Q110" i="36"/>
  <c r="P110" i="36"/>
  <c r="O110" i="36"/>
  <c r="N110" i="36"/>
  <c r="M110" i="36"/>
  <c r="U109" i="36"/>
  <c r="Q109" i="36"/>
  <c r="P109" i="36"/>
  <c r="O109" i="36"/>
  <c r="N109" i="36"/>
  <c r="M109" i="36"/>
  <c r="L109" i="36"/>
  <c r="U108" i="36"/>
  <c r="Q108" i="36"/>
  <c r="P108" i="36"/>
  <c r="O108" i="36"/>
  <c r="N108" i="36"/>
  <c r="M108" i="36"/>
  <c r="L108" i="36"/>
  <c r="U107" i="36"/>
  <c r="Q107" i="36"/>
  <c r="P107" i="36"/>
  <c r="O107" i="36"/>
  <c r="N107" i="36"/>
  <c r="M107" i="36"/>
  <c r="L107" i="36"/>
  <c r="U106" i="36"/>
  <c r="Q106" i="36"/>
  <c r="P106" i="36"/>
  <c r="O106" i="36"/>
  <c r="N106" i="36"/>
  <c r="M106" i="36"/>
  <c r="L106" i="36"/>
  <c r="U105" i="36"/>
  <c r="Q105" i="36"/>
  <c r="P105" i="36"/>
  <c r="O105" i="36"/>
  <c r="N105" i="36"/>
  <c r="M105" i="36"/>
  <c r="L105" i="36"/>
  <c r="U104" i="36"/>
  <c r="Q104" i="36"/>
  <c r="P104" i="36"/>
  <c r="O104" i="36"/>
  <c r="N104" i="36"/>
  <c r="M104" i="36"/>
  <c r="L104" i="36"/>
  <c r="U103" i="36"/>
  <c r="Q103" i="36"/>
  <c r="P103" i="36"/>
  <c r="O103" i="36"/>
  <c r="N103" i="36"/>
  <c r="M103" i="36"/>
  <c r="L103" i="36"/>
  <c r="U102" i="36"/>
  <c r="Q102" i="36"/>
  <c r="P102" i="36"/>
  <c r="O102" i="36"/>
  <c r="N102" i="36"/>
  <c r="M102" i="36"/>
  <c r="L102" i="36"/>
  <c r="U101" i="36"/>
  <c r="Q101" i="36"/>
  <c r="P101" i="36"/>
  <c r="O101" i="36"/>
  <c r="N101" i="36"/>
  <c r="M101" i="36"/>
  <c r="L101" i="36"/>
  <c r="U100" i="36"/>
  <c r="Q100" i="36"/>
  <c r="P100" i="36"/>
  <c r="O100" i="36"/>
  <c r="N100" i="36"/>
  <c r="M100" i="36"/>
  <c r="L100" i="36"/>
  <c r="U99" i="36"/>
  <c r="Q99" i="36"/>
  <c r="P99" i="36"/>
  <c r="O99" i="36"/>
  <c r="N99" i="36"/>
  <c r="M99" i="36"/>
  <c r="L99" i="36"/>
  <c r="AD98" i="36"/>
  <c r="AD99" i="36" s="1"/>
  <c r="AD100" i="36" s="1"/>
  <c r="AD101" i="36" s="1"/>
  <c r="AD102" i="36" s="1"/>
  <c r="AD103" i="36" s="1"/>
  <c r="AD104" i="36" s="1"/>
  <c r="AD105" i="36" s="1"/>
  <c r="AD106" i="36" s="1"/>
  <c r="AD107" i="36" s="1"/>
  <c r="AD108" i="36" s="1"/>
  <c r="AD109" i="36" s="1"/>
  <c r="AC98" i="36"/>
  <c r="AC99" i="36" s="1"/>
  <c r="AC100" i="36" s="1"/>
  <c r="AC101" i="36" s="1"/>
  <c r="AC102" i="36" s="1"/>
  <c r="AC103" i="36" s="1"/>
  <c r="AC104" i="36" s="1"/>
  <c r="AC105" i="36" s="1"/>
  <c r="AC106" i="36" s="1"/>
  <c r="AC107" i="36" s="1"/>
  <c r="AC108" i="36" s="1"/>
  <c r="AC109" i="36" s="1"/>
  <c r="AB98" i="36"/>
  <c r="AB99" i="36" s="1"/>
  <c r="AB100" i="36" s="1"/>
  <c r="AB101" i="36" s="1"/>
  <c r="AB102" i="36" s="1"/>
  <c r="AB103" i="36" s="1"/>
  <c r="AB104" i="36" s="1"/>
  <c r="AB105" i="36" s="1"/>
  <c r="AB106" i="36" s="1"/>
  <c r="AB107" i="36" s="1"/>
  <c r="AB108" i="36" s="1"/>
  <c r="AB109" i="36" s="1"/>
  <c r="AA98" i="36"/>
  <c r="AA99" i="36" s="1"/>
  <c r="AA100" i="36" s="1"/>
  <c r="AA101" i="36" s="1"/>
  <c r="AA102" i="36" s="1"/>
  <c r="AA103" i="36" s="1"/>
  <c r="AA104" i="36" s="1"/>
  <c r="AA105" i="36" s="1"/>
  <c r="AA106" i="36" s="1"/>
  <c r="AA107" i="36" s="1"/>
  <c r="AA108" i="36" s="1"/>
  <c r="AA109" i="36" s="1"/>
  <c r="U98" i="36"/>
  <c r="P98" i="36"/>
  <c r="O98" i="36"/>
  <c r="N98" i="36"/>
  <c r="M98" i="36"/>
  <c r="L98" i="36"/>
  <c r="U97" i="36"/>
  <c r="P97" i="36"/>
  <c r="O97" i="36"/>
  <c r="N97" i="36"/>
  <c r="M97" i="36"/>
  <c r="L97" i="36"/>
  <c r="K97" i="36"/>
  <c r="U96" i="36"/>
  <c r="P96" i="36"/>
  <c r="O96" i="36"/>
  <c r="N96" i="36"/>
  <c r="M96" i="36"/>
  <c r="L96" i="36"/>
  <c r="K96" i="36"/>
  <c r="U95" i="36"/>
  <c r="P95" i="36"/>
  <c r="O95" i="36"/>
  <c r="N95" i="36"/>
  <c r="M95" i="36"/>
  <c r="L95" i="36"/>
  <c r="K95" i="36"/>
  <c r="U94" i="36"/>
  <c r="P94" i="36"/>
  <c r="O94" i="36"/>
  <c r="N94" i="36"/>
  <c r="M94" i="36"/>
  <c r="L94" i="36"/>
  <c r="K94" i="36"/>
  <c r="U93" i="36"/>
  <c r="P93" i="36"/>
  <c r="O93" i="36"/>
  <c r="N93" i="36"/>
  <c r="M93" i="36"/>
  <c r="L93" i="36"/>
  <c r="K93" i="36"/>
  <c r="U92" i="36"/>
  <c r="O92" i="36"/>
  <c r="N92" i="36"/>
  <c r="M92" i="36"/>
  <c r="L92" i="36"/>
  <c r="K92" i="36"/>
  <c r="U91" i="36"/>
  <c r="O91" i="36"/>
  <c r="N91" i="36"/>
  <c r="M91" i="36"/>
  <c r="L91" i="36"/>
  <c r="K91" i="36"/>
  <c r="U90" i="36"/>
  <c r="O90" i="36"/>
  <c r="N90" i="36"/>
  <c r="M90" i="36"/>
  <c r="L90" i="36"/>
  <c r="K90" i="36"/>
  <c r="U89" i="36"/>
  <c r="O89" i="36"/>
  <c r="N89" i="36"/>
  <c r="M89" i="36"/>
  <c r="L89" i="36"/>
  <c r="K89" i="36"/>
  <c r="U88" i="36"/>
  <c r="O88" i="36"/>
  <c r="N88" i="36"/>
  <c r="M88" i="36"/>
  <c r="L88" i="36"/>
  <c r="K88" i="36"/>
  <c r="U87" i="36"/>
  <c r="O87" i="36"/>
  <c r="N87" i="36"/>
  <c r="M87" i="36"/>
  <c r="L87" i="36"/>
  <c r="K87" i="36"/>
  <c r="AD86" i="36"/>
  <c r="AD87" i="36" s="1"/>
  <c r="AD88" i="36" s="1"/>
  <c r="AD89" i="36" s="1"/>
  <c r="AD90" i="36" s="1"/>
  <c r="AD91" i="36" s="1"/>
  <c r="AD92" i="36" s="1"/>
  <c r="AD93" i="36" s="1"/>
  <c r="AD94" i="36" s="1"/>
  <c r="AD95" i="36" s="1"/>
  <c r="AD96" i="36" s="1"/>
  <c r="AD97" i="36" s="1"/>
  <c r="AC86" i="36"/>
  <c r="AC87" i="36" s="1"/>
  <c r="AC88" i="36" s="1"/>
  <c r="AC89" i="36" s="1"/>
  <c r="AC90" i="36" s="1"/>
  <c r="AC91" i="36" s="1"/>
  <c r="AC92" i="36" s="1"/>
  <c r="AC93" i="36" s="1"/>
  <c r="AC94" i="36" s="1"/>
  <c r="AC95" i="36" s="1"/>
  <c r="AC96" i="36" s="1"/>
  <c r="AC97" i="36" s="1"/>
  <c r="AB86" i="36"/>
  <c r="AB87" i="36" s="1"/>
  <c r="AB88" i="36" s="1"/>
  <c r="AB89" i="36" s="1"/>
  <c r="AB90" i="36" s="1"/>
  <c r="AB91" i="36" s="1"/>
  <c r="AB92" i="36" s="1"/>
  <c r="AB93" i="36" s="1"/>
  <c r="AB94" i="36" s="1"/>
  <c r="AB95" i="36" s="1"/>
  <c r="AB96" i="36" s="1"/>
  <c r="AB97" i="36" s="1"/>
  <c r="AA86" i="36"/>
  <c r="AA87" i="36" s="1"/>
  <c r="AA88" i="36" s="1"/>
  <c r="AA89" i="36" s="1"/>
  <c r="AA90" i="36" s="1"/>
  <c r="AA91" i="36" s="1"/>
  <c r="AA92" i="36" s="1"/>
  <c r="AA93" i="36" s="1"/>
  <c r="AA94" i="36" s="1"/>
  <c r="AA95" i="36" s="1"/>
  <c r="AA96" i="36" s="1"/>
  <c r="AA97" i="36" s="1"/>
  <c r="U86" i="36"/>
  <c r="O86" i="36"/>
  <c r="M86" i="36"/>
  <c r="L86" i="36"/>
  <c r="K86" i="36"/>
  <c r="B141" i="36"/>
  <c r="A141" i="36"/>
  <c r="B140" i="36"/>
  <c r="A140" i="36"/>
  <c r="B139" i="36"/>
  <c r="A139" i="36"/>
  <c r="B138" i="36"/>
  <c r="A138" i="36"/>
  <c r="B137" i="36"/>
  <c r="A137" i="36"/>
  <c r="B136" i="36"/>
  <c r="A136" i="36"/>
  <c r="B135" i="36"/>
  <c r="A135" i="36"/>
  <c r="B134" i="36"/>
  <c r="A134" i="36"/>
  <c r="B133" i="36"/>
  <c r="A133" i="36"/>
  <c r="B132" i="36"/>
  <c r="A132" i="36"/>
  <c r="B131" i="36"/>
  <c r="A131" i="36"/>
  <c r="B130" i="36"/>
  <c r="A130" i="36"/>
  <c r="B129" i="36"/>
  <c r="A129" i="36"/>
  <c r="B128" i="36"/>
  <c r="A128" i="36"/>
  <c r="B127" i="36"/>
  <c r="A127" i="36"/>
  <c r="B126" i="36"/>
  <c r="A126" i="36"/>
  <c r="B125" i="36"/>
  <c r="A125" i="36"/>
  <c r="B124" i="36"/>
  <c r="A124" i="36"/>
  <c r="B123" i="36"/>
  <c r="A123" i="36"/>
  <c r="B122" i="36"/>
  <c r="A122" i="36"/>
  <c r="B121" i="36"/>
  <c r="A121" i="36"/>
  <c r="B120" i="36"/>
  <c r="A120" i="36"/>
  <c r="B119" i="36"/>
  <c r="A119" i="36"/>
  <c r="B118" i="36"/>
  <c r="A118" i="36"/>
  <c r="B117" i="36"/>
  <c r="A117" i="36"/>
  <c r="B116" i="36"/>
  <c r="A116" i="36"/>
  <c r="B115" i="36"/>
  <c r="A115" i="36"/>
  <c r="B114" i="36"/>
  <c r="A114" i="36"/>
  <c r="B113" i="36"/>
  <c r="A113" i="36"/>
  <c r="B112" i="36"/>
  <c r="A112" i="36"/>
  <c r="B111" i="36"/>
  <c r="A111" i="36"/>
  <c r="B110" i="36"/>
  <c r="A110" i="36"/>
  <c r="B109" i="36"/>
  <c r="A109" i="36"/>
  <c r="B108" i="36"/>
  <c r="A108" i="36"/>
  <c r="B107" i="36"/>
  <c r="A107" i="36"/>
  <c r="B106" i="36"/>
  <c r="A106" i="36"/>
  <c r="B105" i="36"/>
  <c r="A105" i="36"/>
  <c r="B104" i="36"/>
  <c r="A104" i="36"/>
  <c r="B103" i="36"/>
  <c r="A103" i="36"/>
  <c r="B102" i="36"/>
  <c r="A102" i="36"/>
  <c r="B101" i="36"/>
  <c r="A101" i="36"/>
  <c r="B100" i="36"/>
  <c r="A100" i="36"/>
  <c r="B99" i="36"/>
  <c r="A99" i="36"/>
  <c r="B98" i="36"/>
  <c r="A98" i="36"/>
  <c r="B97" i="36"/>
  <c r="A97" i="36"/>
  <c r="B96" i="36"/>
  <c r="A96" i="36"/>
  <c r="B95" i="36"/>
  <c r="A95" i="36"/>
  <c r="B94" i="36"/>
  <c r="A94" i="36"/>
  <c r="B93" i="36"/>
  <c r="A93" i="36"/>
  <c r="B92" i="36"/>
  <c r="A92" i="36"/>
  <c r="B91" i="36"/>
  <c r="A91" i="36"/>
  <c r="B90" i="36"/>
  <c r="A90" i="36"/>
  <c r="B89" i="36"/>
  <c r="A89" i="36"/>
  <c r="B88" i="36"/>
  <c r="A88" i="36"/>
  <c r="B87" i="36"/>
  <c r="A87" i="36"/>
  <c r="B86" i="36"/>
  <c r="A86" i="36"/>
  <c r="U139" i="35"/>
  <c r="T139" i="35"/>
  <c r="S139" i="35"/>
  <c r="R139" i="35"/>
  <c r="Q139" i="35"/>
  <c r="P139" i="35"/>
  <c r="O139" i="35"/>
  <c r="U138" i="35"/>
  <c r="T138" i="35"/>
  <c r="S138" i="35"/>
  <c r="R138" i="35"/>
  <c r="Q138" i="35"/>
  <c r="P138" i="35"/>
  <c r="O138" i="35"/>
  <c r="U137" i="35"/>
  <c r="T137" i="35"/>
  <c r="S137" i="35"/>
  <c r="R137" i="35"/>
  <c r="Q137" i="35"/>
  <c r="P137" i="35"/>
  <c r="O137" i="35"/>
  <c r="U136" i="35"/>
  <c r="T136" i="35"/>
  <c r="S136" i="35"/>
  <c r="R136" i="35"/>
  <c r="Q136" i="35"/>
  <c r="P136" i="35"/>
  <c r="O136" i="35"/>
  <c r="U135" i="35"/>
  <c r="T135" i="35"/>
  <c r="S135" i="35"/>
  <c r="R135" i="35"/>
  <c r="Q135" i="35"/>
  <c r="P135" i="35"/>
  <c r="O135" i="35"/>
  <c r="AD134" i="35"/>
  <c r="AD135" i="35" s="1"/>
  <c r="AD136" i="35" s="1"/>
  <c r="AD137" i="35" s="1"/>
  <c r="AD138" i="35" s="1"/>
  <c r="AD139" i="35" s="1"/>
  <c r="AC134" i="35"/>
  <c r="AC135" i="35" s="1"/>
  <c r="AC136" i="35" s="1"/>
  <c r="AC137" i="35" s="1"/>
  <c r="AC138" i="35" s="1"/>
  <c r="AC139" i="35" s="1"/>
  <c r="AB134" i="35"/>
  <c r="AB135" i="35" s="1"/>
  <c r="AB136" i="35" s="1"/>
  <c r="AB137" i="35" s="1"/>
  <c r="AB138" i="35" s="1"/>
  <c r="AB139" i="35" s="1"/>
  <c r="AA134" i="35"/>
  <c r="AA135" i="35" s="1"/>
  <c r="AA136" i="35" s="1"/>
  <c r="AA137" i="35" s="1"/>
  <c r="AA138" i="35" s="1"/>
  <c r="AA139" i="35" s="1"/>
  <c r="U134" i="35"/>
  <c r="T134" i="35"/>
  <c r="S134" i="35"/>
  <c r="R134" i="35"/>
  <c r="Q134" i="35"/>
  <c r="P134" i="35"/>
  <c r="O134" i="35"/>
  <c r="U133" i="35"/>
  <c r="S133" i="35"/>
  <c r="R133" i="35"/>
  <c r="Q133" i="35"/>
  <c r="P133" i="35"/>
  <c r="O133" i="35"/>
  <c r="N133" i="35"/>
  <c r="U132" i="35"/>
  <c r="Q132" i="35"/>
  <c r="P132" i="35"/>
  <c r="O132" i="35"/>
  <c r="N132" i="35"/>
  <c r="U131" i="35"/>
  <c r="Q131" i="35"/>
  <c r="P131" i="35"/>
  <c r="O131" i="35"/>
  <c r="N131" i="35"/>
  <c r="U130" i="35"/>
  <c r="Q130" i="35"/>
  <c r="P130" i="35"/>
  <c r="O130" i="35"/>
  <c r="N130" i="35"/>
  <c r="U129" i="35"/>
  <c r="Q129" i="35"/>
  <c r="P129" i="35"/>
  <c r="O129" i="35"/>
  <c r="N129" i="35"/>
  <c r="U128" i="35"/>
  <c r="Q128" i="35"/>
  <c r="P128" i="35"/>
  <c r="O128" i="35"/>
  <c r="N128" i="35"/>
  <c r="U127" i="35"/>
  <c r="Q127" i="35"/>
  <c r="P127" i="35"/>
  <c r="O127" i="35"/>
  <c r="N127" i="35"/>
  <c r="U126" i="35"/>
  <c r="Q126" i="35"/>
  <c r="P126" i="35"/>
  <c r="O126" i="35"/>
  <c r="N126" i="35"/>
  <c r="U125" i="35"/>
  <c r="Q125" i="35"/>
  <c r="P125" i="35"/>
  <c r="O125" i="35"/>
  <c r="N125" i="35"/>
  <c r="U124" i="35"/>
  <c r="Q124" i="35"/>
  <c r="P124" i="35"/>
  <c r="O124" i="35"/>
  <c r="N124" i="35"/>
  <c r="U123" i="35"/>
  <c r="Q123" i="35"/>
  <c r="P123" i="35"/>
  <c r="O123" i="35"/>
  <c r="N123" i="35"/>
  <c r="AD122" i="35"/>
  <c r="AD123" i="35" s="1"/>
  <c r="AD124" i="35" s="1"/>
  <c r="AD125" i="35" s="1"/>
  <c r="AD126" i="35" s="1"/>
  <c r="AD127" i="35" s="1"/>
  <c r="AD128" i="35" s="1"/>
  <c r="AD129" i="35" s="1"/>
  <c r="AD130" i="35" s="1"/>
  <c r="AD131" i="35" s="1"/>
  <c r="AD132" i="35" s="1"/>
  <c r="AD133" i="35" s="1"/>
  <c r="AC122" i="35"/>
  <c r="AC123" i="35" s="1"/>
  <c r="AC124" i="35" s="1"/>
  <c r="AC125" i="35" s="1"/>
  <c r="AC126" i="35" s="1"/>
  <c r="AC127" i="35" s="1"/>
  <c r="AC128" i="35" s="1"/>
  <c r="AC129" i="35" s="1"/>
  <c r="AC130" i="35" s="1"/>
  <c r="AC131" i="35" s="1"/>
  <c r="AC132" i="35" s="1"/>
  <c r="AC133" i="35" s="1"/>
  <c r="AB122" i="35"/>
  <c r="AB123" i="35" s="1"/>
  <c r="AB124" i="35" s="1"/>
  <c r="AB125" i="35" s="1"/>
  <c r="AB126" i="35" s="1"/>
  <c r="AB127" i="35" s="1"/>
  <c r="AB128" i="35" s="1"/>
  <c r="AB129" i="35" s="1"/>
  <c r="AB130" i="35" s="1"/>
  <c r="AB131" i="35" s="1"/>
  <c r="AB132" i="35" s="1"/>
  <c r="AB133" i="35" s="1"/>
  <c r="AA122" i="35"/>
  <c r="AA123" i="35" s="1"/>
  <c r="AA124" i="35" s="1"/>
  <c r="AA125" i="35" s="1"/>
  <c r="AA126" i="35" s="1"/>
  <c r="AA127" i="35" s="1"/>
  <c r="AA128" i="35" s="1"/>
  <c r="AA129" i="35" s="1"/>
  <c r="AA130" i="35" s="1"/>
  <c r="AA131" i="35" s="1"/>
  <c r="AA132" i="35" s="1"/>
  <c r="AA133" i="35" s="1"/>
  <c r="U122" i="35"/>
  <c r="P122" i="35"/>
  <c r="O122" i="35"/>
  <c r="N122" i="35"/>
  <c r="U121" i="35"/>
  <c r="P121" i="35"/>
  <c r="O121" i="35"/>
  <c r="N121" i="35"/>
  <c r="M121" i="35"/>
  <c r="U120" i="35"/>
  <c r="P120" i="35"/>
  <c r="O120" i="35"/>
  <c r="N120" i="35"/>
  <c r="M120" i="35"/>
  <c r="U119" i="35"/>
  <c r="P119" i="35"/>
  <c r="O119" i="35"/>
  <c r="N119" i="35"/>
  <c r="M119" i="35"/>
  <c r="U118" i="35"/>
  <c r="P118" i="35"/>
  <c r="O118" i="35"/>
  <c r="N118" i="35"/>
  <c r="M118" i="35"/>
  <c r="U117" i="35"/>
  <c r="P117" i="35"/>
  <c r="O117" i="35"/>
  <c r="N117" i="35"/>
  <c r="M117" i="35"/>
  <c r="U116" i="35"/>
  <c r="P116" i="35"/>
  <c r="O116" i="35"/>
  <c r="N116" i="35"/>
  <c r="M116" i="35"/>
  <c r="U115" i="35"/>
  <c r="P115" i="35"/>
  <c r="O115" i="35"/>
  <c r="N115" i="35"/>
  <c r="M115" i="35"/>
  <c r="U114" i="35"/>
  <c r="P114" i="35"/>
  <c r="O114" i="35"/>
  <c r="N114" i="35"/>
  <c r="M114" i="35"/>
  <c r="U113" i="35"/>
  <c r="P113" i="35"/>
  <c r="O113" i="35"/>
  <c r="N113" i="35"/>
  <c r="M113" i="35"/>
  <c r="U112" i="35"/>
  <c r="Q112" i="35"/>
  <c r="P112" i="35"/>
  <c r="O112" i="35"/>
  <c r="N112" i="35"/>
  <c r="M112" i="35"/>
  <c r="U111" i="35"/>
  <c r="Q111" i="35"/>
  <c r="P111" i="35"/>
  <c r="O111" i="35"/>
  <c r="N111" i="35"/>
  <c r="M111" i="35"/>
  <c r="AD110" i="35"/>
  <c r="AD111" i="35" s="1"/>
  <c r="AD112" i="35" s="1"/>
  <c r="AD113" i="35" s="1"/>
  <c r="AD114" i="35" s="1"/>
  <c r="AD115" i="35" s="1"/>
  <c r="AD116" i="35" s="1"/>
  <c r="AD117" i="35" s="1"/>
  <c r="AD118" i="35" s="1"/>
  <c r="AD119" i="35" s="1"/>
  <c r="AD120" i="35" s="1"/>
  <c r="AD121" i="35" s="1"/>
  <c r="AC110" i="35"/>
  <c r="AC111" i="35" s="1"/>
  <c r="AC112" i="35" s="1"/>
  <c r="AC113" i="35" s="1"/>
  <c r="AC114" i="35" s="1"/>
  <c r="AC115" i="35" s="1"/>
  <c r="AC116" i="35" s="1"/>
  <c r="AC117" i="35" s="1"/>
  <c r="AC118" i="35" s="1"/>
  <c r="AC119" i="35" s="1"/>
  <c r="AC120" i="35" s="1"/>
  <c r="AC121" i="35" s="1"/>
  <c r="AB110" i="35"/>
  <c r="AB111" i="35" s="1"/>
  <c r="AB112" i="35" s="1"/>
  <c r="AB113" i="35" s="1"/>
  <c r="AB114" i="35" s="1"/>
  <c r="AB115" i="35" s="1"/>
  <c r="AB116" i="35" s="1"/>
  <c r="AB117" i="35" s="1"/>
  <c r="AB118" i="35" s="1"/>
  <c r="AB119" i="35" s="1"/>
  <c r="AB120" i="35" s="1"/>
  <c r="AB121" i="35" s="1"/>
  <c r="AA110" i="35"/>
  <c r="AA111" i="35" s="1"/>
  <c r="AA112" i="35" s="1"/>
  <c r="AA113" i="35" s="1"/>
  <c r="AA114" i="35" s="1"/>
  <c r="AA115" i="35" s="1"/>
  <c r="AA116" i="35" s="1"/>
  <c r="AA117" i="35" s="1"/>
  <c r="AA118" i="35" s="1"/>
  <c r="AA119" i="35" s="1"/>
  <c r="AA120" i="35" s="1"/>
  <c r="AA121" i="35" s="1"/>
  <c r="U110" i="35"/>
  <c r="Q110" i="35"/>
  <c r="P110" i="35"/>
  <c r="O110" i="35"/>
  <c r="N110" i="35"/>
  <c r="M110" i="35"/>
  <c r="U109" i="35"/>
  <c r="Q109" i="35"/>
  <c r="P109" i="35"/>
  <c r="O109" i="35"/>
  <c r="N109" i="35"/>
  <c r="M109" i="35"/>
  <c r="L109" i="35"/>
  <c r="U108" i="35"/>
  <c r="Q108" i="35"/>
  <c r="P108" i="35"/>
  <c r="O108" i="35"/>
  <c r="N108" i="35"/>
  <c r="M108" i="35"/>
  <c r="L108" i="35"/>
  <c r="U107" i="35"/>
  <c r="Q107" i="35"/>
  <c r="P107" i="35"/>
  <c r="O107" i="35"/>
  <c r="N107" i="35"/>
  <c r="M107" i="35"/>
  <c r="L107" i="35"/>
  <c r="U106" i="35"/>
  <c r="Q106" i="35"/>
  <c r="P106" i="35"/>
  <c r="O106" i="35"/>
  <c r="N106" i="35"/>
  <c r="M106" i="35"/>
  <c r="L106" i="35"/>
  <c r="U105" i="35"/>
  <c r="Q105" i="35"/>
  <c r="P105" i="35"/>
  <c r="O105" i="35"/>
  <c r="N105" i="35"/>
  <c r="M105" i="35"/>
  <c r="L105" i="35"/>
  <c r="U104" i="35"/>
  <c r="Q104" i="35"/>
  <c r="P104" i="35"/>
  <c r="O104" i="35"/>
  <c r="N104" i="35"/>
  <c r="M104" i="35"/>
  <c r="L104" i="35"/>
  <c r="U103" i="35"/>
  <c r="Q103" i="35"/>
  <c r="P103" i="35"/>
  <c r="O103" i="35"/>
  <c r="N103" i="35"/>
  <c r="M103" i="35"/>
  <c r="L103" i="35"/>
  <c r="U102" i="35"/>
  <c r="Q102" i="35"/>
  <c r="P102" i="35"/>
  <c r="O102" i="35"/>
  <c r="N102" i="35"/>
  <c r="M102" i="35"/>
  <c r="L102" i="35"/>
  <c r="U101" i="35"/>
  <c r="Q101" i="35"/>
  <c r="P101" i="35"/>
  <c r="O101" i="35"/>
  <c r="N101" i="35"/>
  <c r="M101" i="35"/>
  <c r="L101" i="35"/>
  <c r="U100" i="35"/>
  <c r="Q100" i="35"/>
  <c r="P100" i="35"/>
  <c r="O100" i="35"/>
  <c r="N100" i="35"/>
  <c r="M100" i="35"/>
  <c r="L100" i="35"/>
  <c r="U99" i="35"/>
  <c r="Q99" i="35"/>
  <c r="P99" i="35"/>
  <c r="O99" i="35"/>
  <c r="N99" i="35"/>
  <c r="M99" i="35"/>
  <c r="L99" i="35"/>
  <c r="AD98" i="35"/>
  <c r="AD99" i="35" s="1"/>
  <c r="AD100" i="35" s="1"/>
  <c r="AD101" i="35" s="1"/>
  <c r="AD102" i="35" s="1"/>
  <c r="AD103" i="35" s="1"/>
  <c r="AD104" i="35" s="1"/>
  <c r="AD105" i="35" s="1"/>
  <c r="AD106" i="35" s="1"/>
  <c r="AD107" i="35" s="1"/>
  <c r="AD108" i="35" s="1"/>
  <c r="AD109" i="35" s="1"/>
  <c r="AC98" i="35"/>
  <c r="AC99" i="35" s="1"/>
  <c r="AC100" i="35" s="1"/>
  <c r="AC101" i="35" s="1"/>
  <c r="AC102" i="35" s="1"/>
  <c r="AC103" i="35" s="1"/>
  <c r="AC104" i="35" s="1"/>
  <c r="AC105" i="35" s="1"/>
  <c r="AC106" i="35" s="1"/>
  <c r="AC107" i="35" s="1"/>
  <c r="AC108" i="35" s="1"/>
  <c r="AC109" i="35" s="1"/>
  <c r="AB98" i="35"/>
  <c r="AB99" i="35" s="1"/>
  <c r="AB100" i="35" s="1"/>
  <c r="AB101" i="35" s="1"/>
  <c r="AB102" i="35" s="1"/>
  <c r="AB103" i="35" s="1"/>
  <c r="AB104" i="35" s="1"/>
  <c r="AB105" i="35" s="1"/>
  <c r="AB106" i="35" s="1"/>
  <c r="AB107" i="35" s="1"/>
  <c r="AB108" i="35" s="1"/>
  <c r="AB109" i="35" s="1"/>
  <c r="AA98" i="35"/>
  <c r="AA99" i="35" s="1"/>
  <c r="AA100" i="35" s="1"/>
  <c r="AA101" i="35" s="1"/>
  <c r="AA102" i="35" s="1"/>
  <c r="AA103" i="35" s="1"/>
  <c r="AA104" i="35" s="1"/>
  <c r="AA105" i="35" s="1"/>
  <c r="AA106" i="35" s="1"/>
  <c r="AA107" i="35" s="1"/>
  <c r="AA108" i="35" s="1"/>
  <c r="AA109" i="35" s="1"/>
  <c r="U98" i="35"/>
  <c r="P98" i="35"/>
  <c r="O98" i="35"/>
  <c r="N98" i="35"/>
  <c r="M98" i="35"/>
  <c r="L98" i="35"/>
  <c r="U97" i="35"/>
  <c r="P97" i="35"/>
  <c r="O97" i="35"/>
  <c r="N97" i="35"/>
  <c r="M97" i="35"/>
  <c r="L97" i="35"/>
  <c r="K97" i="35"/>
  <c r="U96" i="35"/>
  <c r="P96" i="35"/>
  <c r="O96" i="35"/>
  <c r="N96" i="35"/>
  <c r="M96" i="35"/>
  <c r="L96" i="35"/>
  <c r="K96" i="35"/>
  <c r="U95" i="35"/>
  <c r="P95" i="35"/>
  <c r="O95" i="35"/>
  <c r="N95" i="35"/>
  <c r="M95" i="35"/>
  <c r="L95" i="35"/>
  <c r="K95" i="35"/>
  <c r="U94" i="35"/>
  <c r="P94" i="35"/>
  <c r="O94" i="35"/>
  <c r="N94" i="35"/>
  <c r="M94" i="35"/>
  <c r="L94" i="35"/>
  <c r="K94" i="35"/>
  <c r="U93" i="35"/>
  <c r="P93" i="35"/>
  <c r="O93" i="35"/>
  <c r="N93" i="35"/>
  <c r="M93" i="35"/>
  <c r="L93" i="35"/>
  <c r="K93" i="35"/>
  <c r="U92" i="35"/>
  <c r="O92" i="35"/>
  <c r="N92" i="35"/>
  <c r="M92" i="35"/>
  <c r="L92" i="35"/>
  <c r="K92" i="35"/>
  <c r="U91" i="35"/>
  <c r="O91" i="35"/>
  <c r="N91" i="35"/>
  <c r="M91" i="35"/>
  <c r="L91" i="35"/>
  <c r="K91" i="35"/>
  <c r="U90" i="35"/>
  <c r="O90" i="35"/>
  <c r="N90" i="35"/>
  <c r="M90" i="35"/>
  <c r="L90" i="35"/>
  <c r="K90" i="35"/>
  <c r="U89" i="35"/>
  <c r="O89" i="35"/>
  <c r="N89" i="35"/>
  <c r="M89" i="35"/>
  <c r="L89" i="35"/>
  <c r="K89" i="35"/>
  <c r="U88" i="35"/>
  <c r="O88" i="35"/>
  <c r="N88" i="35"/>
  <c r="M88" i="35"/>
  <c r="L88" i="35"/>
  <c r="K88" i="35"/>
  <c r="U87" i="35"/>
  <c r="O87" i="35"/>
  <c r="N87" i="35"/>
  <c r="M87" i="35"/>
  <c r="L87" i="35"/>
  <c r="K87" i="35"/>
  <c r="AD86" i="35"/>
  <c r="AD87" i="35" s="1"/>
  <c r="AD88" i="35" s="1"/>
  <c r="AD89" i="35" s="1"/>
  <c r="AD90" i="35" s="1"/>
  <c r="AD91" i="35" s="1"/>
  <c r="AD92" i="35" s="1"/>
  <c r="AD93" i="35" s="1"/>
  <c r="AD94" i="35" s="1"/>
  <c r="AD95" i="35" s="1"/>
  <c r="AD96" i="35" s="1"/>
  <c r="AD97" i="35" s="1"/>
  <c r="AC86" i="35"/>
  <c r="AC87" i="35" s="1"/>
  <c r="AC88" i="35" s="1"/>
  <c r="AC89" i="35" s="1"/>
  <c r="AC90" i="35" s="1"/>
  <c r="AC91" i="35" s="1"/>
  <c r="AC92" i="35" s="1"/>
  <c r="AC93" i="35" s="1"/>
  <c r="AC94" i="35" s="1"/>
  <c r="AC95" i="35" s="1"/>
  <c r="AC96" i="35" s="1"/>
  <c r="AC97" i="35" s="1"/>
  <c r="AB86" i="35"/>
  <c r="AB87" i="35" s="1"/>
  <c r="AB88" i="35" s="1"/>
  <c r="AB89" i="35" s="1"/>
  <c r="AB90" i="35" s="1"/>
  <c r="AB91" i="35" s="1"/>
  <c r="AB92" i="35" s="1"/>
  <c r="AB93" i="35" s="1"/>
  <c r="AB94" i="35" s="1"/>
  <c r="AB95" i="35" s="1"/>
  <c r="AB96" i="35" s="1"/>
  <c r="AB97" i="35" s="1"/>
  <c r="AA86" i="35"/>
  <c r="AA87" i="35" s="1"/>
  <c r="AA88" i="35" s="1"/>
  <c r="AA89" i="35" s="1"/>
  <c r="AA90" i="35" s="1"/>
  <c r="AA91" i="35" s="1"/>
  <c r="AA92" i="35" s="1"/>
  <c r="AA93" i="35" s="1"/>
  <c r="AA94" i="35" s="1"/>
  <c r="AA95" i="35" s="1"/>
  <c r="AA96" i="35" s="1"/>
  <c r="AA97" i="35" s="1"/>
  <c r="U86" i="35"/>
  <c r="O86" i="35"/>
  <c r="M86" i="35"/>
  <c r="L86" i="35"/>
  <c r="K86" i="35"/>
  <c r="B141" i="35"/>
  <c r="A141" i="35"/>
  <c r="B140" i="35"/>
  <c r="A140" i="35"/>
  <c r="B139" i="35"/>
  <c r="A139" i="35"/>
  <c r="B138" i="35"/>
  <c r="A138" i="35"/>
  <c r="B137" i="35"/>
  <c r="A137" i="35"/>
  <c r="B136" i="35"/>
  <c r="A136" i="35"/>
  <c r="B135" i="35"/>
  <c r="A135" i="35"/>
  <c r="B134" i="35"/>
  <c r="A134" i="35"/>
  <c r="B133" i="35"/>
  <c r="A133" i="35"/>
  <c r="B132" i="35"/>
  <c r="A132" i="35"/>
  <c r="B131" i="35"/>
  <c r="A131" i="35"/>
  <c r="B130" i="35"/>
  <c r="A130" i="35"/>
  <c r="B129" i="35"/>
  <c r="A129" i="35"/>
  <c r="B128" i="35"/>
  <c r="A128" i="35"/>
  <c r="B127" i="35"/>
  <c r="A127" i="35"/>
  <c r="B126" i="35"/>
  <c r="A126" i="35"/>
  <c r="B125" i="35"/>
  <c r="A125" i="35"/>
  <c r="B124" i="35"/>
  <c r="A124" i="35"/>
  <c r="B123" i="35"/>
  <c r="A123" i="35"/>
  <c r="B122" i="35"/>
  <c r="A122" i="35"/>
  <c r="B121" i="35"/>
  <c r="A121" i="35"/>
  <c r="B120" i="35"/>
  <c r="A120" i="35"/>
  <c r="B119" i="35"/>
  <c r="A119" i="35"/>
  <c r="B118" i="35"/>
  <c r="A118" i="35"/>
  <c r="B117" i="35"/>
  <c r="A117" i="35"/>
  <c r="B116" i="35"/>
  <c r="A116" i="35"/>
  <c r="B115" i="35"/>
  <c r="A115" i="35"/>
  <c r="B114" i="35"/>
  <c r="A114" i="35"/>
  <c r="B113" i="35"/>
  <c r="A113" i="35"/>
  <c r="B112" i="35"/>
  <c r="A112" i="35"/>
  <c r="B111" i="35"/>
  <c r="A111" i="35"/>
  <c r="B110" i="35"/>
  <c r="A110" i="35"/>
  <c r="B109" i="35"/>
  <c r="A109" i="35"/>
  <c r="B108" i="35"/>
  <c r="A108" i="35"/>
  <c r="B107" i="35"/>
  <c r="A107" i="35"/>
  <c r="B106" i="35"/>
  <c r="A106" i="35"/>
  <c r="B105" i="35"/>
  <c r="A105" i="35"/>
  <c r="B104" i="35"/>
  <c r="A104" i="35"/>
  <c r="B103" i="35"/>
  <c r="A103" i="35"/>
  <c r="B102" i="35"/>
  <c r="A102" i="35"/>
  <c r="B101" i="35"/>
  <c r="A101" i="35"/>
  <c r="B100" i="35"/>
  <c r="A100" i="35"/>
  <c r="B99" i="35"/>
  <c r="A99" i="35"/>
  <c r="B98" i="35"/>
  <c r="A98" i="35"/>
  <c r="B97" i="35"/>
  <c r="A97" i="35"/>
  <c r="B96" i="35"/>
  <c r="A96" i="35"/>
  <c r="B95" i="35"/>
  <c r="A95" i="35"/>
  <c r="B94" i="35"/>
  <c r="A94" i="35"/>
  <c r="B93" i="35"/>
  <c r="A93" i="35"/>
  <c r="B92" i="35"/>
  <c r="A92" i="35"/>
  <c r="B91" i="35"/>
  <c r="A91" i="35"/>
  <c r="B90" i="35"/>
  <c r="A90" i="35"/>
  <c r="B89" i="35"/>
  <c r="A89" i="35"/>
  <c r="B88" i="35"/>
  <c r="A88" i="35"/>
  <c r="B87" i="35"/>
  <c r="A87" i="35"/>
  <c r="B86" i="35"/>
  <c r="A86" i="35"/>
  <c r="U139" i="34"/>
  <c r="T139" i="34"/>
  <c r="S139" i="34"/>
  <c r="R139" i="34"/>
  <c r="Q139" i="34"/>
  <c r="P139" i="34"/>
  <c r="O139" i="34"/>
  <c r="U138" i="34"/>
  <c r="T138" i="34"/>
  <c r="S138" i="34"/>
  <c r="R138" i="34"/>
  <c r="Q138" i="34"/>
  <c r="P138" i="34"/>
  <c r="O138" i="34"/>
  <c r="U137" i="34"/>
  <c r="T137" i="34"/>
  <c r="S137" i="34"/>
  <c r="R137" i="34"/>
  <c r="Q137" i="34"/>
  <c r="P137" i="34"/>
  <c r="O137" i="34"/>
  <c r="U136" i="34"/>
  <c r="T136" i="34"/>
  <c r="S136" i="34"/>
  <c r="R136" i="34"/>
  <c r="Q136" i="34"/>
  <c r="P136" i="34"/>
  <c r="O136" i="34"/>
  <c r="U135" i="34"/>
  <c r="T135" i="34"/>
  <c r="S135" i="34"/>
  <c r="R135" i="34"/>
  <c r="Q135" i="34"/>
  <c r="P135" i="34"/>
  <c r="O135" i="34"/>
  <c r="AD134" i="34"/>
  <c r="AD135" i="34" s="1"/>
  <c r="AD136" i="34" s="1"/>
  <c r="AD137" i="34" s="1"/>
  <c r="AD138" i="34" s="1"/>
  <c r="AD139" i="34" s="1"/>
  <c r="AC134" i="34"/>
  <c r="AC135" i="34" s="1"/>
  <c r="AC136" i="34" s="1"/>
  <c r="AC137" i="34" s="1"/>
  <c r="AC138" i="34" s="1"/>
  <c r="AC139" i="34" s="1"/>
  <c r="AB134" i="34"/>
  <c r="AB135" i="34" s="1"/>
  <c r="AB136" i="34" s="1"/>
  <c r="AB137" i="34" s="1"/>
  <c r="AB138" i="34" s="1"/>
  <c r="AB139" i="34" s="1"/>
  <c r="AA134" i="34"/>
  <c r="AA135" i="34" s="1"/>
  <c r="AA136" i="34" s="1"/>
  <c r="AA137" i="34" s="1"/>
  <c r="AA138" i="34" s="1"/>
  <c r="AA139" i="34" s="1"/>
  <c r="U134" i="34"/>
  <c r="T134" i="34"/>
  <c r="S134" i="34"/>
  <c r="R134" i="34"/>
  <c r="Q134" i="34"/>
  <c r="P134" i="34"/>
  <c r="O134" i="34"/>
  <c r="U133" i="34"/>
  <c r="S133" i="34"/>
  <c r="R133" i="34"/>
  <c r="Q133" i="34"/>
  <c r="P133" i="34"/>
  <c r="O133" i="34"/>
  <c r="N133" i="34"/>
  <c r="U132" i="34"/>
  <c r="Q132" i="34"/>
  <c r="P132" i="34"/>
  <c r="O132" i="34"/>
  <c r="N132" i="34"/>
  <c r="U131" i="34"/>
  <c r="Q131" i="34"/>
  <c r="P131" i="34"/>
  <c r="O131" i="34"/>
  <c r="N131" i="34"/>
  <c r="U130" i="34"/>
  <c r="Q130" i="34"/>
  <c r="P130" i="34"/>
  <c r="O130" i="34"/>
  <c r="N130" i="34"/>
  <c r="U129" i="34"/>
  <c r="Q129" i="34"/>
  <c r="P129" i="34"/>
  <c r="O129" i="34"/>
  <c r="N129" i="34"/>
  <c r="U128" i="34"/>
  <c r="Q128" i="34"/>
  <c r="P128" i="34"/>
  <c r="O128" i="34"/>
  <c r="N128" i="34"/>
  <c r="U127" i="34"/>
  <c r="Q127" i="34"/>
  <c r="P127" i="34"/>
  <c r="O127" i="34"/>
  <c r="N127" i="34"/>
  <c r="U126" i="34"/>
  <c r="Q126" i="34"/>
  <c r="P126" i="34"/>
  <c r="O126" i="34"/>
  <c r="N126" i="34"/>
  <c r="U125" i="34"/>
  <c r="Q125" i="34"/>
  <c r="P125" i="34"/>
  <c r="O125" i="34"/>
  <c r="N125" i="34"/>
  <c r="U124" i="34"/>
  <c r="Q124" i="34"/>
  <c r="P124" i="34"/>
  <c r="O124" i="34"/>
  <c r="N124" i="34"/>
  <c r="U123" i="34"/>
  <c r="Q123" i="34"/>
  <c r="P123" i="34"/>
  <c r="O123" i="34"/>
  <c r="N123" i="34"/>
  <c r="AD122" i="34"/>
  <c r="AD123" i="34" s="1"/>
  <c r="AD124" i="34" s="1"/>
  <c r="AD125" i="34" s="1"/>
  <c r="AD126" i="34" s="1"/>
  <c r="AD127" i="34" s="1"/>
  <c r="AD128" i="34" s="1"/>
  <c r="AD129" i="34" s="1"/>
  <c r="AD130" i="34" s="1"/>
  <c r="AD131" i="34" s="1"/>
  <c r="AD132" i="34" s="1"/>
  <c r="AD133" i="34" s="1"/>
  <c r="AC122" i="34"/>
  <c r="AC123" i="34" s="1"/>
  <c r="AC124" i="34" s="1"/>
  <c r="AC125" i="34" s="1"/>
  <c r="AC126" i="34" s="1"/>
  <c r="AC127" i="34" s="1"/>
  <c r="AC128" i="34" s="1"/>
  <c r="AC129" i="34" s="1"/>
  <c r="AC130" i="34" s="1"/>
  <c r="AC131" i="34" s="1"/>
  <c r="AC132" i="34" s="1"/>
  <c r="AC133" i="34" s="1"/>
  <c r="AB122" i="34"/>
  <c r="AB123" i="34" s="1"/>
  <c r="AB124" i="34" s="1"/>
  <c r="AB125" i="34" s="1"/>
  <c r="AB126" i="34" s="1"/>
  <c r="AB127" i="34" s="1"/>
  <c r="AB128" i="34" s="1"/>
  <c r="AB129" i="34" s="1"/>
  <c r="AB130" i="34" s="1"/>
  <c r="AB131" i="34" s="1"/>
  <c r="AB132" i="34" s="1"/>
  <c r="AB133" i="34" s="1"/>
  <c r="AA122" i="34"/>
  <c r="AA123" i="34" s="1"/>
  <c r="AA124" i="34" s="1"/>
  <c r="AA125" i="34" s="1"/>
  <c r="AA126" i="34" s="1"/>
  <c r="AA127" i="34" s="1"/>
  <c r="AA128" i="34" s="1"/>
  <c r="AA129" i="34" s="1"/>
  <c r="AA130" i="34" s="1"/>
  <c r="AA131" i="34" s="1"/>
  <c r="AA132" i="34" s="1"/>
  <c r="AA133" i="34" s="1"/>
  <c r="U122" i="34"/>
  <c r="P122" i="34"/>
  <c r="O122" i="34"/>
  <c r="N122" i="34"/>
  <c r="U121" i="34"/>
  <c r="P121" i="34"/>
  <c r="O121" i="34"/>
  <c r="N121" i="34"/>
  <c r="M121" i="34"/>
  <c r="U120" i="34"/>
  <c r="P120" i="34"/>
  <c r="O120" i="34"/>
  <c r="N120" i="34"/>
  <c r="M120" i="34"/>
  <c r="U119" i="34"/>
  <c r="P119" i="34"/>
  <c r="O119" i="34"/>
  <c r="N119" i="34"/>
  <c r="M119" i="34"/>
  <c r="U118" i="34"/>
  <c r="P118" i="34"/>
  <c r="O118" i="34"/>
  <c r="N118" i="34"/>
  <c r="M118" i="34"/>
  <c r="U117" i="34"/>
  <c r="P117" i="34"/>
  <c r="O117" i="34"/>
  <c r="N117" i="34"/>
  <c r="M117" i="34"/>
  <c r="U116" i="34"/>
  <c r="P116" i="34"/>
  <c r="O116" i="34"/>
  <c r="N116" i="34"/>
  <c r="M116" i="34"/>
  <c r="U115" i="34"/>
  <c r="P115" i="34"/>
  <c r="O115" i="34"/>
  <c r="N115" i="34"/>
  <c r="M115" i="34"/>
  <c r="U114" i="34"/>
  <c r="P114" i="34"/>
  <c r="O114" i="34"/>
  <c r="N114" i="34"/>
  <c r="M114" i="34"/>
  <c r="U113" i="34"/>
  <c r="P113" i="34"/>
  <c r="O113" i="34"/>
  <c r="N113" i="34"/>
  <c r="M113" i="34"/>
  <c r="U112" i="34"/>
  <c r="Q112" i="34"/>
  <c r="P112" i="34"/>
  <c r="O112" i="34"/>
  <c r="N112" i="34"/>
  <c r="M112" i="34"/>
  <c r="U111" i="34"/>
  <c r="Q111" i="34"/>
  <c r="P111" i="34"/>
  <c r="O111" i="34"/>
  <c r="N111" i="34"/>
  <c r="M111" i="34"/>
  <c r="AD110" i="34"/>
  <c r="AD111" i="34" s="1"/>
  <c r="AD112" i="34" s="1"/>
  <c r="AD113" i="34" s="1"/>
  <c r="AD114" i="34" s="1"/>
  <c r="AD115" i="34" s="1"/>
  <c r="AD116" i="34" s="1"/>
  <c r="AD117" i="34" s="1"/>
  <c r="AD118" i="34" s="1"/>
  <c r="AD119" i="34" s="1"/>
  <c r="AD120" i="34" s="1"/>
  <c r="AD121" i="34" s="1"/>
  <c r="AC110" i="34"/>
  <c r="AC111" i="34" s="1"/>
  <c r="AC112" i="34" s="1"/>
  <c r="AC113" i="34" s="1"/>
  <c r="AC114" i="34" s="1"/>
  <c r="AC115" i="34" s="1"/>
  <c r="AC116" i="34" s="1"/>
  <c r="AC117" i="34" s="1"/>
  <c r="AC118" i="34" s="1"/>
  <c r="AC119" i="34" s="1"/>
  <c r="AC120" i="34" s="1"/>
  <c r="AC121" i="34" s="1"/>
  <c r="AB110" i="34"/>
  <c r="AB111" i="34" s="1"/>
  <c r="AB112" i="34" s="1"/>
  <c r="AB113" i="34" s="1"/>
  <c r="AB114" i="34" s="1"/>
  <c r="AB115" i="34" s="1"/>
  <c r="AB116" i="34" s="1"/>
  <c r="AB117" i="34" s="1"/>
  <c r="AB118" i="34" s="1"/>
  <c r="AB119" i="34" s="1"/>
  <c r="AB120" i="34" s="1"/>
  <c r="AB121" i="34" s="1"/>
  <c r="AA110" i="34"/>
  <c r="AA111" i="34" s="1"/>
  <c r="AA112" i="34" s="1"/>
  <c r="AA113" i="34" s="1"/>
  <c r="AA114" i="34" s="1"/>
  <c r="AA115" i="34" s="1"/>
  <c r="AA116" i="34" s="1"/>
  <c r="AA117" i="34" s="1"/>
  <c r="AA118" i="34" s="1"/>
  <c r="AA119" i="34" s="1"/>
  <c r="AA120" i="34" s="1"/>
  <c r="AA121" i="34" s="1"/>
  <c r="U110" i="34"/>
  <c r="Q110" i="34"/>
  <c r="P110" i="34"/>
  <c r="O110" i="34"/>
  <c r="N110" i="34"/>
  <c r="M110" i="34"/>
  <c r="U109" i="34"/>
  <c r="Q109" i="34"/>
  <c r="P109" i="34"/>
  <c r="O109" i="34"/>
  <c r="N109" i="34"/>
  <c r="M109" i="34"/>
  <c r="L109" i="34"/>
  <c r="U108" i="34"/>
  <c r="Q108" i="34"/>
  <c r="P108" i="34"/>
  <c r="O108" i="34"/>
  <c r="N108" i="34"/>
  <c r="M108" i="34"/>
  <c r="L108" i="34"/>
  <c r="U107" i="34"/>
  <c r="Q107" i="34"/>
  <c r="P107" i="34"/>
  <c r="O107" i="34"/>
  <c r="N107" i="34"/>
  <c r="M107" i="34"/>
  <c r="L107" i="34"/>
  <c r="U106" i="34"/>
  <c r="Q106" i="34"/>
  <c r="P106" i="34"/>
  <c r="O106" i="34"/>
  <c r="N106" i="34"/>
  <c r="M106" i="34"/>
  <c r="L106" i="34"/>
  <c r="U105" i="34"/>
  <c r="Q105" i="34"/>
  <c r="P105" i="34"/>
  <c r="O105" i="34"/>
  <c r="N105" i="34"/>
  <c r="M105" i="34"/>
  <c r="L105" i="34"/>
  <c r="U104" i="34"/>
  <c r="Q104" i="34"/>
  <c r="P104" i="34"/>
  <c r="O104" i="34"/>
  <c r="N104" i="34"/>
  <c r="M104" i="34"/>
  <c r="L104" i="34"/>
  <c r="U103" i="34"/>
  <c r="Q103" i="34"/>
  <c r="P103" i="34"/>
  <c r="O103" i="34"/>
  <c r="N103" i="34"/>
  <c r="M103" i="34"/>
  <c r="L103" i="34"/>
  <c r="U102" i="34"/>
  <c r="Q102" i="34"/>
  <c r="P102" i="34"/>
  <c r="O102" i="34"/>
  <c r="N102" i="34"/>
  <c r="M102" i="34"/>
  <c r="L102" i="34"/>
  <c r="U101" i="34"/>
  <c r="Q101" i="34"/>
  <c r="P101" i="34"/>
  <c r="O101" i="34"/>
  <c r="N101" i="34"/>
  <c r="M101" i="34"/>
  <c r="L101" i="34"/>
  <c r="U100" i="34"/>
  <c r="Q100" i="34"/>
  <c r="P100" i="34"/>
  <c r="O100" i="34"/>
  <c r="N100" i="34"/>
  <c r="M100" i="34"/>
  <c r="L100" i="34"/>
  <c r="U99" i="34"/>
  <c r="Q99" i="34"/>
  <c r="P99" i="34"/>
  <c r="O99" i="34"/>
  <c r="N99" i="34"/>
  <c r="M99" i="34"/>
  <c r="L99" i="34"/>
  <c r="AD98" i="34"/>
  <c r="AD99" i="34" s="1"/>
  <c r="AD100" i="34" s="1"/>
  <c r="AD101" i="34" s="1"/>
  <c r="AD102" i="34" s="1"/>
  <c r="AD103" i="34" s="1"/>
  <c r="AD104" i="34" s="1"/>
  <c r="AD105" i="34" s="1"/>
  <c r="AD106" i="34" s="1"/>
  <c r="AD107" i="34" s="1"/>
  <c r="AD108" i="34" s="1"/>
  <c r="AD109" i="34" s="1"/>
  <c r="AC98" i="34"/>
  <c r="AC99" i="34" s="1"/>
  <c r="AC100" i="34" s="1"/>
  <c r="AC101" i="34" s="1"/>
  <c r="AC102" i="34" s="1"/>
  <c r="AC103" i="34" s="1"/>
  <c r="AC104" i="34" s="1"/>
  <c r="AC105" i="34" s="1"/>
  <c r="AC106" i="34" s="1"/>
  <c r="AC107" i="34" s="1"/>
  <c r="AC108" i="34" s="1"/>
  <c r="AC109" i="34" s="1"/>
  <c r="AB98" i="34"/>
  <c r="AB99" i="34" s="1"/>
  <c r="AB100" i="34" s="1"/>
  <c r="AB101" i="34" s="1"/>
  <c r="AB102" i="34" s="1"/>
  <c r="AB103" i="34" s="1"/>
  <c r="AB104" i="34" s="1"/>
  <c r="AB105" i="34" s="1"/>
  <c r="AB106" i="34" s="1"/>
  <c r="AB107" i="34" s="1"/>
  <c r="AB108" i="34" s="1"/>
  <c r="AB109" i="34" s="1"/>
  <c r="AA98" i="34"/>
  <c r="AA99" i="34" s="1"/>
  <c r="AA100" i="34" s="1"/>
  <c r="AA101" i="34" s="1"/>
  <c r="AA102" i="34" s="1"/>
  <c r="AA103" i="34" s="1"/>
  <c r="AA104" i="34" s="1"/>
  <c r="AA105" i="34" s="1"/>
  <c r="AA106" i="34" s="1"/>
  <c r="AA107" i="34" s="1"/>
  <c r="AA108" i="34" s="1"/>
  <c r="AA109" i="34" s="1"/>
  <c r="U98" i="34"/>
  <c r="P98" i="34"/>
  <c r="O98" i="34"/>
  <c r="N98" i="34"/>
  <c r="M98" i="34"/>
  <c r="L98" i="34"/>
  <c r="U97" i="34"/>
  <c r="P97" i="34"/>
  <c r="O97" i="34"/>
  <c r="N97" i="34"/>
  <c r="M97" i="34"/>
  <c r="L97" i="34"/>
  <c r="K97" i="34"/>
  <c r="U96" i="34"/>
  <c r="P96" i="34"/>
  <c r="O96" i="34"/>
  <c r="N96" i="34"/>
  <c r="M96" i="34"/>
  <c r="L96" i="34"/>
  <c r="K96" i="34"/>
  <c r="U95" i="34"/>
  <c r="P95" i="34"/>
  <c r="O95" i="34"/>
  <c r="N95" i="34"/>
  <c r="M95" i="34"/>
  <c r="L95" i="34"/>
  <c r="K95" i="34"/>
  <c r="U94" i="34"/>
  <c r="P94" i="34"/>
  <c r="O94" i="34"/>
  <c r="N94" i="34"/>
  <c r="M94" i="34"/>
  <c r="L94" i="34"/>
  <c r="K94" i="34"/>
  <c r="U93" i="34"/>
  <c r="P93" i="34"/>
  <c r="O93" i="34"/>
  <c r="N93" i="34"/>
  <c r="M93" i="34"/>
  <c r="L93" i="34"/>
  <c r="K93" i="34"/>
  <c r="U92" i="34"/>
  <c r="O92" i="34"/>
  <c r="N92" i="34"/>
  <c r="M92" i="34"/>
  <c r="L92" i="34"/>
  <c r="K92" i="34"/>
  <c r="U91" i="34"/>
  <c r="O91" i="34"/>
  <c r="N91" i="34"/>
  <c r="M91" i="34"/>
  <c r="L91" i="34"/>
  <c r="K91" i="34"/>
  <c r="U90" i="34"/>
  <c r="O90" i="34"/>
  <c r="N90" i="34"/>
  <c r="M90" i="34"/>
  <c r="L90" i="34"/>
  <c r="K90" i="34"/>
  <c r="U89" i="34"/>
  <c r="O89" i="34"/>
  <c r="N89" i="34"/>
  <c r="M89" i="34"/>
  <c r="L89" i="34"/>
  <c r="K89" i="34"/>
  <c r="U88" i="34"/>
  <c r="O88" i="34"/>
  <c r="N88" i="34"/>
  <c r="M88" i="34"/>
  <c r="L88" i="34"/>
  <c r="K88" i="34"/>
  <c r="U87" i="34"/>
  <c r="O87" i="34"/>
  <c r="N87" i="34"/>
  <c r="M87" i="34"/>
  <c r="L87" i="34"/>
  <c r="K87" i="34"/>
  <c r="AD86" i="34"/>
  <c r="AD87" i="34" s="1"/>
  <c r="AD88" i="34" s="1"/>
  <c r="AD89" i="34" s="1"/>
  <c r="AD90" i="34" s="1"/>
  <c r="AD91" i="34" s="1"/>
  <c r="AD92" i="34" s="1"/>
  <c r="AD93" i="34" s="1"/>
  <c r="AD94" i="34" s="1"/>
  <c r="AD95" i="34" s="1"/>
  <c r="AD96" i="34" s="1"/>
  <c r="AD97" i="34" s="1"/>
  <c r="AC86" i="34"/>
  <c r="AC87" i="34" s="1"/>
  <c r="AC88" i="34" s="1"/>
  <c r="AC89" i="34" s="1"/>
  <c r="AC90" i="34" s="1"/>
  <c r="AC91" i="34" s="1"/>
  <c r="AC92" i="34" s="1"/>
  <c r="AC93" i="34" s="1"/>
  <c r="AC94" i="34" s="1"/>
  <c r="AC95" i="34" s="1"/>
  <c r="AC96" i="34" s="1"/>
  <c r="AC97" i="34" s="1"/>
  <c r="AB86" i="34"/>
  <c r="AB87" i="34" s="1"/>
  <c r="AB88" i="34" s="1"/>
  <c r="AB89" i="34" s="1"/>
  <c r="AB90" i="34" s="1"/>
  <c r="AB91" i="34" s="1"/>
  <c r="AB92" i="34" s="1"/>
  <c r="AB93" i="34" s="1"/>
  <c r="AB94" i="34" s="1"/>
  <c r="AB95" i="34" s="1"/>
  <c r="AB96" i="34" s="1"/>
  <c r="AB97" i="34" s="1"/>
  <c r="AA86" i="34"/>
  <c r="AA87" i="34" s="1"/>
  <c r="AA88" i="34" s="1"/>
  <c r="AA89" i="34" s="1"/>
  <c r="AA90" i="34" s="1"/>
  <c r="AA91" i="34" s="1"/>
  <c r="AA92" i="34" s="1"/>
  <c r="AA93" i="34" s="1"/>
  <c r="AA94" i="34" s="1"/>
  <c r="AA95" i="34" s="1"/>
  <c r="AA96" i="34" s="1"/>
  <c r="AA97" i="34" s="1"/>
  <c r="U86" i="34"/>
  <c r="O86" i="34"/>
  <c r="M86" i="34"/>
  <c r="L86" i="34"/>
  <c r="K86" i="34"/>
  <c r="B141" i="34"/>
  <c r="A141" i="34"/>
  <c r="B140" i="34"/>
  <c r="A140" i="34"/>
  <c r="B139" i="34"/>
  <c r="A139" i="34"/>
  <c r="B138" i="34"/>
  <c r="A138" i="34"/>
  <c r="B137" i="34"/>
  <c r="A137" i="34"/>
  <c r="B136" i="34"/>
  <c r="A136" i="34"/>
  <c r="B135" i="34"/>
  <c r="A135" i="34"/>
  <c r="B134" i="34"/>
  <c r="A134" i="34"/>
  <c r="B133" i="34"/>
  <c r="A133" i="34"/>
  <c r="B132" i="34"/>
  <c r="A132" i="34"/>
  <c r="B131" i="34"/>
  <c r="A131" i="34"/>
  <c r="B130" i="34"/>
  <c r="A130" i="34"/>
  <c r="B129" i="34"/>
  <c r="A129" i="34"/>
  <c r="B128" i="34"/>
  <c r="A128" i="34"/>
  <c r="B127" i="34"/>
  <c r="A127" i="34"/>
  <c r="B126" i="34"/>
  <c r="A126" i="34"/>
  <c r="B125" i="34"/>
  <c r="A125" i="34"/>
  <c r="B124" i="34"/>
  <c r="A124" i="34"/>
  <c r="B123" i="34"/>
  <c r="A123" i="34"/>
  <c r="B122" i="34"/>
  <c r="A122" i="34"/>
  <c r="B121" i="34"/>
  <c r="A121" i="34"/>
  <c r="B120" i="34"/>
  <c r="A120" i="34"/>
  <c r="B119" i="34"/>
  <c r="A119" i="34"/>
  <c r="B118" i="34"/>
  <c r="A118" i="34"/>
  <c r="B117" i="34"/>
  <c r="A117" i="34"/>
  <c r="B116" i="34"/>
  <c r="A116" i="34"/>
  <c r="B115" i="34"/>
  <c r="A115" i="34"/>
  <c r="B114" i="34"/>
  <c r="A114" i="34"/>
  <c r="B113" i="34"/>
  <c r="A113" i="34"/>
  <c r="B112" i="34"/>
  <c r="A112" i="34"/>
  <c r="B111" i="34"/>
  <c r="A111" i="34"/>
  <c r="B110" i="34"/>
  <c r="A110" i="34"/>
  <c r="B109" i="34"/>
  <c r="A109" i="34"/>
  <c r="B108" i="34"/>
  <c r="A108" i="34"/>
  <c r="B107" i="34"/>
  <c r="A107" i="34"/>
  <c r="B106" i="34"/>
  <c r="A106" i="34"/>
  <c r="B105" i="34"/>
  <c r="A105" i="34"/>
  <c r="B104" i="34"/>
  <c r="A104" i="34"/>
  <c r="B103" i="34"/>
  <c r="A103" i="34"/>
  <c r="B102" i="34"/>
  <c r="A102" i="34"/>
  <c r="B101" i="34"/>
  <c r="A101" i="34"/>
  <c r="B100" i="34"/>
  <c r="A100" i="34"/>
  <c r="B99" i="34"/>
  <c r="A99" i="34"/>
  <c r="B98" i="34"/>
  <c r="A98" i="34"/>
  <c r="B97" i="34"/>
  <c r="A97" i="34"/>
  <c r="B96" i="34"/>
  <c r="A96" i="34"/>
  <c r="B95" i="34"/>
  <c r="A95" i="34"/>
  <c r="B94" i="34"/>
  <c r="A94" i="34"/>
  <c r="B93" i="34"/>
  <c r="A93" i="34"/>
  <c r="B92" i="34"/>
  <c r="A92" i="34"/>
  <c r="B91" i="34"/>
  <c r="A91" i="34"/>
  <c r="B90" i="34"/>
  <c r="A90" i="34"/>
  <c r="B89" i="34"/>
  <c r="A89" i="34"/>
  <c r="B88" i="34"/>
  <c r="A88" i="34"/>
  <c r="B87" i="34"/>
  <c r="A87" i="34"/>
  <c r="B86" i="34"/>
  <c r="A86" i="34"/>
  <c r="U139" i="33"/>
  <c r="T139" i="33"/>
  <c r="S139" i="33"/>
  <c r="R139" i="33"/>
  <c r="Q139" i="33"/>
  <c r="P139" i="33"/>
  <c r="O139" i="33"/>
  <c r="U138" i="33"/>
  <c r="T138" i="33"/>
  <c r="S138" i="33"/>
  <c r="R138" i="33"/>
  <c r="Q138" i="33"/>
  <c r="P138" i="33"/>
  <c r="O138" i="33"/>
  <c r="U137" i="33"/>
  <c r="T137" i="33"/>
  <c r="S137" i="33"/>
  <c r="R137" i="33"/>
  <c r="Q137" i="33"/>
  <c r="P137" i="33"/>
  <c r="O137" i="33"/>
  <c r="U136" i="33"/>
  <c r="T136" i="33"/>
  <c r="S136" i="33"/>
  <c r="R136" i="33"/>
  <c r="Q136" i="33"/>
  <c r="P136" i="33"/>
  <c r="O136" i="33"/>
  <c r="U135" i="33"/>
  <c r="T135" i="33"/>
  <c r="S135" i="33"/>
  <c r="R135" i="33"/>
  <c r="Q135" i="33"/>
  <c r="P135" i="33"/>
  <c r="O135" i="33"/>
  <c r="AD134" i="33"/>
  <c r="AD135" i="33" s="1"/>
  <c r="AD136" i="33" s="1"/>
  <c r="AD137" i="33" s="1"/>
  <c r="AD138" i="33" s="1"/>
  <c r="AD139" i="33" s="1"/>
  <c r="AC134" i="33"/>
  <c r="AC135" i="33" s="1"/>
  <c r="AC136" i="33" s="1"/>
  <c r="AC137" i="33" s="1"/>
  <c r="AC138" i="33" s="1"/>
  <c r="AC139" i="33" s="1"/>
  <c r="AB134" i="33"/>
  <c r="AB135" i="33" s="1"/>
  <c r="AB136" i="33" s="1"/>
  <c r="AB137" i="33" s="1"/>
  <c r="AB138" i="33" s="1"/>
  <c r="AB139" i="33" s="1"/>
  <c r="AA134" i="33"/>
  <c r="AA135" i="33" s="1"/>
  <c r="AA136" i="33" s="1"/>
  <c r="AA137" i="33" s="1"/>
  <c r="AA138" i="33" s="1"/>
  <c r="AA139" i="33" s="1"/>
  <c r="U134" i="33"/>
  <c r="T134" i="33"/>
  <c r="S134" i="33"/>
  <c r="R134" i="33"/>
  <c r="Q134" i="33"/>
  <c r="P134" i="33"/>
  <c r="O134" i="33"/>
  <c r="U133" i="33"/>
  <c r="S133" i="33"/>
  <c r="R133" i="33"/>
  <c r="Q133" i="33"/>
  <c r="P133" i="33"/>
  <c r="O133" i="33"/>
  <c r="N133" i="33"/>
  <c r="U132" i="33"/>
  <c r="Q132" i="33"/>
  <c r="P132" i="33"/>
  <c r="O132" i="33"/>
  <c r="N132" i="33"/>
  <c r="U131" i="33"/>
  <c r="Q131" i="33"/>
  <c r="P131" i="33"/>
  <c r="O131" i="33"/>
  <c r="N131" i="33"/>
  <c r="U130" i="33"/>
  <c r="Q130" i="33"/>
  <c r="P130" i="33"/>
  <c r="O130" i="33"/>
  <c r="N130" i="33"/>
  <c r="U129" i="33"/>
  <c r="Q129" i="33"/>
  <c r="P129" i="33"/>
  <c r="O129" i="33"/>
  <c r="N129" i="33"/>
  <c r="U128" i="33"/>
  <c r="Q128" i="33"/>
  <c r="P128" i="33"/>
  <c r="O128" i="33"/>
  <c r="N128" i="33"/>
  <c r="U127" i="33"/>
  <c r="Q127" i="33"/>
  <c r="P127" i="33"/>
  <c r="O127" i="33"/>
  <c r="N127" i="33"/>
  <c r="U126" i="33"/>
  <c r="Q126" i="33"/>
  <c r="P126" i="33"/>
  <c r="O126" i="33"/>
  <c r="N126" i="33"/>
  <c r="U125" i="33"/>
  <c r="Q125" i="33"/>
  <c r="P125" i="33"/>
  <c r="O125" i="33"/>
  <c r="N125" i="33"/>
  <c r="U124" i="33"/>
  <c r="Q124" i="33"/>
  <c r="P124" i="33"/>
  <c r="O124" i="33"/>
  <c r="N124" i="33"/>
  <c r="U123" i="33"/>
  <c r="Q123" i="33"/>
  <c r="P123" i="33"/>
  <c r="O123" i="33"/>
  <c r="N123" i="33"/>
  <c r="AD122" i="33"/>
  <c r="AD123" i="33" s="1"/>
  <c r="AD124" i="33" s="1"/>
  <c r="AD125" i="33" s="1"/>
  <c r="AD126" i="33" s="1"/>
  <c r="AD127" i="33" s="1"/>
  <c r="AD128" i="33" s="1"/>
  <c r="AD129" i="33" s="1"/>
  <c r="AD130" i="33" s="1"/>
  <c r="AD131" i="33" s="1"/>
  <c r="AD132" i="33" s="1"/>
  <c r="AD133" i="33" s="1"/>
  <c r="AC122" i="33"/>
  <c r="AC123" i="33" s="1"/>
  <c r="AC124" i="33" s="1"/>
  <c r="AC125" i="33" s="1"/>
  <c r="AC126" i="33" s="1"/>
  <c r="AC127" i="33" s="1"/>
  <c r="AC128" i="33" s="1"/>
  <c r="AC129" i="33" s="1"/>
  <c r="AC130" i="33" s="1"/>
  <c r="AC131" i="33" s="1"/>
  <c r="AC132" i="33" s="1"/>
  <c r="AC133" i="33" s="1"/>
  <c r="AB122" i="33"/>
  <c r="AB123" i="33" s="1"/>
  <c r="AB124" i="33" s="1"/>
  <c r="AB125" i="33" s="1"/>
  <c r="AB126" i="33" s="1"/>
  <c r="AB127" i="33" s="1"/>
  <c r="AB128" i="33" s="1"/>
  <c r="AB129" i="33" s="1"/>
  <c r="AB130" i="33" s="1"/>
  <c r="AB131" i="33" s="1"/>
  <c r="AB132" i="33" s="1"/>
  <c r="AB133" i="33" s="1"/>
  <c r="AA122" i="33"/>
  <c r="AA123" i="33" s="1"/>
  <c r="AA124" i="33" s="1"/>
  <c r="AA125" i="33" s="1"/>
  <c r="AA126" i="33" s="1"/>
  <c r="AA127" i="33" s="1"/>
  <c r="AA128" i="33" s="1"/>
  <c r="AA129" i="33" s="1"/>
  <c r="AA130" i="33" s="1"/>
  <c r="AA131" i="33" s="1"/>
  <c r="AA132" i="33" s="1"/>
  <c r="AA133" i="33" s="1"/>
  <c r="U122" i="33"/>
  <c r="P122" i="33"/>
  <c r="O122" i="33"/>
  <c r="N122" i="33"/>
  <c r="U121" i="33"/>
  <c r="P121" i="33"/>
  <c r="O121" i="33"/>
  <c r="N121" i="33"/>
  <c r="M121" i="33"/>
  <c r="U120" i="33"/>
  <c r="P120" i="33"/>
  <c r="O120" i="33"/>
  <c r="N120" i="33"/>
  <c r="M120" i="33"/>
  <c r="U119" i="33"/>
  <c r="P119" i="33"/>
  <c r="O119" i="33"/>
  <c r="N119" i="33"/>
  <c r="M119" i="33"/>
  <c r="U118" i="33"/>
  <c r="P118" i="33"/>
  <c r="O118" i="33"/>
  <c r="N118" i="33"/>
  <c r="M118" i="33"/>
  <c r="U117" i="33"/>
  <c r="P117" i="33"/>
  <c r="O117" i="33"/>
  <c r="N117" i="33"/>
  <c r="M117" i="33"/>
  <c r="U116" i="33"/>
  <c r="P116" i="33"/>
  <c r="O116" i="33"/>
  <c r="N116" i="33"/>
  <c r="M116" i="33"/>
  <c r="U115" i="33"/>
  <c r="P115" i="33"/>
  <c r="O115" i="33"/>
  <c r="N115" i="33"/>
  <c r="M115" i="33"/>
  <c r="U114" i="33"/>
  <c r="P114" i="33"/>
  <c r="O114" i="33"/>
  <c r="N114" i="33"/>
  <c r="M114" i="33"/>
  <c r="U113" i="33"/>
  <c r="P113" i="33"/>
  <c r="O113" i="33"/>
  <c r="N113" i="33"/>
  <c r="M113" i="33"/>
  <c r="U112" i="33"/>
  <c r="Q112" i="33"/>
  <c r="P112" i="33"/>
  <c r="O112" i="33"/>
  <c r="N112" i="33"/>
  <c r="M112" i="33"/>
  <c r="U111" i="33"/>
  <c r="Q111" i="33"/>
  <c r="P111" i="33"/>
  <c r="O111" i="33"/>
  <c r="N111" i="33"/>
  <c r="M111" i="33"/>
  <c r="AD110" i="33"/>
  <c r="AD111" i="33" s="1"/>
  <c r="AD112" i="33" s="1"/>
  <c r="AD113" i="33" s="1"/>
  <c r="AD114" i="33" s="1"/>
  <c r="AD115" i="33" s="1"/>
  <c r="AD116" i="33" s="1"/>
  <c r="AD117" i="33" s="1"/>
  <c r="AD118" i="33" s="1"/>
  <c r="AD119" i="33" s="1"/>
  <c r="AD120" i="33" s="1"/>
  <c r="AD121" i="33" s="1"/>
  <c r="AC110" i="33"/>
  <c r="AC111" i="33" s="1"/>
  <c r="AC112" i="33" s="1"/>
  <c r="AC113" i="33" s="1"/>
  <c r="AC114" i="33" s="1"/>
  <c r="AC115" i="33" s="1"/>
  <c r="AC116" i="33" s="1"/>
  <c r="AC117" i="33" s="1"/>
  <c r="AC118" i="33" s="1"/>
  <c r="AC119" i="33" s="1"/>
  <c r="AC120" i="33" s="1"/>
  <c r="AC121" i="33" s="1"/>
  <c r="AB110" i="33"/>
  <c r="AB111" i="33" s="1"/>
  <c r="AB112" i="33" s="1"/>
  <c r="AB113" i="33" s="1"/>
  <c r="AB114" i="33" s="1"/>
  <c r="AB115" i="33" s="1"/>
  <c r="AB116" i="33" s="1"/>
  <c r="AB117" i="33" s="1"/>
  <c r="AB118" i="33" s="1"/>
  <c r="AB119" i="33" s="1"/>
  <c r="AB120" i="33" s="1"/>
  <c r="AB121" i="33" s="1"/>
  <c r="AA110" i="33"/>
  <c r="AA111" i="33" s="1"/>
  <c r="AA112" i="33" s="1"/>
  <c r="AA113" i="33" s="1"/>
  <c r="AA114" i="33" s="1"/>
  <c r="AA115" i="33" s="1"/>
  <c r="AA116" i="33" s="1"/>
  <c r="AA117" i="33" s="1"/>
  <c r="AA118" i="33" s="1"/>
  <c r="AA119" i="33" s="1"/>
  <c r="AA120" i="33" s="1"/>
  <c r="AA121" i="33" s="1"/>
  <c r="U110" i="33"/>
  <c r="Q110" i="33"/>
  <c r="P110" i="33"/>
  <c r="O110" i="33"/>
  <c r="N110" i="33"/>
  <c r="M110" i="33"/>
  <c r="U109" i="33"/>
  <c r="Q109" i="33"/>
  <c r="P109" i="33"/>
  <c r="O109" i="33"/>
  <c r="N109" i="33"/>
  <c r="M109" i="33"/>
  <c r="L109" i="33"/>
  <c r="U108" i="33"/>
  <c r="Q108" i="33"/>
  <c r="P108" i="33"/>
  <c r="O108" i="33"/>
  <c r="N108" i="33"/>
  <c r="M108" i="33"/>
  <c r="L108" i="33"/>
  <c r="U107" i="33"/>
  <c r="Q107" i="33"/>
  <c r="P107" i="33"/>
  <c r="O107" i="33"/>
  <c r="N107" i="33"/>
  <c r="M107" i="33"/>
  <c r="L107" i="33"/>
  <c r="U106" i="33"/>
  <c r="Q106" i="33"/>
  <c r="P106" i="33"/>
  <c r="O106" i="33"/>
  <c r="N106" i="33"/>
  <c r="M106" i="33"/>
  <c r="L106" i="33"/>
  <c r="U105" i="33"/>
  <c r="Q105" i="33"/>
  <c r="P105" i="33"/>
  <c r="O105" i="33"/>
  <c r="N105" i="33"/>
  <c r="M105" i="33"/>
  <c r="L105" i="33"/>
  <c r="U104" i="33"/>
  <c r="Q104" i="33"/>
  <c r="P104" i="33"/>
  <c r="O104" i="33"/>
  <c r="N104" i="33"/>
  <c r="M104" i="33"/>
  <c r="L104" i="33"/>
  <c r="U103" i="33"/>
  <c r="Q103" i="33"/>
  <c r="P103" i="33"/>
  <c r="O103" i="33"/>
  <c r="N103" i="33"/>
  <c r="M103" i="33"/>
  <c r="L103" i="33"/>
  <c r="U102" i="33"/>
  <c r="Q102" i="33"/>
  <c r="P102" i="33"/>
  <c r="O102" i="33"/>
  <c r="N102" i="33"/>
  <c r="M102" i="33"/>
  <c r="L102" i="33"/>
  <c r="U101" i="33"/>
  <c r="Q101" i="33"/>
  <c r="P101" i="33"/>
  <c r="O101" i="33"/>
  <c r="N101" i="33"/>
  <c r="M101" i="33"/>
  <c r="L101" i="33"/>
  <c r="U100" i="33"/>
  <c r="Q100" i="33"/>
  <c r="P100" i="33"/>
  <c r="O100" i="33"/>
  <c r="N100" i="33"/>
  <c r="M100" i="33"/>
  <c r="L100" i="33"/>
  <c r="U99" i="33"/>
  <c r="Q99" i="33"/>
  <c r="P99" i="33"/>
  <c r="O99" i="33"/>
  <c r="N99" i="33"/>
  <c r="M99" i="33"/>
  <c r="L99" i="33"/>
  <c r="AD98" i="33"/>
  <c r="AD99" i="33" s="1"/>
  <c r="AD100" i="33" s="1"/>
  <c r="AD101" i="33" s="1"/>
  <c r="AD102" i="33" s="1"/>
  <c r="AD103" i="33" s="1"/>
  <c r="AD104" i="33" s="1"/>
  <c r="AD105" i="33" s="1"/>
  <c r="AD106" i="33" s="1"/>
  <c r="AD107" i="33" s="1"/>
  <c r="AD108" i="33" s="1"/>
  <c r="AD109" i="33" s="1"/>
  <c r="AC98" i="33"/>
  <c r="AC99" i="33" s="1"/>
  <c r="AC100" i="33" s="1"/>
  <c r="AC101" i="33" s="1"/>
  <c r="AC102" i="33" s="1"/>
  <c r="AC103" i="33" s="1"/>
  <c r="AC104" i="33" s="1"/>
  <c r="AC105" i="33" s="1"/>
  <c r="AC106" i="33" s="1"/>
  <c r="AC107" i="33" s="1"/>
  <c r="AC108" i="33" s="1"/>
  <c r="AC109" i="33" s="1"/>
  <c r="AB98" i="33"/>
  <c r="AB99" i="33" s="1"/>
  <c r="AB100" i="33" s="1"/>
  <c r="AB101" i="33" s="1"/>
  <c r="AB102" i="33" s="1"/>
  <c r="AB103" i="33" s="1"/>
  <c r="AB104" i="33" s="1"/>
  <c r="AB105" i="33" s="1"/>
  <c r="AB106" i="33" s="1"/>
  <c r="AB107" i="33" s="1"/>
  <c r="AB108" i="33" s="1"/>
  <c r="AB109" i="33" s="1"/>
  <c r="AA98" i="33"/>
  <c r="AA99" i="33" s="1"/>
  <c r="AA100" i="33" s="1"/>
  <c r="AA101" i="33" s="1"/>
  <c r="AA102" i="33" s="1"/>
  <c r="AA103" i="33" s="1"/>
  <c r="AA104" i="33" s="1"/>
  <c r="AA105" i="33" s="1"/>
  <c r="AA106" i="33" s="1"/>
  <c r="AA107" i="33" s="1"/>
  <c r="AA108" i="33" s="1"/>
  <c r="AA109" i="33" s="1"/>
  <c r="U98" i="33"/>
  <c r="P98" i="33"/>
  <c r="O98" i="33"/>
  <c r="N98" i="33"/>
  <c r="M98" i="33"/>
  <c r="L98" i="33"/>
  <c r="U97" i="33"/>
  <c r="P97" i="33"/>
  <c r="O97" i="33"/>
  <c r="N97" i="33"/>
  <c r="M97" i="33"/>
  <c r="L97" i="33"/>
  <c r="K97" i="33"/>
  <c r="U96" i="33"/>
  <c r="P96" i="33"/>
  <c r="O96" i="33"/>
  <c r="N96" i="33"/>
  <c r="M96" i="33"/>
  <c r="L96" i="33"/>
  <c r="K96" i="33"/>
  <c r="U95" i="33"/>
  <c r="P95" i="33"/>
  <c r="O95" i="33"/>
  <c r="N95" i="33"/>
  <c r="M95" i="33"/>
  <c r="L95" i="33"/>
  <c r="K95" i="33"/>
  <c r="U94" i="33"/>
  <c r="P94" i="33"/>
  <c r="O94" i="33"/>
  <c r="N94" i="33"/>
  <c r="M94" i="33"/>
  <c r="L94" i="33"/>
  <c r="K94" i="33"/>
  <c r="U93" i="33"/>
  <c r="P93" i="33"/>
  <c r="O93" i="33"/>
  <c r="N93" i="33"/>
  <c r="M93" i="33"/>
  <c r="L93" i="33"/>
  <c r="K93" i="33"/>
  <c r="U92" i="33"/>
  <c r="O92" i="33"/>
  <c r="N92" i="33"/>
  <c r="M92" i="33"/>
  <c r="L92" i="33"/>
  <c r="K92" i="33"/>
  <c r="U91" i="33"/>
  <c r="O91" i="33"/>
  <c r="N91" i="33"/>
  <c r="M91" i="33"/>
  <c r="L91" i="33"/>
  <c r="K91" i="33"/>
  <c r="U90" i="33"/>
  <c r="O90" i="33"/>
  <c r="N90" i="33"/>
  <c r="M90" i="33"/>
  <c r="L90" i="33"/>
  <c r="K90" i="33"/>
  <c r="U89" i="33"/>
  <c r="O89" i="33"/>
  <c r="N89" i="33"/>
  <c r="M89" i="33"/>
  <c r="L89" i="33"/>
  <c r="K89" i="33"/>
  <c r="U88" i="33"/>
  <c r="O88" i="33"/>
  <c r="N88" i="33"/>
  <c r="M88" i="33"/>
  <c r="L88" i="33"/>
  <c r="K88" i="33"/>
  <c r="U87" i="33"/>
  <c r="O87" i="33"/>
  <c r="N87" i="33"/>
  <c r="M87" i="33"/>
  <c r="L87" i="33"/>
  <c r="K87" i="33"/>
  <c r="AD86" i="33"/>
  <c r="AD87" i="33" s="1"/>
  <c r="AD88" i="33" s="1"/>
  <c r="AD89" i="33" s="1"/>
  <c r="AD90" i="33" s="1"/>
  <c r="AD91" i="33" s="1"/>
  <c r="AD92" i="33" s="1"/>
  <c r="AD93" i="33" s="1"/>
  <c r="AD94" i="33" s="1"/>
  <c r="AD95" i="33" s="1"/>
  <c r="AD96" i="33" s="1"/>
  <c r="AD97" i="33" s="1"/>
  <c r="AC86" i="33"/>
  <c r="AC87" i="33" s="1"/>
  <c r="AC88" i="33" s="1"/>
  <c r="AC89" i="33" s="1"/>
  <c r="AC90" i="33" s="1"/>
  <c r="AC91" i="33" s="1"/>
  <c r="AC92" i="33" s="1"/>
  <c r="AC93" i="33" s="1"/>
  <c r="AC94" i="33" s="1"/>
  <c r="AC95" i="33" s="1"/>
  <c r="AC96" i="33" s="1"/>
  <c r="AC97" i="33" s="1"/>
  <c r="AB86" i="33"/>
  <c r="AB87" i="33" s="1"/>
  <c r="AB88" i="33" s="1"/>
  <c r="AB89" i="33" s="1"/>
  <c r="AB90" i="33" s="1"/>
  <c r="AB91" i="33" s="1"/>
  <c r="AB92" i="33" s="1"/>
  <c r="AB93" i="33" s="1"/>
  <c r="AB94" i="33" s="1"/>
  <c r="AB95" i="33" s="1"/>
  <c r="AB96" i="33" s="1"/>
  <c r="AB97" i="33" s="1"/>
  <c r="AA86" i="33"/>
  <c r="AA87" i="33" s="1"/>
  <c r="AA88" i="33" s="1"/>
  <c r="AA89" i="33" s="1"/>
  <c r="AA90" i="33" s="1"/>
  <c r="AA91" i="33" s="1"/>
  <c r="AA92" i="33" s="1"/>
  <c r="AA93" i="33" s="1"/>
  <c r="AA94" i="33" s="1"/>
  <c r="AA95" i="33" s="1"/>
  <c r="AA96" i="33" s="1"/>
  <c r="AA97" i="33" s="1"/>
  <c r="U86" i="33"/>
  <c r="O86" i="33"/>
  <c r="M86" i="33"/>
  <c r="L86" i="33"/>
  <c r="K86" i="33"/>
  <c r="B141" i="33"/>
  <c r="A141" i="33"/>
  <c r="B140" i="33"/>
  <c r="A140" i="33"/>
  <c r="B139" i="33"/>
  <c r="A139" i="33"/>
  <c r="B138" i="33"/>
  <c r="A138" i="33"/>
  <c r="B137" i="33"/>
  <c r="A137" i="33"/>
  <c r="B136" i="33"/>
  <c r="A136" i="33"/>
  <c r="B135" i="33"/>
  <c r="A135" i="33"/>
  <c r="B134" i="33"/>
  <c r="A134" i="33"/>
  <c r="B133" i="33"/>
  <c r="A133" i="33"/>
  <c r="B132" i="33"/>
  <c r="A132" i="33"/>
  <c r="B131" i="33"/>
  <c r="A131" i="33"/>
  <c r="B130" i="33"/>
  <c r="A130" i="33"/>
  <c r="B129" i="33"/>
  <c r="A129" i="33"/>
  <c r="B128" i="33"/>
  <c r="A128" i="33"/>
  <c r="B127" i="33"/>
  <c r="A127" i="33"/>
  <c r="B126" i="33"/>
  <c r="A126" i="33"/>
  <c r="B125" i="33"/>
  <c r="A125" i="33"/>
  <c r="B124" i="33"/>
  <c r="A124" i="33"/>
  <c r="B123" i="33"/>
  <c r="A123" i="33"/>
  <c r="B122" i="33"/>
  <c r="A122" i="33"/>
  <c r="B121" i="33"/>
  <c r="A121" i="33"/>
  <c r="B120" i="33"/>
  <c r="A120" i="33"/>
  <c r="B119" i="33"/>
  <c r="A119" i="33"/>
  <c r="B118" i="33"/>
  <c r="A118" i="33"/>
  <c r="B117" i="33"/>
  <c r="A117" i="33"/>
  <c r="B116" i="33"/>
  <c r="A116" i="33"/>
  <c r="B115" i="33"/>
  <c r="A115" i="33"/>
  <c r="B114" i="33"/>
  <c r="A114" i="33"/>
  <c r="B113" i="33"/>
  <c r="A113" i="33"/>
  <c r="B112" i="33"/>
  <c r="A112" i="33"/>
  <c r="B111" i="33"/>
  <c r="A111" i="33"/>
  <c r="B110" i="33"/>
  <c r="A110" i="33"/>
  <c r="B109" i="33"/>
  <c r="A109" i="33"/>
  <c r="B108" i="33"/>
  <c r="A108" i="33"/>
  <c r="B107" i="33"/>
  <c r="A107" i="33"/>
  <c r="B106" i="33"/>
  <c r="A106" i="33"/>
  <c r="B105" i="33"/>
  <c r="A105" i="33"/>
  <c r="B104" i="33"/>
  <c r="A104" i="33"/>
  <c r="B103" i="33"/>
  <c r="A103" i="33"/>
  <c r="B102" i="33"/>
  <c r="A102" i="33"/>
  <c r="B101" i="33"/>
  <c r="A101" i="33"/>
  <c r="B100" i="33"/>
  <c r="A100" i="33"/>
  <c r="B99" i="33"/>
  <c r="A99" i="33"/>
  <c r="B98" i="33"/>
  <c r="A98" i="33"/>
  <c r="B97" i="33"/>
  <c r="A97" i="33"/>
  <c r="B96" i="33"/>
  <c r="A96" i="33"/>
  <c r="B95" i="33"/>
  <c r="A95" i="33"/>
  <c r="B94" i="33"/>
  <c r="A94" i="33"/>
  <c r="B93" i="33"/>
  <c r="A93" i="33"/>
  <c r="B92" i="33"/>
  <c r="A92" i="33"/>
  <c r="B91" i="33"/>
  <c r="A91" i="33"/>
  <c r="B90" i="33"/>
  <c r="A90" i="33"/>
  <c r="B89" i="33"/>
  <c r="A89" i="33"/>
  <c r="B88" i="33"/>
  <c r="A88" i="33"/>
  <c r="B87" i="33"/>
  <c r="A87" i="33"/>
  <c r="B86" i="33"/>
  <c r="A86" i="33"/>
  <c r="U139" i="32"/>
  <c r="T139" i="32"/>
  <c r="S139" i="32"/>
  <c r="R139" i="32"/>
  <c r="Q139" i="32"/>
  <c r="P139" i="32"/>
  <c r="O139" i="32"/>
  <c r="U138" i="32"/>
  <c r="T138" i="32"/>
  <c r="S138" i="32"/>
  <c r="R138" i="32"/>
  <c r="Q138" i="32"/>
  <c r="P138" i="32"/>
  <c r="O138" i="32"/>
  <c r="U137" i="32"/>
  <c r="T137" i="32"/>
  <c r="S137" i="32"/>
  <c r="R137" i="32"/>
  <c r="Q137" i="32"/>
  <c r="P137" i="32"/>
  <c r="O137" i="32"/>
  <c r="U136" i="32"/>
  <c r="T136" i="32"/>
  <c r="S136" i="32"/>
  <c r="R136" i="32"/>
  <c r="Q136" i="32"/>
  <c r="P136" i="32"/>
  <c r="O136" i="32"/>
  <c r="U135" i="32"/>
  <c r="T135" i="32"/>
  <c r="S135" i="32"/>
  <c r="R135" i="32"/>
  <c r="Q135" i="32"/>
  <c r="P135" i="32"/>
  <c r="O135" i="32"/>
  <c r="AD134" i="32"/>
  <c r="AD135" i="32" s="1"/>
  <c r="AD136" i="32" s="1"/>
  <c r="AD137" i="32" s="1"/>
  <c r="AD138" i="32" s="1"/>
  <c r="AD139" i="32" s="1"/>
  <c r="AC134" i="32"/>
  <c r="AC135" i="32" s="1"/>
  <c r="AC136" i="32" s="1"/>
  <c r="AC137" i="32" s="1"/>
  <c r="AC138" i="32" s="1"/>
  <c r="AC139" i="32" s="1"/>
  <c r="AB134" i="32"/>
  <c r="AB135" i="32" s="1"/>
  <c r="AB136" i="32" s="1"/>
  <c r="AB137" i="32" s="1"/>
  <c r="AB138" i="32" s="1"/>
  <c r="AB139" i="32" s="1"/>
  <c r="AA134" i="32"/>
  <c r="AA135" i="32" s="1"/>
  <c r="AA136" i="32" s="1"/>
  <c r="AA137" i="32" s="1"/>
  <c r="AA138" i="32" s="1"/>
  <c r="AA139" i="32" s="1"/>
  <c r="U134" i="32"/>
  <c r="T134" i="32"/>
  <c r="S134" i="32"/>
  <c r="R134" i="32"/>
  <c r="Q134" i="32"/>
  <c r="P134" i="32"/>
  <c r="O134" i="32"/>
  <c r="U133" i="32"/>
  <c r="S133" i="32"/>
  <c r="R133" i="32"/>
  <c r="Q133" i="32"/>
  <c r="P133" i="32"/>
  <c r="O133" i="32"/>
  <c r="N133" i="32"/>
  <c r="U132" i="32"/>
  <c r="Q132" i="32"/>
  <c r="P132" i="32"/>
  <c r="O132" i="32"/>
  <c r="N132" i="32"/>
  <c r="U131" i="32"/>
  <c r="Q131" i="32"/>
  <c r="P131" i="32"/>
  <c r="O131" i="32"/>
  <c r="N131" i="32"/>
  <c r="U130" i="32"/>
  <c r="Q130" i="32"/>
  <c r="P130" i="32"/>
  <c r="O130" i="32"/>
  <c r="N130" i="32"/>
  <c r="U129" i="32"/>
  <c r="Q129" i="32"/>
  <c r="P129" i="32"/>
  <c r="O129" i="32"/>
  <c r="N129" i="32"/>
  <c r="U128" i="32"/>
  <c r="Q128" i="32"/>
  <c r="P128" i="32"/>
  <c r="O128" i="32"/>
  <c r="N128" i="32"/>
  <c r="U127" i="32"/>
  <c r="Q127" i="32"/>
  <c r="P127" i="32"/>
  <c r="O127" i="32"/>
  <c r="N127" i="32"/>
  <c r="U126" i="32"/>
  <c r="Q126" i="32"/>
  <c r="P126" i="32"/>
  <c r="O126" i="32"/>
  <c r="N126" i="32"/>
  <c r="U125" i="32"/>
  <c r="Q125" i="32"/>
  <c r="P125" i="32"/>
  <c r="O125" i="32"/>
  <c r="N125" i="32"/>
  <c r="U124" i="32"/>
  <c r="Q124" i="32"/>
  <c r="P124" i="32"/>
  <c r="O124" i="32"/>
  <c r="N124" i="32"/>
  <c r="U123" i="32"/>
  <c r="Q123" i="32"/>
  <c r="P123" i="32"/>
  <c r="O123" i="32"/>
  <c r="N123" i="32"/>
  <c r="AD122" i="32"/>
  <c r="AD123" i="32" s="1"/>
  <c r="AD124" i="32" s="1"/>
  <c r="AD125" i="32" s="1"/>
  <c r="AD126" i="32" s="1"/>
  <c r="AD127" i="32" s="1"/>
  <c r="AD128" i="32" s="1"/>
  <c r="AD129" i="32" s="1"/>
  <c r="AD130" i="32" s="1"/>
  <c r="AD131" i="32" s="1"/>
  <c r="AD132" i="32" s="1"/>
  <c r="AD133" i="32" s="1"/>
  <c r="AC122" i="32"/>
  <c r="AC123" i="32" s="1"/>
  <c r="AC124" i="32" s="1"/>
  <c r="AC125" i="32" s="1"/>
  <c r="AC126" i="32" s="1"/>
  <c r="AC127" i="32" s="1"/>
  <c r="AC128" i="32" s="1"/>
  <c r="AC129" i="32" s="1"/>
  <c r="AC130" i="32" s="1"/>
  <c r="AC131" i="32" s="1"/>
  <c r="AC132" i="32" s="1"/>
  <c r="AC133" i="32" s="1"/>
  <c r="AB122" i="32"/>
  <c r="AB123" i="32" s="1"/>
  <c r="AB124" i="32" s="1"/>
  <c r="AB125" i="32" s="1"/>
  <c r="AB126" i="32" s="1"/>
  <c r="AB127" i="32" s="1"/>
  <c r="AB128" i="32" s="1"/>
  <c r="AB129" i="32" s="1"/>
  <c r="AB130" i="32" s="1"/>
  <c r="AB131" i="32" s="1"/>
  <c r="AB132" i="32" s="1"/>
  <c r="AB133" i="32" s="1"/>
  <c r="AA122" i="32"/>
  <c r="AA123" i="32" s="1"/>
  <c r="AA124" i="32" s="1"/>
  <c r="AA125" i="32" s="1"/>
  <c r="AA126" i="32" s="1"/>
  <c r="AA127" i="32" s="1"/>
  <c r="AA128" i="32" s="1"/>
  <c r="AA129" i="32" s="1"/>
  <c r="AA130" i="32" s="1"/>
  <c r="AA131" i="32" s="1"/>
  <c r="AA132" i="32" s="1"/>
  <c r="AA133" i="32" s="1"/>
  <c r="U122" i="32"/>
  <c r="P122" i="32"/>
  <c r="O122" i="32"/>
  <c r="N122" i="32"/>
  <c r="U121" i="32"/>
  <c r="P121" i="32"/>
  <c r="O121" i="32"/>
  <c r="N121" i="32"/>
  <c r="M121" i="32"/>
  <c r="U120" i="32"/>
  <c r="P120" i="32"/>
  <c r="O120" i="32"/>
  <c r="N120" i="32"/>
  <c r="M120" i="32"/>
  <c r="U119" i="32"/>
  <c r="P119" i="32"/>
  <c r="O119" i="32"/>
  <c r="N119" i="32"/>
  <c r="M119" i="32"/>
  <c r="U118" i="32"/>
  <c r="P118" i="32"/>
  <c r="O118" i="32"/>
  <c r="N118" i="32"/>
  <c r="M118" i="32"/>
  <c r="U117" i="32"/>
  <c r="P117" i="32"/>
  <c r="O117" i="32"/>
  <c r="N117" i="32"/>
  <c r="M117" i="32"/>
  <c r="U116" i="32"/>
  <c r="P116" i="32"/>
  <c r="O116" i="32"/>
  <c r="N116" i="32"/>
  <c r="M116" i="32"/>
  <c r="U115" i="32"/>
  <c r="P115" i="32"/>
  <c r="O115" i="32"/>
  <c r="N115" i="32"/>
  <c r="M115" i="32"/>
  <c r="U114" i="32"/>
  <c r="P114" i="32"/>
  <c r="O114" i="32"/>
  <c r="N114" i="32"/>
  <c r="M114" i="32"/>
  <c r="U113" i="32"/>
  <c r="P113" i="32"/>
  <c r="O113" i="32"/>
  <c r="N113" i="32"/>
  <c r="M113" i="32"/>
  <c r="U112" i="32"/>
  <c r="Q112" i="32"/>
  <c r="P112" i="32"/>
  <c r="O112" i="32"/>
  <c r="N112" i="32"/>
  <c r="M112" i="32"/>
  <c r="U111" i="32"/>
  <c r="Q111" i="32"/>
  <c r="P111" i="32"/>
  <c r="O111" i="32"/>
  <c r="N111" i="32"/>
  <c r="M111" i="32"/>
  <c r="AD110" i="32"/>
  <c r="AD111" i="32" s="1"/>
  <c r="AD112" i="32" s="1"/>
  <c r="AD113" i="32" s="1"/>
  <c r="AD114" i="32" s="1"/>
  <c r="AD115" i="32" s="1"/>
  <c r="AD116" i="32" s="1"/>
  <c r="AD117" i="32" s="1"/>
  <c r="AD118" i="32" s="1"/>
  <c r="AD119" i="32" s="1"/>
  <c r="AD120" i="32" s="1"/>
  <c r="AD121" i="32" s="1"/>
  <c r="AC110" i="32"/>
  <c r="AC111" i="32" s="1"/>
  <c r="AC112" i="32" s="1"/>
  <c r="AC113" i="32" s="1"/>
  <c r="AC114" i="32" s="1"/>
  <c r="AC115" i="32" s="1"/>
  <c r="AC116" i="32" s="1"/>
  <c r="AC117" i="32" s="1"/>
  <c r="AC118" i="32" s="1"/>
  <c r="AC119" i="32" s="1"/>
  <c r="AC120" i="32" s="1"/>
  <c r="AC121" i="32" s="1"/>
  <c r="AB110" i="32"/>
  <c r="AB111" i="32" s="1"/>
  <c r="AB112" i="32" s="1"/>
  <c r="AB113" i="32" s="1"/>
  <c r="AB114" i="32" s="1"/>
  <c r="AB115" i="32" s="1"/>
  <c r="AB116" i="32" s="1"/>
  <c r="AB117" i="32" s="1"/>
  <c r="AB118" i="32" s="1"/>
  <c r="AB119" i="32" s="1"/>
  <c r="AB120" i="32" s="1"/>
  <c r="AB121" i="32" s="1"/>
  <c r="AA110" i="32"/>
  <c r="AA111" i="32" s="1"/>
  <c r="AA112" i="32" s="1"/>
  <c r="AA113" i="32" s="1"/>
  <c r="AA114" i="32" s="1"/>
  <c r="AA115" i="32" s="1"/>
  <c r="AA116" i="32" s="1"/>
  <c r="AA117" i="32" s="1"/>
  <c r="AA118" i="32" s="1"/>
  <c r="AA119" i="32" s="1"/>
  <c r="AA120" i="32" s="1"/>
  <c r="AA121" i="32" s="1"/>
  <c r="U110" i="32"/>
  <c r="Q110" i="32"/>
  <c r="P110" i="32"/>
  <c r="O110" i="32"/>
  <c r="N110" i="32"/>
  <c r="M110" i="32"/>
  <c r="U109" i="32"/>
  <c r="Q109" i="32"/>
  <c r="P109" i="32"/>
  <c r="O109" i="32"/>
  <c r="N109" i="32"/>
  <c r="M109" i="32"/>
  <c r="L109" i="32"/>
  <c r="U108" i="32"/>
  <c r="Q108" i="32"/>
  <c r="P108" i="32"/>
  <c r="O108" i="32"/>
  <c r="N108" i="32"/>
  <c r="M108" i="32"/>
  <c r="L108" i="32"/>
  <c r="U107" i="32"/>
  <c r="Q107" i="32"/>
  <c r="P107" i="32"/>
  <c r="O107" i="32"/>
  <c r="N107" i="32"/>
  <c r="M107" i="32"/>
  <c r="L107" i="32"/>
  <c r="U106" i="32"/>
  <c r="Q106" i="32"/>
  <c r="P106" i="32"/>
  <c r="O106" i="32"/>
  <c r="N106" i="32"/>
  <c r="M106" i="32"/>
  <c r="L106" i="32"/>
  <c r="U105" i="32"/>
  <c r="Q105" i="32"/>
  <c r="P105" i="32"/>
  <c r="O105" i="32"/>
  <c r="N105" i="32"/>
  <c r="M105" i="32"/>
  <c r="L105" i="32"/>
  <c r="U104" i="32"/>
  <c r="Q104" i="32"/>
  <c r="P104" i="32"/>
  <c r="O104" i="32"/>
  <c r="N104" i="32"/>
  <c r="M104" i="32"/>
  <c r="L104" i="32"/>
  <c r="U103" i="32"/>
  <c r="Q103" i="32"/>
  <c r="P103" i="32"/>
  <c r="O103" i="32"/>
  <c r="N103" i="32"/>
  <c r="M103" i="32"/>
  <c r="L103" i="32"/>
  <c r="U102" i="32"/>
  <c r="Q102" i="32"/>
  <c r="P102" i="32"/>
  <c r="O102" i="32"/>
  <c r="N102" i="32"/>
  <c r="M102" i="32"/>
  <c r="L102" i="32"/>
  <c r="U101" i="32"/>
  <c r="Q101" i="32"/>
  <c r="P101" i="32"/>
  <c r="O101" i="32"/>
  <c r="N101" i="32"/>
  <c r="M101" i="32"/>
  <c r="L101" i="32"/>
  <c r="U100" i="32"/>
  <c r="Q100" i="32"/>
  <c r="P100" i="32"/>
  <c r="O100" i="32"/>
  <c r="N100" i="32"/>
  <c r="M100" i="32"/>
  <c r="L100" i="32"/>
  <c r="U99" i="32"/>
  <c r="Q99" i="32"/>
  <c r="P99" i="32"/>
  <c r="O99" i="32"/>
  <c r="N99" i="32"/>
  <c r="M99" i="32"/>
  <c r="L99" i="32"/>
  <c r="AD98" i="32"/>
  <c r="AD99" i="32" s="1"/>
  <c r="AD100" i="32" s="1"/>
  <c r="AD101" i="32" s="1"/>
  <c r="AD102" i="32" s="1"/>
  <c r="AD103" i="32" s="1"/>
  <c r="AD104" i="32" s="1"/>
  <c r="AD105" i="32" s="1"/>
  <c r="AD106" i="32" s="1"/>
  <c r="AD107" i="32" s="1"/>
  <c r="AD108" i="32" s="1"/>
  <c r="AD109" i="32" s="1"/>
  <c r="AC98" i="32"/>
  <c r="AC99" i="32" s="1"/>
  <c r="AC100" i="32" s="1"/>
  <c r="AC101" i="32" s="1"/>
  <c r="AC102" i="32" s="1"/>
  <c r="AC103" i="32" s="1"/>
  <c r="AC104" i="32" s="1"/>
  <c r="AC105" i="32" s="1"/>
  <c r="AC106" i="32" s="1"/>
  <c r="AC107" i="32" s="1"/>
  <c r="AC108" i="32" s="1"/>
  <c r="AC109" i="32" s="1"/>
  <c r="AB98" i="32"/>
  <c r="AB99" i="32" s="1"/>
  <c r="AB100" i="32" s="1"/>
  <c r="AB101" i="32" s="1"/>
  <c r="AB102" i="32" s="1"/>
  <c r="AB103" i="32" s="1"/>
  <c r="AB104" i="32" s="1"/>
  <c r="AB105" i="32" s="1"/>
  <c r="AB106" i="32" s="1"/>
  <c r="AB107" i="32" s="1"/>
  <c r="AB108" i="32" s="1"/>
  <c r="AB109" i="32" s="1"/>
  <c r="AA98" i="32"/>
  <c r="AA99" i="32" s="1"/>
  <c r="AA100" i="32" s="1"/>
  <c r="AA101" i="32" s="1"/>
  <c r="AA102" i="32" s="1"/>
  <c r="AA103" i="32" s="1"/>
  <c r="AA104" i="32" s="1"/>
  <c r="AA105" i="32" s="1"/>
  <c r="AA106" i="32" s="1"/>
  <c r="AA107" i="32" s="1"/>
  <c r="AA108" i="32" s="1"/>
  <c r="AA109" i="32" s="1"/>
  <c r="U98" i="32"/>
  <c r="P98" i="32"/>
  <c r="O98" i="32"/>
  <c r="N98" i="32"/>
  <c r="M98" i="32"/>
  <c r="L98" i="32"/>
  <c r="U97" i="32"/>
  <c r="P97" i="32"/>
  <c r="O97" i="32"/>
  <c r="N97" i="32"/>
  <c r="M97" i="32"/>
  <c r="L97" i="32"/>
  <c r="K97" i="32"/>
  <c r="U96" i="32"/>
  <c r="P96" i="32"/>
  <c r="O96" i="32"/>
  <c r="N96" i="32"/>
  <c r="M96" i="32"/>
  <c r="L96" i="32"/>
  <c r="K96" i="32"/>
  <c r="U95" i="32"/>
  <c r="P95" i="32"/>
  <c r="O95" i="32"/>
  <c r="N95" i="32"/>
  <c r="M95" i="32"/>
  <c r="L95" i="32"/>
  <c r="K95" i="32"/>
  <c r="U94" i="32"/>
  <c r="P94" i="32"/>
  <c r="O94" i="32"/>
  <c r="N94" i="32"/>
  <c r="M94" i="32"/>
  <c r="L94" i="32"/>
  <c r="K94" i="32"/>
  <c r="U93" i="32"/>
  <c r="P93" i="32"/>
  <c r="O93" i="32"/>
  <c r="N93" i="32"/>
  <c r="M93" i="32"/>
  <c r="L93" i="32"/>
  <c r="K93" i="32"/>
  <c r="U92" i="32"/>
  <c r="O92" i="32"/>
  <c r="N92" i="32"/>
  <c r="M92" i="32"/>
  <c r="L92" i="32"/>
  <c r="K92" i="32"/>
  <c r="U91" i="32"/>
  <c r="O91" i="32"/>
  <c r="N91" i="32"/>
  <c r="M91" i="32"/>
  <c r="L91" i="32"/>
  <c r="K91" i="32"/>
  <c r="U90" i="32"/>
  <c r="O90" i="32"/>
  <c r="N90" i="32"/>
  <c r="M90" i="32"/>
  <c r="L90" i="32"/>
  <c r="K90" i="32"/>
  <c r="U89" i="32"/>
  <c r="O89" i="32"/>
  <c r="N89" i="32"/>
  <c r="M89" i="32"/>
  <c r="L89" i="32"/>
  <c r="K89" i="32"/>
  <c r="U88" i="32"/>
  <c r="O88" i="32"/>
  <c r="N88" i="32"/>
  <c r="M88" i="32"/>
  <c r="L88" i="32"/>
  <c r="K88" i="32"/>
  <c r="U87" i="32"/>
  <c r="O87" i="32"/>
  <c r="N87" i="32"/>
  <c r="M87" i="32"/>
  <c r="L87" i="32"/>
  <c r="K87" i="32"/>
  <c r="AD86" i="32"/>
  <c r="AD87" i="32" s="1"/>
  <c r="AD88" i="32" s="1"/>
  <c r="AD89" i="32" s="1"/>
  <c r="AD90" i="32" s="1"/>
  <c r="AD91" i="32" s="1"/>
  <c r="AD92" i="32" s="1"/>
  <c r="AD93" i="32" s="1"/>
  <c r="AD94" i="32" s="1"/>
  <c r="AD95" i="32" s="1"/>
  <c r="AD96" i="32" s="1"/>
  <c r="AD97" i="32" s="1"/>
  <c r="AC86" i="32"/>
  <c r="AC87" i="32" s="1"/>
  <c r="AC88" i="32" s="1"/>
  <c r="AC89" i="32" s="1"/>
  <c r="AC90" i="32" s="1"/>
  <c r="AC91" i="32" s="1"/>
  <c r="AC92" i="32" s="1"/>
  <c r="AC93" i="32" s="1"/>
  <c r="AC94" i="32" s="1"/>
  <c r="AC95" i="32" s="1"/>
  <c r="AC96" i="32" s="1"/>
  <c r="AC97" i="32" s="1"/>
  <c r="AB86" i="32"/>
  <c r="AB87" i="32" s="1"/>
  <c r="AB88" i="32" s="1"/>
  <c r="AB89" i="32" s="1"/>
  <c r="AB90" i="32" s="1"/>
  <c r="AB91" i="32" s="1"/>
  <c r="AB92" i="32" s="1"/>
  <c r="AB93" i="32" s="1"/>
  <c r="AB94" i="32" s="1"/>
  <c r="AB95" i="32" s="1"/>
  <c r="AB96" i="32" s="1"/>
  <c r="AB97" i="32" s="1"/>
  <c r="AA86" i="32"/>
  <c r="AA87" i="32" s="1"/>
  <c r="AA88" i="32" s="1"/>
  <c r="AA89" i="32" s="1"/>
  <c r="AA90" i="32" s="1"/>
  <c r="AA91" i="32" s="1"/>
  <c r="AA92" i="32" s="1"/>
  <c r="AA93" i="32" s="1"/>
  <c r="AA94" i="32" s="1"/>
  <c r="AA95" i="32" s="1"/>
  <c r="AA96" i="32" s="1"/>
  <c r="AA97" i="32" s="1"/>
  <c r="U86" i="32"/>
  <c r="O86" i="32"/>
  <c r="M86" i="32"/>
  <c r="L86" i="32"/>
  <c r="K86" i="32"/>
  <c r="B141" i="32"/>
  <c r="A141" i="32"/>
  <c r="B140" i="32"/>
  <c r="A140" i="32"/>
  <c r="B139" i="32"/>
  <c r="A139" i="32"/>
  <c r="B138" i="32"/>
  <c r="A138" i="32"/>
  <c r="B137" i="32"/>
  <c r="A137" i="32"/>
  <c r="B136" i="32"/>
  <c r="A136" i="32"/>
  <c r="B135" i="32"/>
  <c r="A135" i="32"/>
  <c r="B134" i="32"/>
  <c r="A134" i="32"/>
  <c r="B133" i="32"/>
  <c r="A133" i="32"/>
  <c r="B132" i="32"/>
  <c r="A132" i="32"/>
  <c r="B131" i="32"/>
  <c r="A131" i="32"/>
  <c r="B130" i="32"/>
  <c r="A130" i="32"/>
  <c r="B129" i="32"/>
  <c r="A129" i="32"/>
  <c r="B128" i="32"/>
  <c r="A128" i="32"/>
  <c r="B127" i="32"/>
  <c r="A127" i="32"/>
  <c r="B126" i="32"/>
  <c r="A126" i="32"/>
  <c r="B125" i="32"/>
  <c r="A125" i="32"/>
  <c r="B124" i="32"/>
  <c r="A124" i="32"/>
  <c r="B123" i="32"/>
  <c r="A123" i="32"/>
  <c r="B122" i="32"/>
  <c r="A122" i="32"/>
  <c r="B121" i="32"/>
  <c r="A121" i="32"/>
  <c r="B120" i="32"/>
  <c r="A120" i="32"/>
  <c r="B119" i="32"/>
  <c r="A119" i="32"/>
  <c r="B118" i="32"/>
  <c r="A118" i="32"/>
  <c r="B117" i="32"/>
  <c r="A117" i="32"/>
  <c r="B116" i="32"/>
  <c r="A116" i="32"/>
  <c r="B115" i="32"/>
  <c r="A115" i="32"/>
  <c r="B114" i="32"/>
  <c r="A114" i="32"/>
  <c r="B113" i="32"/>
  <c r="A113" i="32"/>
  <c r="B112" i="32"/>
  <c r="A112" i="32"/>
  <c r="B111" i="32"/>
  <c r="A111" i="32"/>
  <c r="B110" i="32"/>
  <c r="A110" i="32"/>
  <c r="B109" i="32"/>
  <c r="A109" i="32"/>
  <c r="B108" i="32"/>
  <c r="A108" i="32"/>
  <c r="B107" i="32"/>
  <c r="A107" i="32"/>
  <c r="B106" i="32"/>
  <c r="A106" i="32"/>
  <c r="B105" i="32"/>
  <c r="A105" i="32"/>
  <c r="B104" i="32"/>
  <c r="A104" i="32"/>
  <c r="B103" i="32"/>
  <c r="A103" i="32"/>
  <c r="B102" i="32"/>
  <c r="A102" i="32"/>
  <c r="B101" i="32"/>
  <c r="A101" i="32"/>
  <c r="B100" i="32"/>
  <c r="A100" i="32"/>
  <c r="B99" i="32"/>
  <c r="A99" i="32"/>
  <c r="B98" i="32"/>
  <c r="A98" i="32"/>
  <c r="B97" i="32"/>
  <c r="A97" i="32"/>
  <c r="B96" i="32"/>
  <c r="A96" i="32"/>
  <c r="B95" i="32"/>
  <c r="A95" i="32"/>
  <c r="B94" i="32"/>
  <c r="A94" i="32"/>
  <c r="B93" i="32"/>
  <c r="A93" i="32"/>
  <c r="B92" i="32"/>
  <c r="A92" i="32"/>
  <c r="B91" i="32"/>
  <c r="A91" i="32"/>
  <c r="B90" i="32"/>
  <c r="A90" i="32"/>
  <c r="B89" i="32"/>
  <c r="A89" i="32"/>
  <c r="B88" i="32"/>
  <c r="A88" i="32"/>
  <c r="B87" i="32"/>
  <c r="A87" i="32"/>
  <c r="B86" i="32"/>
  <c r="A86" i="32"/>
  <c r="U139" i="31"/>
  <c r="T139" i="31"/>
  <c r="S139" i="31"/>
  <c r="R139" i="31"/>
  <c r="Q139" i="31"/>
  <c r="P139" i="31"/>
  <c r="O139" i="31"/>
  <c r="U138" i="31"/>
  <c r="T138" i="31"/>
  <c r="S138" i="31"/>
  <c r="R138" i="31"/>
  <c r="Q138" i="31"/>
  <c r="P138" i="31"/>
  <c r="O138" i="31"/>
  <c r="U137" i="31"/>
  <c r="T137" i="31"/>
  <c r="S137" i="31"/>
  <c r="R137" i="31"/>
  <c r="Q137" i="31"/>
  <c r="P137" i="31"/>
  <c r="O137" i="31"/>
  <c r="U136" i="31"/>
  <c r="T136" i="31"/>
  <c r="S136" i="31"/>
  <c r="R136" i="31"/>
  <c r="Q136" i="31"/>
  <c r="P136" i="31"/>
  <c r="O136" i="31"/>
  <c r="U135" i="31"/>
  <c r="T135" i="31"/>
  <c r="S135" i="31"/>
  <c r="R135" i="31"/>
  <c r="Q135" i="31"/>
  <c r="P135" i="31"/>
  <c r="O135" i="31"/>
  <c r="AD134" i="31"/>
  <c r="AD135" i="31" s="1"/>
  <c r="AD136" i="31" s="1"/>
  <c r="AD137" i="31" s="1"/>
  <c r="AD138" i="31" s="1"/>
  <c r="AD139" i="31" s="1"/>
  <c r="AC134" i="31"/>
  <c r="AC135" i="31" s="1"/>
  <c r="AC136" i="31" s="1"/>
  <c r="AC137" i="31" s="1"/>
  <c r="AC138" i="31" s="1"/>
  <c r="AC139" i="31" s="1"/>
  <c r="AB134" i="31"/>
  <c r="AB135" i="31" s="1"/>
  <c r="AB136" i="31" s="1"/>
  <c r="AB137" i="31" s="1"/>
  <c r="AB138" i="31" s="1"/>
  <c r="AB139" i="31" s="1"/>
  <c r="AA134" i="31"/>
  <c r="AA135" i="31" s="1"/>
  <c r="AA136" i="31" s="1"/>
  <c r="AA137" i="31" s="1"/>
  <c r="AA138" i="31" s="1"/>
  <c r="AA139" i="31" s="1"/>
  <c r="U134" i="31"/>
  <c r="T134" i="31"/>
  <c r="S134" i="31"/>
  <c r="R134" i="31"/>
  <c r="Q134" i="31"/>
  <c r="P134" i="31"/>
  <c r="O134" i="31"/>
  <c r="U133" i="31"/>
  <c r="S133" i="31"/>
  <c r="R133" i="31"/>
  <c r="Q133" i="31"/>
  <c r="P133" i="31"/>
  <c r="O133" i="31"/>
  <c r="N133" i="31"/>
  <c r="U132" i="31"/>
  <c r="Q132" i="31"/>
  <c r="P132" i="31"/>
  <c r="O132" i="31"/>
  <c r="N132" i="31"/>
  <c r="U131" i="31"/>
  <c r="Q131" i="31"/>
  <c r="P131" i="31"/>
  <c r="O131" i="31"/>
  <c r="N131" i="31"/>
  <c r="U130" i="31"/>
  <c r="Q130" i="31"/>
  <c r="P130" i="31"/>
  <c r="O130" i="31"/>
  <c r="N130" i="31"/>
  <c r="U129" i="31"/>
  <c r="Q129" i="31"/>
  <c r="P129" i="31"/>
  <c r="O129" i="31"/>
  <c r="N129" i="31"/>
  <c r="U128" i="31"/>
  <c r="Q128" i="31"/>
  <c r="P128" i="31"/>
  <c r="O128" i="31"/>
  <c r="N128" i="31"/>
  <c r="U127" i="31"/>
  <c r="Q127" i="31"/>
  <c r="P127" i="31"/>
  <c r="O127" i="31"/>
  <c r="N127" i="31"/>
  <c r="U126" i="31"/>
  <c r="Q126" i="31"/>
  <c r="P126" i="31"/>
  <c r="O126" i="31"/>
  <c r="N126" i="31"/>
  <c r="U125" i="31"/>
  <c r="Q125" i="31"/>
  <c r="P125" i="31"/>
  <c r="O125" i="31"/>
  <c r="N125" i="31"/>
  <c r="U124" i="31"/>
  <c r="Q124" i="31"/>
  <c r="P124" i="31"/>
  <c r="O124" i="31"/>
  <c r="N124" i="31"/>
  <c r="U123" i="31"/>
  <c r="Q123" i="31"/>
  <c r="P123" i="31"/>
  <c r="O123" i="31"/>
  <c r="N123" i="31"/>
  <c r="AD122" i="31"/>
  <c r="AD123" i="31" s="1"/>
  <c r="AD124" i="31" s="1"/>
  <c r="AD125" i="31" s="1"/>
  <c r="AD126" i="31" s="1"/>
  <c r="AD127" i="31" s="1"/>
  <c r="AD128" i="31" s="1"/>
  <c r="AD129" i="31" s="1"/>
  <c r="AD130" i="31" s="1"/>
  <c r="AD131" i="31" s="1"/>
  <c r="AD132" i="31" s="1"/>
  <c r="AD133" i="31" s="1"/>
  <c r="AC122" i="31"/>
  <c r="AC123" i="31" s="1"/>
  <c r="AC124" i="31" s="1"/>
  <c r="AC125" i="31" s="1"/>
  <c r="AC126" i="31" s="1"/>
  <c r="AC127" i="31" s="1"/>
  <c r="AC128" i="31" s="1"/>
  <c r="AC129" i="31" s="1"/>
  <c r="AC130" i="31" s="1"/>
  <c r="AC131" i="31" s="1"/>
  <c r="AC132" i="31" s="1"/>
  <c r="AC133" i="31" s="1"/>
  <c r="AB122" i="31"/>
  <c r="AB123" i="31" s="1"/>
  <c r="AB124" i="31" s="1"/>
  <c r="AB125" i="31" s="1"/>
  <c r="AB126" i="31" s="1"/>
  <c r="AB127" i="31" s="1"/>
  <c r="AB128" i="31" s="1"/>
  <c r="AB129" i="31" s="1"/>
  <c r="AB130" i="31" s="1"/>
  <c r="AB131" i="31" s="1"/>
  <c r="AB132" i="31" s="1"/>
  <c r="AB133" i="31" s="1"/>
  <c r="AA122" i="31"/>
  <c r="AA123" i="31" s="1"/>
  <c r="AA124" i="31" s="1"/>
  <c r="AA125" i="31" s="1"/>
  <c r="AA126" i="31" s="1"/>
  <c r="AA127" i="31" s="1"/>
  <c r="AA128" i="31" s="1"/>
  <c r="AA129" i="31" s="1"/>
  <c r="AA130" i="31" s="1"/>
  <c r="AA131" i="31" s="1"/>
  <c r="AA132" i="31" s="1"/>
  <c r="AA133" i="31" s="1"/>
  <c r="U122" i="31"/>
  <c r="P122" i="31"/>
  <c r="O122" i="31"/>
  <c r="N122" i="31"/>
  <c r="U121" i="31"/>
  <c r="P121" i="31"/>
  <c r="O121" i="31"/>
  <c r="N121" i="31"/>
  <c r="M121" i="31"/>
  <c r="U120" i="31"/>
  <c r="P120" i="31"/>
  <c r="O120" i="31"/>
  <c r="N120" i="31"/>
  <c r="M120" i="31"/>
  <c r="U119" i="31"/>
  <c r="P119" i="31"/>
  <c r="O119" i="31"/>
  <c r="N119" i="31"/>
  <c r="M119" i="31"/>
  <c r="U118" i="31"/>
  <c r="P118" i="31"/>
  <c r="O118" i="31"/>
  <c r="N118" i="31"/>
  <c r="M118" i="31"/>
  <c r="U117" i="31"/>
  <c r="P117" i="31"/>
  <c r="O117" i="31"/>
  <c r="N117" i="31"/>
  <c r="M117" i="31"/>
  <c r="U116" i="31"/>
  <c r="P116" i="31"/>
  <c r="O116" i="31"/>
  <c r="N116" i="31"/>
  <c r="M116" i="31"/>
  <c r="U115" i="31"/>
  <c r="P115" i="31"/>
  <c r="O115" i="31"/>
  <c r="N115" i="31"/>
  <c r="M115" i="31"/>
  <c r="U114" i="31"/>
  <c r="P114" i="31"/>
  <c r="O114" i="31"/>
  <c r="N114" i="31"/>
  <c r="M114" i="31"/>
  <c r="U113" i="31"/>
  <c r="P113" i="31"/>
  <c r="O113" i="31"/>
  <c r="N113" i="31"/>
  <c r="M113" i="31"/>
  <c r="U112" i="31"/>
  <c r="Q112" i="31"/>
  <c r="P112" i="31"/>
  <c r="O112" i="31"/>
  <c r="N112" i="31"/>
  <c r="M112" i="31"/>
  <c r="U111" i="31"/>
  <c r="Q111" i="31"/>
  <c r="P111" i="31"/>
  <c r="O111" i="31"/>
  <c r="N111" i="31"/>
  <c r="M111" i="31"/>
  <c r="AD110" i="31"/>
  <c r="AD111" i="31" s="1"/>
  <c r="AD112" i="31" s="1"/>
  <c r="AD113" i="31" s="1"/>
  <c r="AD114" i="31" s="1"/>
  <c r="AD115" i="31" s="1"/>
  <c r="AD116" i="31" s="1"/>
  <c r="AD117" i="31" s="1"/>
  <c r="AD118" i="31" s="1"/>
  <c r="AD119" i="31" s="1"/>
  <c r="AD120" i="31" s="1"/>
  <c r="AD121" i="31" s="1"/>
  <c r="AC110" i="31"/>
  <c r="AC111" i="31" s="1"/>
  <c r="AC112" i="31" s="1"/>
  <c r="AC113" i="31" s="1"/>
  <c r="AC114" i="31" s="1"/>
  <c r="AC115" i="31" s="1"/>
  <c r="AC116" i="31" s="1"/>
  <c r="AC117" i="31" s="1"/>
  <c r="AC118" i="31" s="1"/>
  <c r="AC119" i="31" s="1"/>
  <c r="AC120" i="31" s="1"/>
  <c r="AC121" i="31" s="1"/>
  <c r="AB110" i="31"/>
  <c r="AB111" i="31" s="1"/>
  <c r="AB112" i="31" s="1"/>
  <c r="AB113" i="31" s="1"/>
  <c r="AB114" i="31" s="1"/>
  <c r="AB115" i="31" s="1"/>
  <c r="AB116" i="31" s="1"/>
  <c r="AB117" i="31" s="1"/>
  <c r="AB118" i="31" s="1"/>
  <c r="AB119" i="31" s="1"/>
  <c r="AB120" i="31" s="1"/>
  <c r="AB121" i="31" s="1"/>
  <c r="AA110" i="31"/>
  <c r="AA111" i="31" s="1"/>
  <c r="AA112" i="31" s="1"/>
  <c r="AA113" i="31" s="1"/>
  <c r="AA114" i="31" s="1"/>
  <c r="AA115" i="31" s="1"/>
  <c r="AA116" i="31" s="1"/>
  <c r="AA117" i="31" s="1"/>
  <c r="AA118" i="31" s="1"/>
  <c r="AA119" i="31" s="1"/>
  <c r="AA120" i="31" s="1"/>
  <c r="AA121" i="31" s="1"/>
  <c r="U110" i="31"/>
  <c r="Q110" i="31"/>
  <c r="P110" i="31"/>
  <c r="O110" i="31"/>
  <c r="N110" i="31"/>
  <c r="M110" i="31"/>
  <c r="U109" i="31"/>
  <c r="Q109" i="31"/>
  <c r="P109" i="31"/>
  <c r="O109" i="31"/>
  <c r="N109" i="31"/>
  <c r="M109" i="31"/>
  <c r="L109" i="31"/>
  <c r="U108" i="31"/>
  <c r="Q108" i="31"/>
  <c r="P108" i="31"/>
  <c r="O108" i="31"/>
  <c r="N108" i="31"/>
  <c r="M108" i="31"/>
  <c r="L108" i="31"/>
  <c r="U107" i="31"/>
  <c r="Q107" i="31"/>
  <c r="P107" i="31"/>
  <c r="O107" i="31"/>
  <c r="N107" i="31"/>
  <c r="M107" i="31"/>
  <c r="L107" i="31"/>
  <c r="U106" i="31"/>
  <c r="Q106" i="31"/>
  <c r="P106" i="31"/>
  <c r="O106" i="31"/>
  <c r="N106" i="31"/>
  <c r="M106" i="31"/>
  <c r="L106" i="31"/>
  <c r="U105" i="31"/>
  <c r="Q105" i="31"/>
  <c r="P105" i="31"/>
  <c r="O105" i="31"/>
  <c r="N105" i="31"/>
  <c r="M105" i="31"/>
  <c r="L105" i="31"/>
  <c r="U104" i="31"/>
  <c r="Q104" i="31"/>
  <c r="P104" i="31"/>
  <c r="O104" i="31"/>
  <c r="N104" i="31"/>
  <c r="M104" i="31"/>
  <c r="L104" i="31"/>
  <c r="U103" i="31"/>
  <c r="Q103" i="31"/>
  <c r="P103" i="31"/>
  <c r="O103" i="31"/>
  <c r="N103" i="31"/>
  <c r="M103" i="31"/>
  <c r="L103" i="31"/>
  <c r="U102" i="31"/>
  <c r="Q102" i="31"/>
  <c r="P102" i="31"/>
  <c r="O102" i="31"/>
  <c r="N102" i="31"/>
  <c r="M102" i="31"/>
  <c r="L102" i="31"/>
  <c r="U101" i="31"/>
  <c r="Q101" i="31"/>
  <c r="P101" i="31"/>
  <c r="O101" i="31"/>
  <c r="N101" i="31"/>
  <c r="M101" i="31"/>
  <c r="L101" i="31"/>
  <c r="U100" i="31"/>
  <c r="Q100" i="31"/>
  <c r="P100" i="31"/>
  <c r="O100" i="31"/>
  <c r="N100" i="31"/>
  <c r="M100" i="31"/>
  <c r="L100" i="31"/>
  <c r="U99" i="31"/>
  <c r="Q99" i="31"/>
  <c r="P99" i="31"/>
  <c r="O99" i="31"/>
  <c r="N99" i="31"/>
  <c r="M99" i="31"/>
  <c r="L99" i="31"/>
  <c r="AD98" i="31"/>
  <c r="AD99" i="31" s="1"/>
  <c r="AD100" i="31" s="1"/>
  <c r="AD101" i="31" s="1"/>
  <c r="AD102" i="31" s="1"/>
  <c r="AD103" i="31" s="1"/>
  <c r="AD104" i="31" s="1"/>
  <c r="AD105" i="31" s="1"/>
  <c r="AD106" i="31" s="1"/>
  <c r="AD107" i="31" s="1"/>
  <c r="AD108" i="31" s="1"/>
  <c r="AD109" i="31" s="1"/>
  <c r="AC98" i="31"/>
  <c r="AC99" i="31" s="1"/>
  <c r="AC100" i="31" s="1"/>
  <c r="AC101" i="31" s="1"/>
  <c r="AC102" i="31" s="1"/>
  <c r="AC103" i="31" s="1"/>
  <c r="AC104" i="31" s="1"/>
  <c r="AC105" i="31" s="1"/>
  <c r="AC106" i="31" s="1"/>
  <c r="AC107" i="31" s="1"/>
  <c r="AC108" i="31" s="1"/>
  <c r="AC109" i="31" s="1"/>
  <c r="AB98" i="31"/>
  <c r="AB99" i="31" s="1"/>
  <c r="AB100" i="31" s="1"/>
  <c r="AB101" i="31" s="1"/>
  <c r="AB102" i="31" s="1"/>
  <c r="AB103" i="31" s="1"/>
  <c r="AB104" i="31" s="1"/>
  <c r="AB105" i="31" s="1"/>
  <c r="AB106" i="31" s="1"/>
  <c r="AB107" i="31" s="1"/>
  <c r="AB108" i="31" s="1"/>
  <c r="AB109" i="31" s="1"/>
  <c r="AA98" i="31"/>
  <c r="AA99" i="31" s="1"/>
  <c r="AA100" i="31" s="1"/>
  <c r="AA101" i="31" s="1"/>
  <c r="AA102" i="31" s="1"/>
  <c r="AA103" i="31" s="1"/>
  <c r="AA104" i="31" s="1"/>
  <c r="AA105" i="31" s="1"/>
  <c r="AA106" i="31" s="1"/>
  <c r="AA107" i="31" s="1"/>
  <c r="AA108" i="31" s="1"/>
  <c r="AA109" i="31" s="1"/>
  <c r="U98" i="31"/>
  <c r="P98" i="31"/>
  <c r="O98" i="31"/>
  <c r="N98" i="31"/>
  <c r="M98" i="31"/>
  <c r="L98" i="31"/>
  <c r="U97" i="31"/>
  <c r="P97" i="31"/>
  <c r="O97" i="31"/>
  <c r="N97" i="31"/>
  <c r="M97" i="31"/>
  <c r="L97" i="31"/>
  <c r="K97" i="31"/>
  <c r="U96" i="31"/>
  <c r="P96" i="31"/>
  <c r="O96" i="31"/>
  <c r="N96" i="31"/>
  <c r="M96" i="31"/>
  <c r="L96" i="31"/>
  <c r="K96" i="31"/>
  <c r="U95" i="31"/>
  <c r="P95" i="31"/>
  <c r="O95" i="31"/>
  <c r="N95" i="31"/>
  <c r="M95" i="31"/>
  <c r="L95" i="31"/>
  <c r="K95" i="31"/>
  <c r="U94" i="31"/>
  <c r="P94" i="31"/>
  <c r="O94" i="31"/>
  <c r="N94" i="31"/>
  <c r="M94" i="31"/>
  <c r="L94" i="31"/>
  <c r="K94" i="31"/>
  <c r="U93" i="31"/>
  <c r="P93" i="31"/>
  <c r="O93" i="31"/>
  <c r="N93" i="31"/>
  <c r="M93" i="31"/>
  <c r="L93" i="31"/>
  <c r="K93" i="31"/>
  <c r="U92" i="31"/>
  <c r="O92" i="31"/>
  <c r="N92" i="31"/>
  <c r="M92" i="31"/>
  <c r="L92" i="31"/>
  <c r="K92" i="31"/>
  <c r="U91" i="31"/>
  <c r="O91" i="31"/>
  <c r="N91" i="31"/>
  <c r="M91" i="31"/>
  <c r="L91" i="31"/>
  <c r="K91" i="31"/>
  <c r="U90" i="31"/>
  <c r="O90" i="31"/>
  <c r="N90" i="31"/>
  <c r="M90" i="31"/>
  <c r="L90" i="31"/>
  <c r="K90" i="31"/>
  <c r="U89" i="31"/>
  <c r="O89" i="31"/>
  <c r="N89" i="31"/>
  <c r="M89" i="31"/>
  <c r="L89" i="31"/>
  <c r="K89" i="31"/>
  <c r="U88" i="31"/>
  <c r="O88" i="31"/>
  <c r="N88" i="31"/>
  <c r="M88" i="31"/>
  <c r="L88" i="31"/>
  <c r="K88" i="31"/>
  <c r="U87" i="31"/>
  <c r="O87" i="31"/>
  <c r="N87" i="31"/>
  <c r="M87" i="31"/>
  <c r="L87" i="31"/>
  <c r="K87" i="31"/>
  <c r="AD86" i="31"/>
  <c r="AD87" i="31" s="1"/>
  <c r="AD88" i="31" s="1"/>
  <c r="AD89" i="31" s="1"/>
  <c r="AD90" i="31" s="1"/>
  <c r="AD91" i="31" s="1"/>
  <c r="AD92" i="31" s="1"/>
  <c r="AD93" i="31" s="1"/>
  <c r="AD94" i="31" s="1"/>
  <c r="AD95" i="31" s="1"/>
  <c r="AD96" i="31" s="1"/>
  <c r="AD97" i="31" s="1"/>
  <c r="AC86" i="31"/>
  <c r="AC87" i="31" s="1"/>
  <c r="AC88" i="31" s="1"/>
  <c r="AC89" i="31" s="1"/>
  <c r="AC90" i="31" s="1"/>
  <c r="AC91" i="31" s="1"/>
  <c r="AC92" i="31" s="1"/>
  <c r="AC93" i="31" s="1"/>
  <c r="AC94" i="31" s="1"/>
  <c r="AC95" i="31" s="1"/>
  <c r="AC96" i="31" s="1"/>
  <c r="AC97" i="31" s="1"/>
  <c r="AB86" i="31"/>
  <c r="AB87" i="31" s="1"/>
  <c r="AB88" i="31" s="1"/>
  <c r="AB89" i="31" s="1"/>
  <c r="AB90" i="31" s="1"/>
  <c r="AB91" i="31" s="1"/>
  <c r="AB92" i="31" s="1"/>
  <c r="AB93" i="31" s="1"/>
  <c r="AB94" i="31" s="1"/>
  <c r="AB95" i="31" s="1"/>
  <c r="AB96" i="31" s="1"/>
  <c r="AB97" i="31" s="1"/>
  <c r="AA86" i="31"/>
  <c r="AA87" i="31" s="1"/>
  <c r="AA88" i="31" s="1"/>
  <c r="AA89" i="31" s="1"/>
  <c r="AA90" i="31" s="1"/>
  <c r="AA91" i="31" s="1"/>
  <c r="AA92" i="31" s="1"/>
  <c r="AA93" i="31" s="1"/>
  <c r="AA94" i="31" s="1"/>
  <c r="AA95" i="31" s="1"/>
  <c r="AA96" i="31" s="1"/>
  <c r="AA97" i="31" s="1"/>
  <c r="U86" i="31"/>
  <c r="O86" i="31"/>
  <c r="M86" i="31"/>
  <c r="L86" i="31"/>
  <c r="K86" i="31"/>
  <c r="B141" i="31"/>
  <c r="A141" i="31"/>
  <c r="B140" i="31"/>
  <c r="A140" i="31"/>
  <c r="B139" i="31"/>
  <c r="A139" i="31"/>
  <c r="B138" i="31"/>
  <c r="A138" i="31"/>
  <c r="B137" i="31"/>
  <c r="A137" i="31"/>
  <c r="B136" i="31"/>
  <c r="A136" i="31"/>
  <c r="B135" i="31"/>
  <c r="A135" i="31"/>
  <c r="B134" i="31"/>
  <c r="A134" i="31"/>
  <c r="B133" i="31"/>
  <c r="A133" i="31"/>
  <c r="B132" i="31"/>
  <c r="A132" i="31"/>
  <c r="B131" i="31"/>
  <c r="A131" i="31"/>
  <c r="B130" i="31"/>
  <c r="A130" i="31"/>
  <c r="B129" i="31"/>
  <c r="A129" i="31"/>
  <c r="B128" i="31"/>
  <c r="A128" i="31"/>
  <c r="B127" i="31"/>
  <c r="A127" i="31"/>
  <c r="B126" i="31"/>
  <c r="A126" i="31"/>
  <c r="B125" i="31"/>
  <c r="A125" i="31"/>
  <c r="B124" i="31"/>
  <c r="A124" i="31"/>
  <c r="B123" i="31"/>
  <c r="A123" i="31"/>
  <c r="B122" i="31"/>
  <c r="A122" i="31"/>
  <c r="B121" i="31"/>
  <c r="A121" i="31"/>
  <c r="B120" i="31"/>
  <c r="A120" i="31"/>
  <c r="B119" i="31"/>
  <c r="A119" i="31"/>
  <c r="B118" i="31"/>
  <c r="A118" i="31"/>
  <c r="B117" i="31"/>
  <c r="A117" i="31"/>
  <c r="B116" i="31"/>
  <c r="A116" i="31"/>
  <c r="B115" i="31"/>
  <c r="A115" i="31"/>
  <c r="B114" i="31"/>
  <c r="A114" i="31"/>
  <c r="B113" i="31"/>
  <c r="A113" i="31"/>
  <c r="B112" i="31"/>
  <c r="A112" i="31"/>
  <c r="B111" i="31"/>
  <c r="A111" i="31"/>
  <c r="B110" i="31"/>
  <c r="A110" i="31"/>
  <c r="B109" i="31"/>
  <c r="A109" i="31"/>
  <c r="B108" i="31"/>
  <c r="A108" i="31"/>
  <c r="B107" i="31"/>
  <c r="A107" i="31"/>
  <c r="B106" i="31"/>
  <c r="A106" i="31"/>
  <c r="B105" i="31"/>
  <c r="A105" i="31"/>
  <c r="B104" i="31"/>
  <c r="A104" i="31"/>
  <c r="B103" i="31"/>
  <c r="A103" i="31"/>
  <c r="B102" i="31"/>
  <c r="A102" i="31"/>
  <c r="B101" i="31"/>
  <c r="A101" i="31"/>
  <c r="B100" i="31"/>
  <c r="A100" i="31"/>
  <c r="B99" i="31"/>
  <c r="A99" i="31"/>
  <c r="B98" i="31"/>
  <c r="A98" i="31"/>
  <c r="B97" i="31"/>
  <c r="A97" i="31"/>
  <c r="B96" i="31"/>
  <c r="A96" i="31"/>
  <c r="B95" i="31"/>
  <c r="A95" i="31"/>
  <c r="B94" i="31"/>
  <c r="A94" i="31"/>
  <c r="B93" i="31"/>
  <c r="A93" i="31"/>
  <c r="B92" i="31"/>
  <c r="A92" i="31"/>
  <c r="B91" i="31"/>
  <c r="A91" i="31"/>
  <c r="B90" i="31"/>
  <c r="A90" i="31"/>
  <c r="B89" i="31"/>
  <c r="A89" i="31"/>
  <c r="B88" i="31"/>
  <c r="A88" i="31"/>
  <c r="B87" i="31"/>
  <c r="A87" i="31"/>
  <c r="B86" i="31"/>
  <c r="A86" i="31"/>
  <c r="U139" i="30"/>
  <c r="T139" i="30"/>
  <c r="S139" i="30"/>
  <c r="R139" i="30"/>
  <c r="Q139" i="30"/>
  <c r="P139" i="30"/>
  <c r="O139" i="30"/>
  <c r="U138" i="30"/>
  <c r="T138" i="30"/>
  <c r="S138" i="30"/>
  <c r="R138" i="30"/>
  <c r="Q138" i="30"/>
  <c r="P138" i="30"/>
  <c r="O138" i="30"/>
  <c r="U137" i="30"/>
  <c r="T137" i="30"/>
  <c r="S137" i="30"/>
  <c r="R137" i="30"/>
  <c r="Q137" i="30"/>
  <c r="P137" i="30"/>
  <c r="O137" i="30"/>
  <c r="U136" i="30"/>
  <c r="T136" i="30"/>
  <c r="S136" i="30"/>
  <c r="R136" i="30"/>
  <c r="Q136" i="30"/>
  <c r="P136" i="30"/>
  <c r="O136" i="30"/>
  <c r="U135" i="30"/>
  <c r="T135" i="30"/>
  <c r="S135" i="30"/>
  <c r="R135" i="30"/>
  <c r="Q135" i="30"/>
  <c r="P135" i="30"/>
  <c r="O135" i="30"/>
  <c r="AD134" i="30"/>
  <c r="AD135" i="30" s="1"/>
  <c r="AD136" i="30" s="1"/>
  <c r="AD137" i="30" s="1"/>
  <c r="AD138" i="30" s="1"/>
  <c r="AD139" i="30" s="1"/>
  <c r="AC134" i="30"/>
  <c r="AC135" i="30" s="1"/>
  <c r="AC136" i="30" s="1"/>
  <c r="AC137" i="30" s="1"/>
  <c r="AC138" i="30" s="1"/>
  <c r="AC139" i="30" s="1"/>
  <c r="AB134" i="30"/>
  <c r="AB135" i="30" s="1"/>
  <c r="AB136" i="30" s="1"/>
  <c r="AB137" i="30" s="1"/>
  <c r="AB138" i="30" s="1"/>
  <c r="AB139" i="30" s="1"/>
  <c r="AA134" i="30"/>
  <c r="AA135" i="30" s="1"/>
  <c r="AA136" i="30" s="1"/>
  <c r="AA137" i="30" s="1"/>
  <c r="AA138" i="30" s="1"/>
  <c r="AA139" i="30" s="1"/>
  <c r="U134" i="30"/>
  <c r="T134" i="30"/>
  <c r="S134" i="30"/>
  <c r="R134" i="30"/>
  <c r="Q134" i="30"/>
  <c r="P134" i="30"/>
  <c r="O134" i="30"/>
  <c r="U133" i="30"/>
  <c r="S133" i="30"/>
  <c r="R133" i="30"/>
  <c r="Q133" i="30"/>
  <c r="P133" i="30"/>
  <c r="O133" i="30"/>
  <c r="N133" i="30"/>
  <c r="U132" i="30"/>
  <c r="Q132" i="30"/>
  <c r="P132" i="30"/>
  <c r="O132" i="30"/>
  <c r="N132" i="30"/>
  <c r="U131" i="30"/>
  <c r="Q131" i="30"/>
  <c r="P131" i="30"/>
  <c r="O131" i="30"/>
  <c r="N131" i="30"/>
  <c r="U130" i="30"/>
  <c r="Q130" i="30"/>
  <c r="P130" i="30"/>
  <c r="O130" i="30"/>
  <c r="N130" i="30"/>
  <c r="U129" i="30"/>
  <c r="Q129" i="30"/>
  <c r="P129" i="30"/>
  <c r="O129" i="30"/>
  <c r="N129" i="30"/>
  <c r="U128" i="30"/>
  <c r="Q128" i="30"/>
  <c r="P128" i="30"/>
  <c r="O128" i="30"/>
  <c r="N128" i="30"/>
  <c r="U127" i="30"/>
  <c r="Q127" i="30"/>
  <c r="P127" i="30"/>
  <c r="O127" i="30"/>
  <c r="N127" i="30"/>
  <c r="U126" i="30"/>
  <c r="Q126" i="30"/>
  <c r="P126" i="30"/>
  <c r="O126" i="30"/>
  <c r="N126" i="30"/>
  <c r="U125" i="30"/>
  <c r="Q125" i="30"/>
  <c r="P125" i="30"/>
  <c r="O125" i="30"/>
  <c r="N125" i="30"/>
  <c r="U124" i="30"/>
  <c r="Q124" i="30"/>
  <c r="P124" i="30"/>
  <c r="O124" i="30"/>
  <c r="N124" i="30"/>
  <c r="U123" i="30"/>
  <c r="Q123" i="30"/>
  <c r="P123" i="30"/>
  <c r="O123" i="30"/>
  <c r="N123" i="30"/>
  <c r="AD122" i="30"/>
  <c r="AD123" i="30" s="1"/>
  <c r="AD124" i="30" s="1"/>
  <c r="AD125" i="30" s="1"/>
  <c r="AD126" i="30" s="1"/>
  <c r="AD127" i="30" s="1"/>
  <c r="AD128" i="30" s="1"/>
  <c r="AD129" i="30" s="1"/>
  <c r="AD130" i="30" s="1"/>
  <c r="AD131" i="30" s="1"/>
  <c r="AD132" i="30" s="1"/>
  <c r="AD133" i="30" s="1"/>
  <c r="AC122" i="30"/>
  <c r="AC123" i="30" s="1"/>
  <c r="AC124" i="30" s="1"/>
  <c r="AC125" i="30" s="1"/>
  <c r="AC126" i="30" s="1"/>
  <c r="AC127" i="30" s="1"/>
  <c r="AC128" i="30" s="1"/>
  <c r="AC129" i="30" s="1"/>
  <c r="AC130" i="30" s="1"/>
  <c r="AC131" i="30" s="1"/>
  <c r="AC132" i="30" s="1"/>
  <c r="AC133" i="30" s="1"/>
  <c r="AB122" i="30"/>
  <c r="AB123" i="30" s="1"/>
  <c r="AB124" i="30" s="1"/>
  <c r="AB125" i="30" s="1"/>
  <c r="AB126" i="30" s="1"/>
  <c r="AB127" i="30" s="1"/>
  <c r="AB128" i="30" s="1"/>
  <c r="AB129" i="30" s="1"/>
  <c r="AB130" i="30" s="1"/>
  <c r="AB131" i="30" s="1"/>
  <c r="AB132" i="30" s="1"/>
  <c r="AB133" i="30" s="1"/>
  <c r="AA122" i="30"/>
  <c r="AA123" i="30" s="1"/>
  <c r="AA124" i="30" s="1"/>
  <c r="AA125" i="30" s="1"/>
  <c r="AA126" i="30" s="1"/>
  <c r="AA127" i="30" s="1"/>
  <c r="AA128" i="30" s="1"/>
  <c r="AA129" i="30" s="1"/>
  <c r="AA130" i="30" s="1"/>
  <c r="AA131" i="30" s="1"/>
  <c r="AA132" i="30" s="1"/>
  <c r="AA133" i="30" s="1"/>
  <c r="U122" i="30"/>
  <c r="P122" i="30"/>
  <c r="O122" i="30"/>
  <c r="N122" i="30"/>
  <c r="U121" i="30"/>
  <c r="P121" i="30"/>
  <c r="O121" i="30"/>
  <c r="N121" i="30"/>
  <c r="M121" i="30"/>
  <c r="U120" i="30"/>
  <c r="P120" i="30"/>
  <c r="O120" i="30"/>
  <c r="N120" i="30"/>
  <c r="M120" i="30"/>
  <c r="U119" i="30"/>
  <c r="P119" i="30"/>
  <c r="O119" i="30"/>
  <c r="N119" i="30"/>
  <c r="M119" i="30"/>
  <c r="U118" i="30"/>
  <c r="P118" i="30"/>
  <c r="O118" i="30"/>
  <c r="N118" i="30"/>
  <c r="M118" i="30"/>
  <c r="U117" i="30"/>
  <c r="P117" i="30"/>
  <c r="O117" i="30"/>
  <c r="N117" i="30"/>
  <c r="M117" i="30"/>
  <c r="U116" i="30"/>
  <c r="P116" i="30"/>
  <c r="O116" i="30"/>
  <c r="N116" i="30"/>
  <c r="M116" i="30"/>
  <c r="U115" i="30"/>
  <c r="P115" i="30"/>
  <c r="O115" i="30"/>
  <c r="N115" i="30"/>
  <c r="M115" i="30"/>
  <c r="U114" i="30"/>
  <c r="P114" i="30"/>
  <c r="O114" i="30"/>
  <c r="N114" i="30"/>
  <c r="M114" i="30"/>
  <c r="U113" i="30"/>
  <c r="P113" i="30"/>
  <c r="O113" i="30"/>
  <c r="N113" i="30"/>
  <c r="M113" i="30"/>
  <c r="U112" i="30"/>
  <c r="Q112" i="30"/>
  <c r="P112" i="30"/>
  <c r="O112" i="30"/>
  <c r="N112" i="30"/>
  <c r="M112" i="30"/>
  <c r="U111" i="30"/>
  <c r="Q111" i="30"/>
  <c r="P111" i="30"/>
  <c r="O111" i="30"/>
  <c r="N111" i="30"/>
  <c r="M111" i="30"/>
  <c r="AD110" i="30"/>
  <c r="AD111" i="30" s="1"/>
  <c r="AD112" i="30" s="1"/>
  <c r="AD113" i="30" s="1"/>
  <c r="AD114" i="30" s="1"/>
  <c r="AD115" i="30" s="1"/>
  <c r="AD116" i="30" s="1"/>
  <c r="AD117" i="30" s="1"/>
  <c r="AD118" i="30" s="1"/>
  <c r="AD119" i="30" s="1"/>
  <c r="AD120" i="30" s="1"/>
  <c r="AD121" i="30" s="1"/>
  <c r="AC110" i="30"/>
  <c r="AC111" i="30" s="1"/>
  <c r="AC112" i="30" s="1"/>
  <c r="AC113" i="30" s="1"/>
  <c r="AC114" i="30" s="1"/>
  <c r="AC115" i="30" s="1"/>
  <c r="AC116" i="30" s="1"/>
  <c r="AC117" i="30" s="1"/>
  <c r="AC118" i="30" s="1"/>
  <c r="AC119" i="30" s="1"/>
  <c r="AC120" i="30" s="1"/>
  <c r="AC121" i="30" s="1"/>
  <c r="AB110" i="30"/>
  <c r="AB111" i="30" s="1"/>
  <c r="AB112" i="30" s="1"/>
  <c r="AB113" i="30" s="1"/>
  <c r="AB114" i="30" s="1"/>
  <c r="AB115" i="30" s="1"/>
  <c r="AB116" i="30" s="1"/>
  <c r="AB117" i="30" s="1"/>
  <c r="AB118" i="30" s="1"/>
  <c r="AB119" i="30" s="1"/>
  <c r="AB120" i="30" s="1"/>
  <c r="AB121" i="30" s="1"/>
  <c r="AA110" i="30"/>
  <c r="AA111" i="30" s="1"/>
  <c r="AA112" i="30" s="1"/>
  <c r="AA113" i="30" s="1"/>
  <c r="AA114" i="30" s="1"/>
  <c r="AA115" i="30" s="1"/>
  <c r="AA116" i="30" s="1"/>
  <c r="AA117" i="30" s="1"/>
  <c r="AA118" i="30" s="1"/>
  <c r="AA119" i="30" s="1"/>
  <c r="AA120" i="30" s="1"/>
  <c r="AA121" i="30" s="1"/>
  <c r="U110" i="30"/>
  <c r="Q110" i="30"/>
  <c r="P110" i="30"/>
  <c r="O110" i="30"/>
  <c r="N110" i="30"/>
  <c r="M110" i="30"/>
  <c r="U109" i="30"/>
  <c r="Q109" i="30"/>
  <c r="P109" i="30"/>
  <c r="O109" i="30"/>
  <c r="N109" i="30"/>
  <c r="M109" i="30"/>
  <c r="L109" i="30"/>
  <c r="U108" i="30"/>
  <c r="Q108" i="30"/>
  <c r="P108" i="30"/>
  <c r="O108" i="30"/>
  <c r="N108" i="30"/>
  <c r="M108" i="30"/>
  <c r="L108" i="30"/>
  <c r="U107" i="30"/>
  <c r="Q107" i="30"/>
  <c r="P107" i="30"/>
  <c r="O107" i="30"/>
  <c r="N107" i="30"/>
  <c r="M107" i="30"/>
  <c r="L107" i="30"/>
  <c r="U106" i="30"/>
  <c r="Q106" i="30"/>
  <c r="P106" i="30"/>
  <c r="O106" i="30"/>
  <c r="N106" i="30"/>
  <c r="M106" i="30"/>
  <c r="L106" i="30"/>
  <c r="U105" i="30"/>
  <c r="Q105" i="30"/>
  <c r="P105" i="30"/>
  <c r="O105" i="30"/>
  <c r="N105" i="30"/>
  <c r="M105" i="30"/>
  <c r="L105" i="30"/>
  <c r="U104" i="30"/>
  <c r="Q104" i="30"/>
  <c r="P104" i="30"/>
  <c r="O104" i="30"/>
  <c r="N104" i="30"/>
  <c r="M104" i="30"/>
  <c r="L104" i="30"/>
  <c r="U103" i="30"/>
  <c r="Q103" i="30"/>
  <c r="P103" i="30"/>
  <c r="O103" i="30"/>
  <c r="N103" i="30"/>
  <c r="M103" i="30"/>
  <c r="L103" i="30"/>
  <c r="U102" i="30"/>
  <c r="Q102" i="30"/>
  <c r="P102" i="30"/>
  <c r="O102" i="30"/>
  <c r="N102" i="30"/>
  <c r="M102" i="30"/>
  <c r="L102" i="30"/>
  <c r="U101" i="30"/>
  <c r="Q101" i="30"/>
  <c r="P101" i="30"/>
  <c r="O101" i="30"/>
  <c r="N101" i="30"/>
  <c r="M101" i="30"/>
  <c r="L101" i="30"/>
  <c r="U100" i="30"/>
  <c r="Q100" i="30"/>
  <c r="P100" i="30"/>
  <c r="O100" i="30"/>
  <c r="N100" i="30"/>
  <c r="M100" i="30"/>
  <c r="L100" i="30"/>
  <c r="U99" i="30"/>
  <c r="Q99" i="30"/>
  <c r="P99" i="30"/>
  <c r="O99" i="30"/>
  <c r="N99" i="30"/>
  <c r="M99" i="30"/>
  <c r="L99" i="30"/>
  <c r="AD98" i="30"/>
  <c r="AD99" i="30" s="1"/>
  <c r="AD100" i="30" s="1"/>
  <c r="AD101" i="30" s="1"/>
  <c r="AD102" i="30" s="1"/>
  <c r="AD103" i="30" s="1"/>
  <c r="AD104" i="30" s="1"/>
  <c r="AD105" i="30" s="1"/>
  <c r="AD106" i="30" s="1"/>
  <c r="AD107" i="30" s="1"/>
  <c r="AD108" i="30" s="1"/>
  <c r="AD109" i="30" s="1"/>
  <c r="AC98" i="30"/>
  <c r="AC99" i="30" s="1"/>
  <c r="AC100" i="30" s="1"/>
  <c r="AC101" i="30" s="1"/>
  <c r="AC102" i="30" s="1"/>
  <c r="AC103" i="30" s="1"/>
  <c r="AC104" i="30" s="1"/>
  <c r="AC105" i="30" s="1"/>
  <c r="AC106" i="30" s="1"/>
  <c r="AC107" i="30" s="1"/>
  <c r="AC108" i="30" s="1"/>
  <c r="AC109" i="30" s="1"/>
  <c r="AB98" i="30"/>
  <c r="AB99" i="30" s="1"/>
  <c r="AB100" i="30" s="1"/>
  <c r="AB101" i="30" s="1"/>
  <c r="AB102" i="30" s="1"/>
  <c r="AB103" i="30" s="1"/>
  <c r="AB104" i="30" s="1"/>
  <c r="AB105" i="30" s="1"/>
  <c r="AB106" i="30" s="1"/>
  <c r="AB107" i="30" s="1"/>
  <c r="AB108" i="30" s="1"/>
  <c r="AB109" i="30" s="1"/>
  <c r="AA98" i="30"/>
  <c r="AA99" i="30" s="1"/>
  <c r="AA100" i="30" s="1"/>
  <c r="AA101" i="30" s="1"/>
  <c r="AA102" i="30" s="1"/>
  <c r="AA103" i="30" s="1"/>
  <c r="AA104" i="30" s="1"/>
  <c r="AA105" i="30" s="1"/>
  <c r="AA106" i="30" s="1"/>
  <c r="AA107" i="30" s="1"/>
  <c r="AA108" i="30" s="1"/>
  <c r="AA109" i="30" s="1"/>
  <c r="U98" i="30"/>
  <c r="P98" i="30"/>
  <c r="O98" i="30"/>
  <c r="N98" i="30"/>
  <c r="M98" i="30"/>
  <c r="L98" i="30"/>
  <c r="U97" i="30"/>
  <c r="P97" i="30"/>
  <c r="O97" i="30"/>
  <c r="N97" i="30"/>
  <c r="M97" i="30"/>
  <c r="L97" i="30"/>
  <c r="K97" i="30"/>
  <c r="U96" i="30"/>
  <c r="P96" i="30"/>
  <c r="O96" i="30"/>
  <c r="N96" i="30"/>
  <c r="M96" i="30"/>
  <c r="L96" i="30"/>
  <c r="K96" i="30"/>
  <c r="U95" i="30"/>
  <c r="P95" i="30"/>
  <c r="O95" i="30"/>
  <c r="N95" i="30"/>
  <c r="M95" i="30"/>
  <c r="L95" i="30"/>
  <c r="K95" i="30"/>
  <c r="U94" i="30"/>
  <c r="P94" i="30"/>
  <c r="O94" i="30"/>
  <c r="N94" i="30"/>
  <c r="M94" i="30"/>
  <c r="L94" i="30"/>
  <c r="K94" i="30"/>
  <c r="U93" i="30"/>
  <c r="P93" i="30"/>
  <c r="O93" i="30"/>
  <c r="N93" i="30"/>
  <c r="M93" i="30"/>
  <c r="L93" i="30"/>
  <c r="K93" i="30"/>
  <c r="U92" i="30"/>
  <c r="O92" i="30"/>
  <c r="N92" i="30"/>
  <c r="M92" i="30"/>
  <c r="L92" i="30"/>
  <c r="K92" i="30"/>
  <c r="U91" i="30"/>
  <c r="O91" i="30"/>
  <c r="N91" i="30"/>
  <c r="M91" i="30"/>
  <c r="L91" i="30"/>
  <c r="K91" i="30"/>
  <c r="U90" i="30"/>
  <c r="O90" i="30"/>
  <c r="N90" i="30"/>
  <c r="M90" i="30"/>
  <c r="L90" i="30"/>
  <c r="K90" i="30"/>
  <c r="U89" i="30"/>
  <c r="O89" i="30"/>
  <c r="N89" i="30"/>
  <c r="M89" i="30"/>
  <c r="L89" i="30"/>
  <c r="K89" i="30"/>
  <c r="U88" i="30"/>
  <c r="O88" i="30"/>
  <c r="N88" i="30"/>
  <c r="M88" i="30"/>
  <c r="L88" i="30"/>
  <c r="K88" i="30"/>
  <c r="U87" i="30"/>
  <c r="O87" i="30"/>
  <c r="N87" i="30"/>
  <c r="M87" i="30"/>
  <c r="L87" i="30"/>
  <c r="K87" i="30"/>
  <c r="AD86" i="30"/>
  <c r="AD87" i="30" s="1"/>
  <c r="AD88" i="30" s="1"/>
  <c r="AD89" i="30" s="1"/>
  <c r="AD90" i="30" s="1"/>
  <c r="AD91" i="30" s="1"/>
  <c r="AD92" i="30" s="1"/>
  <c r="AD93" i="30" s="1"/>
  <c r="AD94" i="30" s="1"/>
  <c r="AD95" i="30" s="1"/>
  <c r="AD96" i="30" s="1"/>
  <c r="AD97" i="30" s="1"/>
  <c r="AC86" i="30"/>
  <c r="AC87" i="30" s="1"/>
  <c r="AC88" i="30" s="1"/>
  <c r="AC89" i="30" s="1"/>
  <c r="AC90" i="30" s="1"/>
  <c r="AC91" i="30" s="1"/>
  <c r="AC92" i="30" s="1"/>
  <c r="AC93" i="30" s="1"/>
  <c r="AC94" i="30" s="1"/>
  <c r="AC95" i="30" s="1"/>
  <c r="AC96" i="30" s="1"/>
  <c r="AC97" i="30" s="1"/>
  <c r="AB86" i="30"/>
  <c r="AB87" i="30" s="1"/>
  <c r="AB88" i="30" s="1"/>
  <c r="AB89" i="30" s="1"/>
  <c r="AB90" i="30" s="1"/>
  <c r="AB91" i="30" s="1"/>
  <c r="AB92" i="30" s="1"/>
  <c r="AB93" i="30" s="1"/>
  <c r="AB94" i="30" s="1"/>
  <c r="AB95" i="30" s="1"/>
  <c r="AB96" i="30" s="1"/>
  <c r="AB97" i="30" s="1"/>
  <c r="AA86" i="30"/>
  <c r="AA87" i="30" s="1"/>
  <c r="AA88" i="30" s="1"/>
  <c r="AA89" i="30" s="1"/>
  <c r="AA90" i="30" s="1"/>
  <c r="AA91" i="30" s="1"/>
  <c r="AA92" i="30" s="1"/>
  <c r="AA93" i="30" s="1"/>
  <c r="AA94" i="30" s="1"/>
  <c r="AA95" i="30" s="1"/>
  <c r="AA96" i="30" s="1"/>
  <c r="AA97" i="30" s="1"/>
  <c r="U86" i="30"/>
  <c r="O86" i="30"/>
  <c r="M86" i="30"/>
  <c r="L86" i="30"/>
  <c r="K86" i="30"/>
  <c r="B141" i="30"/>
  <c r="A141" i="30"/>
  <c r="B140" i="30"/>
  <c r="A140" i="30"/>
  <c r="B139" i="30"/>
  <c r="A139" i="30"/>
  <c r="B138" i="30"/>
  <c r="A138" i="30"/>
  <c r="B137" i="30"/>
  <c r="A137" i="30"/>
  <c r="B136" i="30"/>
  <c r="A136" i="30"/>
  <c r="B135" i="30"/>
  <c r="A135" i="30"/>
  <c r="B134" i="30"/>
  <c r="A134" i="30"/>
  <c r="B133" i="30"/>
  <c r="A133" i="30"/>
  <c r="B132" i="30"/>
  <c r="A132" i="30"/>
  <c r="B131" i="30"/>
  <c r="A131" i="30"/>
  <c r="B130" i="30"/>
  <c r="A130" i="30"/>
  <c r="B129" i="30"/>
  <c r="A129" i="30"/>
  <c r="B128" i="30"/>
  <c r="A128" i="30"/>
  <c r="B127" i="30"/>
  <c r="A127" i="30"/>
  <c r="B126" i="30"/>
  <c r="A126" i="30"/>
  <c r="B125" i="30"/>
  <c r="A125" i="30"/>
  <c r="B124" i="30"/>
  <c r="A124" i="30"/>
  <c r="B123" i="30"/>
  <c r="A123" i="30"/>
  <c r="B122" i="30"/>
  <c r="A122" i="30"/>
  <c r="B121" i="30"/>
  <c r="A121" i="30"/>
  <c r="B120" i="30"/>
  <c r="A120" i="30"/>
  <c r="B119" i="30"/>
  <c r="A119" i="30"/>
  <c r="B118" i="30"/>
  <c r="A118" i="30"/>
  <c r="B117" i="30"/>
  <c r="A117" i="30"/>
  <c r="B116" i="30"/>
  <c r="A116" i="30"/>
  <c r="B115" i="30"/>
  <c r="A115" i="30"/>
  <c r="B114" i="30"/>
  <c r="A114" i="30"/>
  <c r="B113" i="30"/>
  <c r="A113" i="30"/>
  <c r="B112" i="30"/>
  <c r="A112" i="30"/>
  <c r="B111" i="30"/>
  <c r="A111" i="30"/>
  <c r="B110" i="30"/>
  <c r="A110" i="30"/>
  <c r="B109" i="30"/>
  <c r="A109" i="30"/>
  <c r="B108" i="30"/>
  <c r="A108" i="30"/>
  <c r="B107" i="30"/>
  <c r="A107" i="30"/>
  <c r="B106" i="30"/>
  <c r="A106" i="30"/>
  <c r="B105" i="30"/>
  <c r="A105" i="30"/>
  <c r="B104" i="30"/>
  <c r="A104" i="30"/>
  <c r="B103" i="30"/>
  <c r="A103" i="30"/>
  <c r="B102" i="30"/>
  <c r="A102" i="30"/>
  <c r="B101" i="30"/>
  <c r="A101" i="30"/>
  <c r="B100" i="30"/>
  <c r="A100" i="30"/>
  <c r="B99" i="30"/>
  <c r="A99" i="30"/>
  <c r="B98" i="30"/>
  <c r="A98" i="30"/>
  <c r="B97" i="30"/>
  <c r="A97" i="30"/>
  <c r="B96" i="30"/>
  <c r="A96" i="30"/>
  <c r="B95" i="30"/>
  <c r="A95" i="30"/>
  <c r="B94" i="30"/>
  <c r="A94" i="30"/>
  <c r="B93" i="30"/>
  <c r="A93" i="30"/>
  <c r="B92" i="30"/>
  <c r="A92" i="30"/>
  <c r="B91" i="30"/>
  <c r="A91" i="30"/>
  <c r="B90" i="30"/>
  <c r="A90" i="30"/>
  <c r="B89" i="30"/>
  <c r="A89" i="30"/>
  <c r="B88" i="30"/>
  <c r="A88" i="30"/>
  <c r="B87" i="30"/>
  <c r="A87" i="30"/>
  <c r="B86" i="30"/>
  <c r="A86" i="30"/>
  <c r="U139" i="29"/>
  <c r="T139" i="29"/>
  <c r="S139" i="29"/>
  <c r="R139" i="29"/>
  <c r="Q139" i="29"/>
  <c r="P139" i="29"/>
  <c r="O139" i="29"/>
  <c r="U138" i="29"/>
  <c r="T138" i="29"/>
  <c r="S138" i="29"/>
  <c r="R138" i="29"/>
  <c r="Q138" i="29"/>
  <c r="P138" i="29"/>
  <c r="O138" i="29"/>
  <c r="U137" i="29"/>
  <c r="T137" i="29"/>
  <c r="S137" i="29"/>
  <c r="R137" i="29"/>
  <c r="Q137" i="29"/>
  <c r="P137" i="29"/>
  <c r="O137" i="29"/>
  <c r="U136" i="29"/>
  <c r="T136" i="29"/>
  <c r="S136" i="29"/>
  <c r="R136" i="29"/>
  <c r="Q136" i="29"/>
  <c r="P136" i="29"/>
  <c r="O136" i="29"/>
  <c r="U135" i="29"/>
  <c r="T135" i="29"/>
  <c r="S135" i="29"/>
  <c r="R135" i="29"/>
  <c r="Q135" i="29"/>
  <c r="P135" i="29"/>
  <c r="O135" i="29"/>
  <c r="AD134" i="29"/>
  <c r="AD135" i="29" s="1"/>
  <c r="AD136" i="29" s="1"/>
  <c r="AD137" i="29" s="1"/>
  <c r="AD138" i="29" s="1"/>
  <c r="AD139" i="29" s="1"/>
  <c r="AC134" i="29"/>
  <c r="AC135" i="29" s="1"/>
  <c r="AC136" i="29" s="1"/>
  <c r="AC137" i="29" s="1"/>
  <c r="AC138" i="29" s="1"/>
  <c r="AC139" i="29" s="1"/>
  <c r="AB134" i="29"/>
  <c r="AB135" i="29" s="1"/>
  <c r="AB136" i="29" s="1"/>
  <c r="AB137" i="29" s="1"/>
  <c r="AB138" i="29" s="1"/>
  <c r="AB139" i="29" s="1"/>
  <c r="AA134" i="29"/>
  <c r="AA135" i="29" s="1"/>
  <c r="AA136" i="29" s="1"/>
  <c r="AA137" i="29" s="1"/>
  <c r="AA138" i="29" s="1"/>
  <c r="AA139" i="29" s="1"/>
  <c r="U134" i="29"/>
  <c r="T134" i="29"/>
  <c r="S134" i="29"/>
  <c r="R134" i="29"/>
  <c r="Q134" i="29"/>
  <c r="P134" i="29"/>
  <c r="O134" i="29"/>
  <c r="U133" i="29"/>
  <c r="S133" i="29"/>
  <c r="R133" i="29"/>
  <c r="Q133" i="29"/>
  <c r="P133" i="29"/>
  <c r="O133" i="29"/>
  <c r="N133" i="29"/>
  <c r="U132" i="29"/>
  <c r="Q132" i="29"/>
  <c r="P132" i="29"/>
  <c r="O132" i="29"/>
  <c r="N132" i="29"/>
  <c r="U131" i="29"/>
  <c r="Q131" i="29"/>
  <c r="P131" i="29"/>
  <c r="O131" i="29"/>
  <c r="N131" i="29"/>
  <c r="U130" i="29"/>
  <c r="Q130" i="29"/>
  <c r="P130" i="29"/>
  <c r="O130" i="29"/>
  <c r="N130" i="29"/>
  <c r="U129" i="29"/>
  <c r="Q129" i="29"/>
  <c r="P129" i="29"/>
  <c r="O129" i="29"/>
  <c r="N129" i="29"/>
  <c r="U128" i="29"/>
  <c r="Q128" i="29"/>
  <c r="P128" i="29"/>
  <c r="O128" i="29"/>
  <c r="N128" i="29"/>
  <c r="U127" i="29"/>
  <c r="Q127" i="29"/>
  <c r="P127" i="29"/>
  <c r="O127" i="29"/>
  <c r="N127" i="29"/>
  <c r="U126" i="29"/>
  <c r="Q126" i="29"/>
  <c r="P126" i="29"/>
  <c r="O126" i="29"/>
  <c r="N126" i="29"/>
  <c r="U125" i="29"/>
  <c r="Q125" i="29"/>
  <c r="P125" i="29"/>
  <c r="O125" i="29"/>
  <c r="N125" i="29"/>
  <c r="U124" i="29"/>
  <c r="Q124" i="29"/>
  <c r="P124" i="29"/>
  <c r="O124" i="29"/>
  <c r="N124" i="29"/>
  <c r="U123" i="29"/>
  <c r="Q123" i="29"/>
  <c r="P123" i="29"/>
  <c r="O123" i="29"/>
  <c r="N123" i="29"/>
  <c r="AD122" i="29"/>
  <c r="AD123" i="29" s="1"/>
  <c r="AD124" i="29" s="1"/>
  <c r="AD125" i="29" s="1"/>
  <c r="AD126" i="29" s="1"/>
  <c r="AD127" i="29" s="1"/>
  <c r="AD128" i="29" s="1"/>
  <c r="AD129" i="29" s="1"/>
  <c r="AD130" i="29" s="1"/>
  <c r="AD131" i="29" s="1"/>
  <c r="AD132" i="29" s="1"/>
  <c r="AD133" i="29" s="1"/>
  <c r="AC122" i="29"/>
  <c r="AC123" i="29" s="1"/>
  <c r="AC124" i="29" s="1"/>
  <c r="AC125" i="29" s="1"/>
  <c r="AC126" i="29" s="1"/>
  <c r="AC127" i="29" s="1"/>
  <c r="AC128" i="29" s="1"/>
  <c r="AC129" i="29" s="1"/>
  <c r="AC130" i="29" s="1"/>
  <c r="AC131" i="29" s="1"/>
  <c r="AC132" i="29" s="1"/>
  <c r="AC133" i="29" s="1"/>
  <c r="AB122" i="29"/>
  <c r="AB123" i="29" s="1"/>
  <c r="AB124" i="29" s="1"/>
  <c r="AB125" i="29" s="1"/>
  <c r="AB126" i="29" s="1"/>
  <c r="AB127" i="29" s="1"/>
  <c r="AB128" i="29" s="1"/>
  <c r="AB129" i="29" s="1"/>
  <c r="AB130" i="29" s="1"/>
  <c r="AB131" i="29" s="1"/>
  <c r="AB132" i="29" s="1"/>
  <c r="AB133" i="29" s="1"/>
  <c r="AA122" i="29"/>
  <c r="AA123" i="29" s="1"/>
  <c r="AA124" i="29" s="1"/>
  <c r="AA125" i="29" s="1"/>
  <c r="AA126" i="29" s="1"/>
  <c r="AA127" i="29" s="1"/>
  <c r="AA128" i="29" s="1"/>
  <c r="AA129" i="29" s="1"/>
  <c r="AA130" i="29" s="1"/>
  <c r="AA131" i="29" s="1"/>
  <c r="AA132" i="29" s="1"/>
  <c r="AA133" i="29" s="1"/>
  <c r="U122" i="29"/>
  <c r="P122" i="29"/>
  <c r="O122" i="29"/>
  <c r="N122" i="29"/>
  <c r="U121" i="29"/>
  <c r="P121" i="29"/>
  <c r="O121" i="29"/>
  <c r="N121" i="29"/>
  <c r="M121" i="29"/>
  <c r="U120" i="29"/>
  <c r="P120" i="29"/>
  <c r="O120" i="29"/>
  <c r="N120" i="29"/>
  <c r="M120" i="29"/>
  <c r="U119" i="29"/>
  <c r="P119" i="29"/>
  <c r="O119" i="29"/>
  <c r="N119" i="29"/>
  <c r="M119" i="29"/>
  <c r="U118" i="29"/>
  <c r="P118" i="29"/>
  <c r="O118" i="29"/>
  <c r="N118" i="29"/>
  <c r="M118" i="29"/>
  <c r="U117" i="29"/>
  <c r="P117" i="29"/>
  <c r="O117" i="29"/>
  <c r="N117" i="29"/>
  <c r="M117" i="29"/>
  <c r="U116" i="29"/>
  <c r="P116" i="29"/>
  <c r="O116" i="29"/>
  <c r="N116" i="29"/>
  <c r="M116" i="29"/>
  <c r="U115" i="29"/>
  <c r="P115" i="29"/>
  <c r="O115" i="29"/>
  <c r="N115" i="29"/>
  <c r="M115" i="29"/>
  <c r="U114" i="29"/>
  <c r="P114" i="29"/>
  <c r="O114" i="29"/>
  <c r="N114" i="29"/>
  <c r="M114" i="29"/>
  <c r="U113" i="29"/>
  <c r="P113" i="29"/>
  <c r="O113" i="29"/>
  <c r="N113" i="29"/>
  <c r="M113" i="29"/>
  <c r="U112" i="29"/>
  <c r="Q112" i="29"/>
  <c r="P112" i="29"/>
  <c r="O112" i="29"/>
  <c r="N112" i="29"/>
  <c r="M112" i="29"/>
  <c r="U111" i="29"/>
  <c r="Q111" i="29"/>
  <c r="P111" i="29"/>
  <c r="O111" i="29"/>
  <c r="N111" i="29"/>
  <c r="M111" i="29"/>
  <c r="AD110" i="29"/>
  <c r="AD111" i="29" s="1"/>
  <c r="AD112" i="29" s="1"/>
  <c r="AD113" i="29" s="1"/>
  <c r="AD114" i="29" s="1"/>
  <c r="AD115" i="29" s="1"/>
  <c r="AD116" i="29" s="1"/>
  <c r="AD117" i="29" s="1"/>
  <c r="AD118" i="29" s="1"/>
  <c r="AD119" i="29" s="1"/>
  <c r="AD120" i="29" s="1"/>
  <c r="AD121" i="29" s="1"/>
  <c r="AC110" i="29"/>
  <c r="AC111" i="29" s="1"/>
  <c r="AC112" i="29" s="1"/>
  <c r="AC113" i="29" s="1"/>
  <c r="AC114" i="29" s="1"/>
  <c r="AC115" i="29" s="1"/>
  <c r="AC116" i="29" s="1"/>
  <c r="AC117" i="29" s="1"/>
  <c r="AC118" i="29" s="1"/>
  <c r="AC119" i="29" s="1"/>
  <c r="AC120" i="29" s="1"/>
  <c r="AC121" i="29" s="1"/>
  <c r="AB110" i="29"/>
  <c r="AB111" i="29" s="1"/>
  <c r="AB112" i="29" s="1"/>
  <c r="AB113" i="29" s="1"/>
  <c r="AB114" i="29" s="1"/>
  <c r="AB115" i="29" s="1"/>
  <c r="AB116" i="29" s="1"/>
  <c r="AB117" i="29" s="1"/>
  <c r="AB118" i="29" s="1"/>
  <c r="AB119" i="29" s="1"/>
  <c r="AB120" i="29" s="1"/>
  <c r="AB121" i="29" s="1"/>
  <c r="AA110" i="29"/>
  <c r="AA111" i="29" s="1"/>
  <c r="AA112" i="29" s="1"/>
  <c r="AA113" i="29" s="1"/>
  <c r="AA114" i="29" s="1"/>
  <c r="AA115" i="29" s="1"/>
  <c r="AA116" i="29" s="1"/>
  <c r="AA117" i="29" s="1"/>
  <c r="AA118" i="29" s="1"/>
  <c r="AA119" i="29" s="1"/>
  <c r="AA120" i="29" s="1"/>
  <c r="AA121" i="29" s="1"/>
  <c r="U110" i="29"/>
  <c r="Q110" i="29"/>
  <c r="P110" i="29"/>
  <c r="O110" i="29"/>
  <c r="N110" i="29"/>
  <c r="M110" i="29"/>
  <c r="U109" i="29"/>
  <c r="Q109" i="29"/>
  <c r="P109" i="29"/>
  <c r="O109" i="29"/>
  <c r="N109" i="29"/>
  <c r="M109" i="29"/>
  <c r="L109" i="29"/>
  <c r="U108" i="29"/>
  <c r="Q108" i="29"/>
  <c r="P108" i="29"/>
  <c r="O108" i="29"/>
  <c r="N108" i="29"/>
  <c r="M108" i="29"/>
  <c r="L108" i="29"/>
  <c r="U107" i="29"/>
  <c r="Q107" i="29"/>
  <c r="P107" i="29"/>
  <c r="O107" i="29"/>
  <c r="N107" i="29"/>
  <c r="M107" i="29"/>
  <c r="L107" i="29"/>
  <c r="U106" i="29"/>
  <c r="Q106" i="29"/>
  <c r="P106" i="29"/>
  <c r="O106" i="29"/>
  <c r="N106" i="29"/>
  <c r="M106" i="29"/>
  <c r="L106" i="29"/>
  <c r="U105" i="29"/>
  <c r="Q105" i="29"/>
  <c r="P105" i="29"/>
  <c r="O105" i="29"/>
  <c r="N105" i="29"/>
  <c r="M105" i="29"/>
  <c r="L105" i="29"/>
  <c r="U104" i="29"/>
  <c r="Q104" i="29"/>
  <c r="P104" i="29"/>
  <c r="O104" i="29"/>
  <c r="N104" i="29"/>
  <c r="M104" i="29"/>
  <c r="L104" i="29"/>
  <c r="U103" i="29"/>
  <c r="Q103" i="29"/>
  <c r="P103" i="29"/>
  <c r="O103" i="29"/>
  <c r="N103" i="29"/>
  <c r="M103" i="29"/>
  <c r="L103" i="29"/>
  <c r="U102" i="29"/>
  <c r="Q102" i="29"/>
  <c r="P102" i="29"/>
  <c r="O102" i="29"/>
  <c r="N102" i="29"/>
  <c r="M102" i="29"/>
  <c r="L102" i="29"/>
  <c r="U101" i="29"/>
  <c r="Q101" i="29"/>
  <c r="P101" i="29"/>
  <c r="O101" i="29"/>
  <c r="N101" i="29"/>
  <c r="M101" i="29"/>
  <c r="L101" i="29"/>
  <c r="U100" i="29"/>
  <c r="Q100" i="29"/>
  <c r="P100" i="29"/>
  <c r="O100" i="29"/>
  <c r="N100" i="29"/>
  <c r="M100" i="29"/>
  <c r="L100" i="29"/>
  <c r="U99" i="29"/>
  <c r="Q99" i="29"/>
  <c r="P99" i="29"/>
  <c r="O99" i="29"/>
  <c r="N99" i="29"/>
  <c r="M99" i="29"/>
  <c r="L99" i="29"/>
  <c r="AD98" i="29"/>
  <c r="AD99" i="29" s="1"/>
  <c r="AD100" i="29" s="1"/>
  <c r="AD101" i="29" s="1"/>
  <c r="AD102" i="29" s="1"/>
  <c r="AD103" i="29" s="1"/>
  <c r="AD104" i="29" s="1"/>
  <c r="AD105" i="29" s="1"/>
  <c r="AD106" i="29" s="1"/>
  <c r="AD107" i="29" s="1"/>
  <c r="AD108" i="29" s="1"/>
  <c r="AD109" i="29" s="1"/>
  <c r="AC98" i="29"/>
  <c r="AC99" i="29" s="1"/>
  <c r="AC100" i="29" s="1"/>
  <c r="AC101" i="29" s="1"/>
  <c r="AC102" i="29" s="1"/>
  <c r="AC103" i="29" s="1"/>
  <c r="AC104" i="29" s="1"/>
  <c r="AC105" i="29" s="1"/>
  <c r="AC106" i="29" s="1"/>
  <c r="AC107" i="29" s="1"/>
  <c r="AC108" i="29" s="1"/>
  <c r="AC109" i="29" s="1"/>
  <c r="AB98" i="29"/>
  <c r="AB99" i="29" s="1"/>
  <c r="AB100" i="29" s="1"/>
  <c r="AB101" i="29" s="1"/>
  <c r="AB102" i="29" s="1"/>
  <c r="AB103" i="29" s="1"/>
  <c r="AB104" i="29" s="1"/>
  <c r="AB105" i="29" s="1"/>
  <c r="AB106" i="29" s="1"/>
  <c r="AB107" i="29" s="1"/>
  <c r="AB108" i="29" s="1"/>
  <c r="AB109" i="29" s="1"/>
  <c r="AA98" i="29"/>
  <c r="AA99" i="29" s="1"/>
  <c r="AA100" i="29" s="1"/>
  <c r="AA101" i="29" s="1"/>
  <c r="AA102" i="29" s="1"/>
  <c r="AA103" i="29" s="1"/>
  <c r="AA104" i="29" s="1"/>
  <c r="AA105" i="29" s="1"/>
  <c r="AA106" i="29" s="1"/>
  <c r="AA107" i="29" s="1"/>
  <c r="AA108" i="29" s="1"/>
  <c r="AA109" i="29" s="1"/>
  <c r="U98" i="29"/>
  <c r="P98" i="29"/>
  <c r="O98" i="29"/>
  <c r="N98" i="29"/>
  <c r="M98" i="29"/>
  <c r="L98" i="29"/>
  <c r="U97" i="29"/>
  <c r="P97" i="29"/>
  <c r="O97" i="29"/>
  <c r="N97" i="29"/>
  <c r="M97" i="29"/>
  <c r="L97" i="29"/>
  <c r="K97" i="29"/>
  <c r="U96" i="29"/>
  <c r="P96" i="29"/>
  <c r="O96" i="29"/>
  <c r="N96" i="29"/>
  <c r="M96" i="29"/>
  <c r="L96" i="29"/>
  <c r="K96" i="29"/>
  <c r="U95" i="29"/>
  <c r="P95" i="29"/>
  <c r="O95" i="29"/>
  <c r="N95" i="29"/>
  <c r="M95" i="29"/>
  <c r="L95" i="29"/>
  <c r="K95" i="29"/>
  <c r="U94" i="29"/>
  <c r="P94" i="29"/>
  <c r="O94" i="29"/>
  <c r="N94" i="29"/>
  <c r="M94" i="29"/>
  <c r="L94" i="29"/>
  <c r="K94" i="29"/>
  <c r="U93" i="29"/>
  <c r="P93" i="29"/>
  <c r="O93" i="29"/>
  <c r="N93" i="29"/>
  <c r="M93" i="29"/>
  <c r="L93" i="29"/>
  <c r="K93" i="29"/>
  <c r="U92" i="29"/>
  <c r="O92" i="29"/>
  <c r="N92" i="29"/>
  <c r="M92" i="29"/>
  <c r="L92" i="29"/>
  <c r="K92" i="29"/>
  <c r="U91" i="29"/>
  <c r="O91" i="29"/>
  <c r="N91" i="29"/>
  <c r="M91" i="29"/>
  <c r="L91" i="29"/>
  <c r="K91" i="29"/>
  <c r="U90" i="29"/>
  <c r="O90" i="29"/>
  <c r="N90" i="29"/>
  <c r="M90" i="29"/>
  <c r="L90" i="29"/>
  <c r="K90" i="29"/>
  <c r="U89" i="29"/>
  <c r="O89" i="29"/>
  <c r="N89" i="29"/>
  <c r="M89" i="29"/>
  <c r="L89" i="29"/>
  <c r="K89" i="29"/>
  <c r="U88" i="29"/>
  <c r="O88" i="29"/>
  <c r="N88" i="29"/>
  <c r="M88" i="29"/>
  <c r="L88" i="29"/>
  <c r="K88" i="29"/>
  <c r="U87" i="29"/>
  <c r="O87" i="29"/>
  <c r="N87" i="29"/>
  <c r="M87" i="29"/>
  <c r="L87" i="29"/>
  <c r="K87" i="29"/>
  <c r="AD86" i="29"/>
  <c r="AD87" i="29" s="1"/>
  <c r="AD88" i="29" s="1"/>
  <c r="AD89" i="29" s="1"/>
  <c r="AD90" i="29" s="1"/>
  <c r="AD91" i="29" s="1"/>
  <c r="AD92" i="29" s="1"/>
  <c r="AD93" i="29" s="1"/>
  <c r="AD94" i="29" s="1"/>
  <c r="AD95" i="29" s="1"/>
  <c r="AD96" i="29" s="1"/>
  <c r="AD97" i="29" s="1"/>
  <c r="AC86" i="29"/>
  <c r="AC87" i="29" s="1"/>
  <c r="AC88" i="29" s="1"/>
  <c r="AC89" i="29" s="1"/>
  <c r="AC90" i="29" s="1"/>
  <c r="AC91" i="29" s="1"/>
  <c r="AC92" i="29" s="1"/>
  <c r="AC93" i="29" s="1"/>
  <c r="AC94" i="29" s="1"/>
  <c r="AC95" i="29" s="1"/>
  <c r="AC96" i="29" s="1"/>
  <c r="AC97" i="29" s="1"/>
  <c r="AB86" i="29"/>
  <c r="AB87" i="29" s="1"/>
  <c r="AB88" i="29" s="1"/>
  <c r="AB89" i="29" s="1"/>
  <c r="AB90" i="29" s="1"/>
  <c r="AB91" i="29" s="1"/>
  <c r="AB92" i="29" s="1"/>
  <c r="AB93" i="29" s="1"/>
  <c r="AB94" i="29" s="1"/>
  <c r="AB95" i="29" s="1"/>
  <c r="AB96" i="29" s="1"/>
  <c r="AB97" i="29" s="1"/>
  <c r="AA86" i="29"/>
  <c r="AA87" i="29" s="1"/>
  <c r="AA88" i="29" s="1"/>
  <c r="AA89" i="29" s="1"/>
  <c r="AA90" i="29" s="1"/>
  <c r="AA91" i="29" s="1"/>
  <c r="AA92" i="29" s="1"/>
  <c r="AA93" i="29" s="1"/>
  <c r="AA94" i="29" s="1"/>
  <c r="AA95" i="29" s="1"/>
  <c r="AA96" i="29" s="1"/>
  <c r="AA97" i="29" s="1"/>
  <c r="U86" i="29"/>
  <c r="O86" i="29"/>
  <c r="M86" i="29"/>
  <c r="L86" i="29"/>
  <c r="K86" i="29"/>
  <c r="B141" i="29"/>
  <c r="A141" i="29"/>
  <c r="B140" i="29"/>
  <c r="A140" i="29"/>
  <c r="B139" i="29"/>
  <c r="A139" i="29"/>
  <c r="B138" i="29"/>
  <c r="A138" i="29"/>
  <c r="B137" i="29"/>
  <c r="A137" i="29"/>
  <c r="B136" i="29"/>
  <c r="A136" i="29"/>
  <c r="B135" i="29"/>
  <c r="A135" i="29"/>
  <c r="B134" i="29"/>
  <c r="A134" i="29"/>
  <c r="B133" i="29"/>
  <c r="A133" i="29"/>
  <c r="B132" i="29"/>
  <c r="A132" i="29"/>
  <c r="B131" i="29"/>
  <c r="A131" i="29"/>
  <c r="B130" i="29"/>
  <c r="A130" i="29"/>
  <c r="B129" i="29"/>
  <c r="A129" i="29"/>
  <c r="B128" i="29"/>
  <c r="A128" i="29"/>
  <c r="B127" i="29"/>
  <c r="A127" i="29"/>
  <c r="B126" i="29"/>
  <c r="A126" i="29"/>
  <c r="B125" i="29"/>
  <c r="A125" i="29"/>
  <c r="B124" i="29"/>
  <c r="A124" i="29"/>
  <c r="B123" i="29"/>
  <c r="A123" i="29"/>
  <c r="B122" i="29"/>
  <c r="A122" i="29"/>
  <c r="B121" i="29"/>
  <c r="A121" i="29"/>
  <c r="B120" i="29"/>
  <c r="A120" i="29"/>
  <c r="B119" i="29"/>
  <c r="A119" i="29"/>
  <c r="B118" i="29"/>
  <c r="A118" i="29"/>
  <c r="B117" i="29"/>
  <c r="A117" i="29"/>
  <c r="B116" i="29"/>
  <c r="A116" i="29"/>
  <c r="B115" i="29"/>
  <c r="A115" i="29"/>
  <c r="B114" i="29"/>
  <c r="A114" i="29"/>
  <c r="B113" i="29"/>
  <c r="A113" i="29"/>
  <c r="B112" i="29"/>
  <c r="A112" i="29"/>
  <c r="B111" i="29"/>
  <c r="A111" i="29"/>
  <c r="B110" i="29"/>
  <c r="A110" i="29"/>
  <c r="B109" i="29"/>
  <c r="A109" i="29"/>
  <c r="B108" i="29"/>
  <c r="A108" i="29"/>
  <c r="B107" i="29"/>
  <c r="A107" i="29"/>
  <c r="B106" i="29"/>
  <c r="A106" i="29"/>
  <c r="B105" i="29"/>
  <c r="A105" i="29"/>
  <c r="B104" i="29"/>
  <c r="A104" i="29"/>
  <c r="B103" i="29"/>
  <c r="A103" i="29"/>
  <c r="B102" i="29"/>
  <c r="A102" i="29"/>
  <c r="B101" i="29"/>
  <c r="A101" i="29"/>
  <c r="B100" i="29"/>
  <c r="A100" i="29"/>
  <c r="B99" i="29"/>
  <c r="A99" i="29"/>
  <c r="B98" i="29"/>
  <c r="A98" i="29"/>
  <c r="B97" i="29"/>
  <c r="A97" i="29"/>
  <c r="B96" i="29"/>
  <c r="A96" i="29"/>
  <c r="B95" i="29"/>
  <c r="A95" i="29"/>
  <c r="B94" i="29"/>
  <c r="A94" i="29"/>
  <c r="B93" i="29"/>
  <c r="A93" i="29"/>
  <c r="B92" i="29"/>
  <c r="A92" i="29"/>
  <c r="B91" i="29"/>
  <c r="A91" i="29"/>
  <c r="B90" i="29"/>
  <c r="A90" i="29"/>
  <c r="B89" i="29"/>
  <c r="A89" i="29"/>
  <c r="B88" i="29"/>
  <c r="A88" i="29"/>
  <c r="B87" i="29"/>
  <c r="A87" i="29"/>
  <c r="B86" i="29"/>
  <c r="A86" i="29"/>
  <c r="U139" i="28"/>
  <c r="T139" i="28"/>
  <c r="S139" i="28"/>
  <c r="R139" i="28"/>
  <c r="Q139" i="28"/>
  <c r="P139" i="28"/>
  <c r="O139" i="28"/>
  <c r="U138" i="28"/>
  <c r="T138" i="28"/>
  <c r="S138" i="28"/>
  <c r="R138" i="28"/>
  <c r="Q138" i="28"/>
  <c r="P138" i="28"/>
  <c r="O138" i="28"/>
  <c r="U137" i="28"/>
  <c r="T137" i="28"/>
  <c r="S137" i="28"/>
  <c r="R137" i="28"/>
  <c r="Q137" i="28"/>
  <c r="P137" i="28"/>
  <c r="O137" i="28"/>
  <c r="U136" i="28"/>
  <c r="T136" i="28"/>
  <c r="S136" i="28"/>
  <c r="R136" i="28"/>
  <c r="Q136" i="28"/>
  <c r="P136" i="28"/>
  <c r="O136" i="28"/>
  <c r="U135" i="28"/>
  <c r="T135" i="28"/>
  <c r="S135" i="28"/>
  <c r="R135" i="28"/>
  <c r="Q135" i="28"/>
  <c r="P135" i="28"/>
  <c r="O135" i="28"/>
  <c r="AD134" i="28"/>
  <c r="AD135" i="28" s="1"/>
  <c r="AD136" i="28" s="1"/>
  <c r="AD137" i="28" s="1"/>
  <c r="AD138" i="28" s="1"/>
  <c r="AD139" i="28" s="1"/>
  <c r="AC134" i="28"/>
  <c r="AC135" i="28" s="1"/>
  <c r="AC136" i="28" s="1"/>
  <c r="AC137" i="28" s="1"/>
  <c r="AC138" i="28" s="1"/>
  <c r="AC139" i="28" s="1"/>
  <c r="AB134" i="28"/>
  <c r="AB135" i="28" s="1"/>
  <c r="AB136" i="28" s="1"/>
  <c r="AB137" i="28" s="1"/>
  <c r="AB138" i="28" s="1"/>
  <c r="AB139" i="28" s="1"/>
  <c r="AA134" i="28"/>
  <c r="AA135" i="28" s="1"/>
  <c r="AA136" i="28" s="1"/>
  <c r="AA137" i="28" s="1"/>
  <c r="AA138" i="28" s="1"/>
  <c r="AA139" i="28" s="1"/>
  <c r="U134" i="28"/>
  <c r="T134" i="28"/>
  <c r="S134" i="28"/>
  <c r="R134" i="28"/>
  <c r="Q134" i="28"/>
  <c r="P134" i="28"/>
  <c r="O134" i="28"/>
  <c r="U133" i="28"/>
  <c r="S133" i="28"/>
  <c r="R133" i="28"/>
  <c r="Q133" i="28"/>
  <c r="P133" i="28"/>
  <c r="O133" i="28"/>
  <c r="N133" i="28"/>
  <c r="U132" i="28"/>
  <c r="Q132" i="28"/>
  <c r="P132" i="28"/>
  <c r="O132" i="28"/>
  <c r="N132" i="28"/>
  <c r="U131" i="28"/>
  <c r="Q131" i="28"/>
  <c r="P131" i="28"/>
  <c r="O131" i="28"/>
  <c r="N131" i="28"/>
  <c r="U130" i="28"/>
  <c r="Q130" i="28"/>
  <c r="P130" i="28"/>
  <c r="O130" i="28"/>
  <c r="N130" i="28"/>
  <c r="U129" i="28"/>
  <c r="Q129" i="28"/>
  <c r="P129" i="28"/>
  <c r="O129" i="28"/>
  <c r="N129" i="28"/>
  <c r="U128" i="28"/>
  <c r="Q128" i="28"/>
  <c r="P128" i="28"/>
  <c r="O128" i="28"/>
  <c r="N128" i="28"/>
  <c r="U127" i="28"/>
  <c r="Q127" i="28"/>
  <c r="P127" i="28"/>
  <c r="O127" i="28"/>
  <c r="N127" i="28"/>
  <c r="U126" i="28"/>
  <c r="Q126" i="28"/>
  <c r="P126" i="28"/>
  <c r="O126" i="28"/>
  <c r="N126" i="28"/>
  <c r="U125" i="28"/>
  <c r="Q125" i="28"/>
  <c r="P125" i="28"/>
  <c r="O125" i="28"/>
  <c r="N125" i="28"/>
  <c r="U124" i="28"/>
  <c r="Q124" i="28"/>
  <c r="P124" i="28"/>
  <c r="O124" i="28"/>
  <c r="N124" i="28"/>
  <c r="U123" i="28"/>
  <c r="Q123" i="28"/>
  <c r="P123" i="28"/>
  <c r="O123" i="28"/>
  <c r="N123" i="28"/>
  <c r="AD122" i="28"/>
  <c r="AD123" i="28" s="1"/>
  <c r="AD124" i="28" s="1"/>
  <c r="AD125" i="28" s="1"/>
  <c r="AD126" i="28" s="1"/>
  <c r="AD127" i="28" s="1"/>
  <c r="AD128" i="28" s="1"/>
  <c r="AD129" i="28" s="1"/>
  <c r="AD130" i="28" s="1"/>
  <c r="AD131" i="28" s="1"/>
  <c r="AD132" i="28" s="1"/>
  <c r="AD133" i="28" s="1"/>
  <c r="AC122" i="28"/>
  <c r="AC123" i="28" s="1"/>
  <c r="AC124" i="28" s="1"/>
  <c r="AC125" i="28" s="1"/>
  <c r="AC126" i="28" s="1"/>
  <c r="AC127" i="28" s="1"/>
  <c r="AC128" i="28" s="1"/>
  <c r="AC129" i="28" s="1"/>
  <c r="AC130" i="28" s="1"/>
  <c r="AC131" i="28" s="1"/>
  <c r="AC132" i="28" s="1"/>
  <c r="AC133" i="28" s="1"/>
  <c r="AB122" i="28"/>
  <c r="AB123" i="28" s="1"/>
  <c r="AB124" i="28" s="1"/>
  <c r="AB125" i="28" s="1"/>
  <c r="AB126" i="28" s="1"/>
  <c r="AB127" i="28" s="1"/>
  <c r="AB128" i="28" s="1"/>
  <c r="AB129" i="28" s="1"/>
  <c r="AB130" i="28" s="1"/>
  <c r="AB131" i="28" s="1"/>
  <c r="AB132" i="28" s="1"/>
  <c r="AB133" i="28" s="1"/>
  <c r="AA122" i="28"/>
  <c r="AA123" i="28" s="1"/>
  <c r="AA124" i="28" s="1"/>
  <c r="AA125" i="28" s="1"/>
  <c r="AA126" i="28" s="1"/>
  <c r="AA127" i="28" s="1"/>
  <c r="AA128" i="28" s="1"/>
  <c r="AA129" i="28" s="1"/>
  <c r="AA130" i="28" s="1"/>
  <c r="AA131" i="28" s="1"/>
  <c r="AA132" i="28" s="1"/>
  <c r="AA133" i="28" s="1"/>
  <c r="U122" i="28"/>
  <c r="P122" i="28"/>
  <c r="O122" i="28"/>
  <c r="N122" i="28"/>
  <c r="U121" i="28"/>
  <c r="P121" i="28"/>
  <c r="O121" i="28"/>
  <c r="N121" i="28"/>
  <c r="M121" i="28"/>
  <c r="U120" i="28"/>
  <c r="P120" i="28"/>
  <c r="O120" i="28"/>
  <c r="N120" i="28"/>
  <c r="M120" i="28"/>
  <c r="U119" i="28"/>
  <c r="P119" i="28"/>
  <c r="O119" i="28"/>
  <c r="N119" i="28"/>
  <c r="M119" i="28"/>
  <c r="U118" i="28"/>
  <c r="P118" i="28"/>
  <c r="O118" i="28"/>
  <c r="N118" i="28"/>
  <c r="M118" i="28"/>
  <c r="U117" i="28"/>
  <c r="P117" i="28"/>
  <c r="O117" i="28"/>
  <c r="N117" i="28"/>
  <c r="M117" i="28"/>
  <c r="U116" i="28"/>
  <c r="P116" i="28"/>
  <c r="O116" i="28"/>
  <c r="N116" i="28"/>
  <c r="M116" i="28"/>
  <c r="U115" i="28"/>
  <c r="P115" i="28"/>
  <c r="O115" i="28"/>
  <c r="N115" i="28"/>
  <c r="M115" i="28"/>
  <c r="U114" i="28"/>
  <c r="P114" i="28"/>
  <c r="O114" i="28"/>
  <c r="N114" i="28"/>
  <c r="M114" i="28"/>
  <c r="U113" i="28"/>
  <c r="P113" i="28"/>
  <c r="O113" i="28"/>
  <c r="N113" i="28"/>
  <c r="M113" i="28"/>
  <c r="U112" i="28"/>
  <c r="Q112" i="28"/>
  <c r="P112" i="28"/>
  <c r="O112" i="28"/>
  <c r="N112" i="28"/>
  <c r="M112" i="28"/>
  <c r="U111" i="28"/>
  <c r="Q111" i="28"/>
  <c r="P111" i="28"/>
  <c r="O111" i="28"/>
  <c r="N111" i="28"/>
  <c r="M111" i="28"/>
  <c r="AD110" i="28"/>
  <c r="AD111" i="28" s="1"/>
  <c r="AD112" i="28" s="1"/>
  <c r="AD113" i="28" s="1"/>
  <c r="AD114" i="28" s="1"/>
  <c r="AD115" i="28" s="1"/>
  <c r="AD116" i="28" s="1"/>
  <c r="AD117" i="28" s="1"/>
  <c r="AD118" i="28" s="1"/>
  <c r="AD119" i="28" s="1"/>
  <c r="AD120" i="28" s="1"/>
  <c r="AD121" i="28" s="1"/>
  <c r="AC110" i="28"/>
  <c r="AC111" i="28" s="1"/>
  <c r="AC112" i="28" s="1"/>
  <c r="AC113" i="28" s="1"/>
  <c r="AC114" i="28" s="1"/>
  <c r="AC115" i="28" s="1"/>
  <c r="AC116" i="28" s="1"/>
  <c r="AC117" i="28" s="1"/>
  <c r="AC118" i="28" s="1"/>
  <c r="AC119" i="28" s="1"/>
  <c r="AC120" i="28" s="1"/>
  <c r="AC121" i="28" s="1"/>
  <c r="AB110" i="28"/>
  <c r="AB111" i="28" s="1"/>
  <c r="AB112" i="28" s="1"/>
  <c r="AB113" i="28" s="1"/>
  <c r="AB114" i="28" s="1"/>
  <c r="AB115" i="28" s="1"/>
  <c r="AB116" i="28" s="1"/>
  <c r="AB117" i="28" s="1"/>
  <c r="AB118" i="28" s="1"/>
  <c r="AB119" i="28" s="1"/>
  <c r="AB120" i="28" s="1"/>
  <c r="AB121" i="28" s="1"/>
  <c r="AA110" i="28"/>
  <c r="AA111" i="28" s="1"/>
  <c r="AA112" i="28" s="1"/>
  <c r="AA113" i="28" s="1"/>
  <c r="AA114" i="28" s="1"/>
  <c r="AA115" i="28" s="1"/>
  <c r="AA116" i="28" s="1"/>
  <c r="AA117" i="28" s="1"/>
  <c r="AA118" i="28" s="1"/>
  <c r="AA119" i="28" s="1"/>
  <c r="AA120" i="28" s="1"/>
  <c r="AA121" i="28" s="1"/>
  <c r="U110" i="28"/>
  <c r="Q110" i="28"/>
  <c r="P110" i="28"/>
  <c r="O110" i="28"/>
  <c r="N110" i="28"/>
  <c r="M110" i="28"/>
  <c r="U109" i="28"/>
  <c r="Q109" i="28"/>
  <c r="P109" i="28"/>
  <c r="O109" i="28"/>
  <c r="N109" i="28"/>
  <c r="M109" i="28"/>
  <c r="L109" i="28"/>
  <c r="U108" i="28"/>
  <c r="Q108" i="28"/>
  <c r="P108" i="28"/>
  <c r="O108" i="28"/>
  <c r="N108" i="28"/>
  <c r="M108" i="28"/>
  <c r="L108" i="28"/>
  <c r="U107" i="28"/>
  <c r="Q107" i="28"/>
  <c r="P107" i="28"/>
  <c r="O107" i="28"/>
  <c r="N107" i="28"/>
  <c r="M107" i="28"/>
  <c r="L107" i="28"/>
  <c r="U106" i="28"/>
  <c r="Q106" i="28"/>
  <c r="P106" i="28"/>
  <c r="O106" i="28"/>
  <c r="N106" i="28"/>
  <c r="M106" i="28"/>
  <c r="L106" i="28"/>
  <c r="U105" i="28"/>
  <c r="Q105" i="28"/>
  <c r="P105" i="28"/>
  <c r="O105" i="28"/>
  <c r="N105" i="28"/>
  <c r="M105" i="28"/>
  <c r="L105" i="28"/>
  <c r="U104" i="28"/>
  <c r="Q104" i="28"/>
  <c r="P104" i="28"/>
  <c r="O104" i="28"/>
  <c r="N104" i="28"/>
  <c r="M104" i="28"/>
  <c r="L104" i="28"/>
  <c r="U103" i="28"/>
  <c r="Q103" i="28"/>
  <c r="P103" i="28"/>
  <c r="O103" i="28"/>
  <c r="N103" i="28"/>
  <c r="M103" i="28"/>
  <c r="L103" i="28"/>
  <c r="U102" i="28"/>
  <c r="Q102" i="28"/>
  <c r="P102" i="28"/>
  <c r="O102" i="28"/>
  <c r="N102" i="28"/>
  <c r="M102" i="28"/>
  <c r="L102" i="28"/>
  <c r="U101" i="28"/>
  <c r="Q101" i="28"/>
  <c r="P101" i="28"/>
  <c r="O101" i="28"/>
  <c r="N101" i="28"/>
  <c r="M101" i="28"/>
  <c r="L101" i="28"/>
  <c r="U100" i="28"/>
  <c r="Q100" i="28"/>
  <c r="P100" i="28"/>
  <c r="O100" i="28"/>
  <c r="N100" i="28"/>
  <c r="M100" i="28"/>
  <c r="L100" i="28"/>
  <c r="U99" i="28"/>
  <c r="Q99" i="28"/>
  <c r="P99" i="28"/>
  <c r="O99" i="28"/>
  <c r="N99" i="28"/>
  <c r="M99" i="28"/>
  <c r="L99" i="28"/>
  <c r="AD98" i="28"/>
  <c r="AD99" i="28" s="1"/>
  <c r="AD100" i="28" s="1"/>
  <c r="AD101" i="28" s="1"/>
  <c r="AD102" i="28" s="1"/>
  <c r="AD103" i="28" s="1"/>
  <c r="AD104" i="28" s="1"/>
  <c r="AD105" i="28" s="1"/>
  <c r="AD106" i="28" s="1"/>
  <c r="AD107" i="28" s="1"/>
  <c r="AD108" i="28" s="1"/>
  <c r="AD109" i="28" s="1"/>
  <c r="AC98" i="28"/>
  <c r="AC99" i="28" s="1"/>
  <c r="AC100" i="28" s="1"/>
  <c r="AC101" i="28" s="1"/>
  <c r="AC102" i="28" s="1"/>
  <c r="AC103" i="28" s="1"/>
  <c r="AC104" i="28" s="1"/>
  <c r="AC105" i="28" s="1"/>
  <c r="AC106" i="28" s="1"/>
  <c r="AC107" i="28" s="1"/>
  <c r="AC108" i="28" s="1"/>
  <c r="AC109" i="28" s="1"/>
  <c r="AB98" i="28"/>
  <c r="AB99" i="28" s="1"/>
  <c r="AB100" i="28" s="1"/>
  <c r="AB101" i="28" s="1"/>
  <c r="AB102" i="28" s="1"/>
  <c r="AB103" i="28" s="1"/>
  <c r="AB104" i="28" s="1"/>
  <c r="AB105" i="28" s="1"/>
  <c r="AB106" i="28" s="1"/>
  <c r="AB107" i="28" s="1"/>
  <c r="AB108" i="28" s="1"/>
  <c r="AB109" i="28" s="1"/>
  <c r="AA98" i="28"/>
  <c r="AA99" i="28" s="1"/>
  <c r="AA100" i="28" s="1"/>
  <c r="AA101" i="28" s="1"/>
  <c r="AA102" i="28" s="1"/>
  <c r="AA103" i="28" s="1"/>
  <c r="AA104" i="28" s="1"/>
  <c r="AA105" i="28" s="1"/>
  <c r="AA106" i="28" s="1"/>
  <c r="AA107" i="28" s="1"/>
  <c r="AA108" i="28" s="1"/>
  <c r="AA109" i="28" s="1"/>
  <c r="U98" i="28"/>
  <c r="P98" i="28"/>
  <c r="O98" i="28"/>
  <c r="N98" i="28"/>
  <c r="M98" i="28"/>
  <c r="L98" i="28"/>
  <c r="U97" i="28"/>
  <c r="P97" i="28"/>
  <c r="O97" i="28"/>
  <c r="N97" i="28"/>
  <c r="M97" i="28"/>
  <c r="L97" i="28"/>
  <c r="K97" i="28"/>
  <c r="U96" i="28"/>
  <c r="P96" i="28"/>
  <c r="O96" i="28"/>
  <c r="N96" i="28"/>
  <c r="M96" i="28"/>
  <c r="L96" i="28"/>
  <c r="K96" i="28"/>
  <c r="U95" i="28"/>
  <c r="P95" i="28"/>
  <c r="O95" i="28"/>
  <c r="N95" i="28"/>
  <c r="M95" i="28"/>
  <c r="L95" i="28"/>
  <c r="K95" i="28"/>
  <c r="U94" i="28"/>
  <c r="P94" i="28"/>
  <c r="O94" i="28"/>
  <c r="N94" i="28"/>
  <c r="M94" i="28"/>
  <c r="L94" i="28"/>
  <c r="K94" i="28"/>
  <c r="U93" i="28"/>
  <c r="P93" i="28"/>
  <c r="O93" i="28"/>
  <c r="N93" i="28"/>
  <c r="M93" i="28"/>
  <c r="L93" i="28"/>
  <c r="K93" i="28"/>
  <c r="U92" i="28"/>
  <c r="O92" i="28"/>
  <c r="N92" i="28"/>
  <c r="M92" i="28"/>
  <c r="L92" i="28"/>
  <c r="K92" i="28"/>
  <c r="U91" i="28"/>
  <c r="O91" i="28"/>
  <c r="N91" i="28"/>
  <c r="M91" i="28"/>
  <c r="L91" i="28"/>
  <c r="K91" i="28"/>
  <c r="U90" i="28"/>
  <c r="O90" i="28"/>
  <c r="N90" i="28"/>
  <c r="M90" i="28"/>
  <c r="L90" i="28"/>
  <c r="K90" i="28"/>
  <c r="U89" i="28"/>
  <c r="O89" i="28"/>
  <c r="N89" i="28"/>
  <c r="M89" i="28"/>
  <c r="L89" i="28"/>
  <c r="K89" i="28"/>
  <c r="U88" i="28"/>
  <c r="O88" i="28"/>
  <c r="N88" i="28"/>
  <c r="M88" i="28"/>
  <c r="L88" i="28"/>
  <c r="K88" i="28"/>
  <c r="U87" i="28"/>
  <c r="O87" i="28"/>
  <c r="N87" i="28"/>
  <c r="M87" i="28"/>
  <c r="L87" i="28"/>
  <c r="K87" i="28"/>
  <c r="AD86" i="28"/>
  <c r="AD87" i="28" s="1"/>
  <c r="AD88" i="28" s="1"/>
  <c r="AD89" i="28" s="1"/>
  <c r="AD90" i="28" s="1"/>
  <c r="AD91" i="28" s="1"/>
  <c r="AD92" i="28" s="1"/>
  <c r="AD93" i="28" s="1"/>
  <c r="AD94" i="28" s="1"/>
  <c r="AD95" i="28" s="1"/>
  <c r="AD96" i="28" s="1"/>
  <c r="AD97" i="28" s="1"/>
  <c r="AC86" i="28"/>
  <c r="AC87" i="28" s="1"/>
  <c r="AC88" i="28" s="1"/>
  <c r="AC89" i="28" s="1"/>
  <c r="AC90" i="28" s="1"/>
  <c r="AC91" i="28" s="1"/>
  <c r="AC92" i="28" s="1"/>
  <c r="AC93" i="28" s="1"/>
  <c r="AC94" i="28" s="1"/>
  <c r="AC95" i="28" s="1"/>
  <c r="AC96" i="28" s="1"/>
  <c r="AC97" i="28" s="1"/>
  <c r="AB86" i="28"/>
  <c r="AB87" i="28" s="1"/>
  <c r="AB88" i="28" s="1"/>
  <c r="AB89" i="28" s="1"/>
  <c r="AB90" i="28" s="1"/>
  <c r="AB91" i="28" s="1"/>
  <c r="AB92" i="28" s="1"/>
  <c r="AB93" i="28" s="1"/>
  <c r="AB94" i="28" s="1"/>
  <c r="AB95" i="28" s="1"/>
  <c r="AB96" i="28" s="1"/>
  <c r="AB97" i="28" s="1"/>
  <c r="AA86" i="28"/>
  <c r="AA87" i="28" s="1"/>
  <c r="AA88" i="28" s="1"/>
  <c r="AA89" i="28" s="1"/>
  <c r="AA90" i="28" s="1"/>
  <c r="AA91" i="28" s="1"/>
  <c r="AA92" i="28" s="1"/>
  <c r="AA93" i="28" s="1"/>
  <c r="AA94" i="28" s="1"/>
  <c r="AA95" i="28" s="1"/>
  <c r="AA96" i="28" s="1"/>
  <c r="AA97" i="28" s="1"/>
  <c r="U86" i="28"/>
  <c r="O86" i="28"/>
  <c r="M86" i="28"/>
  <c r="L86" i="28"/>
  <c r="K86" i="28"/>
  <c r="B141" i="28"/>
  <c r="A141" i="28"/>
  <c r="B140" i="28"/>
  <c r="A140" i="28"/>
  <c r="B139" i="28"/>
  <c r="A139" i="28"/>
  <c r="B138" i="28"/>
  <c r="A138" i="28"/>
  <c r="B137" i="28"/>
  <c r="A137" i="28"/>
  <c r="B136" i="28"/>
  <c r="A136" i="28"/>
  <c r="B135" i="28"/>
  <c r="A135" i="28"/>
  <c r="B134" i="28"/>
  <c r="A134" i="28"/>
  <c r="B133" i="28"/>
  <c r="A133" i="28"/>
  <c r="B132" i="28"/>
  <c r="A132" i="28"/>
  <c r="B131" i="28"/>
  <c r="A131" i="28"/>
  <c r="B130" i="28"/>
  <c r="A130" i="28"/>
  <c r="B129" i="28"/>
  <c r="A129" i="28"/>
  <c r="B128" i="28"/>
  <c r="A128" i="28"/>
  <c r="B127" i="28"/>
  <c r="A127" i="28"/>
  <c r="B126" i="28"/>
  <c r="A126" i="28"/>
  <c r="B125" i="28"/>
  <c r="A125" i="28"/>
  <c r="B124" i="28"/>
  <c r="A124" i="28"/>
  <c r="B123" i="28"/>
  <c r="A123" i="28"/>
  <c r="B122" i="28"/>
  <c r="A122" i="28"/>
  <c r="B121" i="28"/>
  <c r="A121" i="28"/>
  <c r="B120" i="28"/>
  <c r="A120" i="28"/>
  <c r="B119" i="28"/>
  <c r="A119" i="28"/>
  <c r="B118" i="28"/>
  <c r="A118" i="28"/>
  <c r="B117" i="28"/>
  <c r="A117" i="28"/>
  <c r="B116" i="28"/>
  <c r="A116" i="28"/>
  <c r="B115" i="28"/>
  <c r="A115" i="28"/>
  <c r="B114" i="28"/>
  <c r="A114" i="28"/>
  <c r="B113" i="28"/>
  <c r="A113" i="28"/>
  <c r="B112" i="28"/>
  <c r="A112" i="28"/>
  <c r="B111" i="28"/>
  <c r="A111" i="28"/>
  <c r="B110" i="28"/>
  <c r="A110" i="28"/>
  <c r="B109" i="28"/>
  <c r="A109" i="28"/>
  <c r="B108" i="28"/>
  <c r="A108" i="28"/>
  <c r="B107" i="28"/>
  <c r="A107" i="28"/>
  <c r="B106" i="28"/>
  <c r="A106" i="28"/>
  <c r="B105" i="28"/>
  <c r="A105" i="28"/>
  <c r="B104" i="28"/>
  <c r="A104" i="28"/>
  <c r="B103" i="28"/>
  <c r="A103" i="28"/>
  <c r="B102" i="28"/>
  <c r="A102" i="28"/>
  <c r="B101" i="28"/>
  <c r="A101" i="28"/>
  <c r="B100" i="28"/>
  <c r="A100" i="28"/>
  <c r="B99" i="28"/>
  <c r="A99" i="28"/>
  <c r="B98" i="28"/>
  <c r="A98" i="28"/>
  <c r="B97" i="28"/>
  <c r="A97" i="28"/>
  <c r="B96" i="28"/>
  <c r="A96" i="28"/>
  <c r="B95" i="28"/>
  <c r="A95" i="28"/>
  <c r="B94" i="28"/>
  <c r="A94" i="28"/>
  <c r="B93" i="28"/>
  <c r="A93" i="28"/>
  <c r="B92" i="28"/>
  <c r="A92" i="28"/>
  <c r="B91" i="28"/>
  <c r="A91" i="28"/>
  <c r="B90" i="28"/>
  <c r="A90" i="28"/>
  <c r="B89" i="28"/>
  <c r="A89" i="28"/>
  <c r="B88" i="28"/>
  <c r="A88" i="28"/>
  <c r="B87" i="28"/>
  <c r="A87" i="28"/>
  <c r="B86" i="28"/>
  <c r="A86" i="28"/>
  <c r="U139" i="27"/>
  <c r="T139" i="27"/>
  <c r="S139" i="27"/>
  <c r="R139" i="27"/>
  <c r="Q139" i="27"/>
  <c r="P139" i="27"/>
  <c r="O139" i="27"/>
  <c r="U138" i="27"/>
  <c r="T138" i="27"/>
  <c r="S138" i="27"/>
  <c r="R138" i="27"/>
  <c r="Q138" i="27"/>
  <c r="P138" i="27"/>
  <c r="O138" i="27"/>
  <c r="U137" i="27"/>
  <c r="T137" i="27"/>
  <c r="S137" i="27"/>
  <c r="R137" i="27"/>
  <c r="Q137" i="27"/>
  <c r="P137" i="27"/>
  <c r="O137" i="27"/>
  <c r="U136" i="27"/>
  <c r="T136" i="27"/>
  <c r="S136" i="27"/>
  <c r="R136" i="27"/>
  <c r="Q136" i="27"/>
  <c r="P136" i="27"/>
  <c r="O136" i="27"/>
  <c r="U135" i="27"/>
  <c r="T135" i="27"/>
  <c r="S135" i="27"/>
  <c r="R135" i="27"/>
  <c r="Q135" i="27"/>
  <c r="P135" i="27"/>
  <c r="O135" i="27"/>
  <c r="AD134" i="27"/>
  <c r="AD135" i="27" s="1"/>
  <c r="AD136" i="27" s="1"/>
  <c r="AD137" i="27" s="1"/>
  <c r="AD138" i="27" s="1"/>
  <c r="AD139" i="27" s="1"/>
  <c r="AC134" i="27"/>
  <c r="AC135" i="27" s="1"/>
  <c r="AC136" i="27" s="1"/>
  <c r="AC137" i="27" s="1"/>
  <c r="AC138" i="27" s="1"/>
  <c r="AC139" i="27" s="1"/>
  <c r="AB134" i="27"/>
  <c r="AB135" i="27" s="1"/>
  <c r="AB136" i="27" s="1"/>
  <c r="AB137" i="27" s="1"/>
  <c r="AB138" i="27" s="1"/>
  <c r="AB139" i="27" s="1"/>
  <c r="AA134" i="27"/>
  <c r="AA135" i="27" s="1"/>
  <c r="AA136" i="27" s="1"/>
  <c r="AA137" i="27" s="1"/>
  <c r="AA138" i="27" s="1"/>
  <c r="AA139" i="27" s="1"/>
  <c r="U134" i="27"/>
  <c r="T134" i="27"/>
  <c r="S134" i="27"/>
  <c r="R134" i="27"/>
  <c r="Q134" i="27"/>
  <c r="P134" i="27"/>
  <c r="O134" i="27"/>
  <c r="U133" i="27"/>
  <c r="S133" i="27"/>
  <c r="R133" i="27"/>
  <c r="Q133" i="27"/>
  <c r="P133" i="27"/>
  <c r="O133" i="27"/>
  <c r="N133" i="27"/>
  <c r="U132" i="27"/>
  <c r="Q132" i="27"/>
  <c r="P132" i="27"/>
  <c r="O132" i="27"/>
  <c r="N132" i="27"/>
  <c r="U131" i="27"/>
  <c r="Q131" i="27"/>
  <c r="P131" i="27"/>
  <c r="O131" i="27"/>
  <c r="N131" i="27"/>
  <c r="U130" i="27"/>
  <c r="Q130" i="27"/>
  <c r="P130" i="27"/>
  <c r="O130" i="27"/>
  <c r="N130" i="27"/>
  <c r="U129" i="27"/>
  <c r="Q129" i="27"/>
  <c r="P129" i="27"/>
  <c r="O129" i="27"/>
  <c r="N129" i="27"/>
  <c r="U128" i="27"/>
  <c r="Q128" i="27"/>
  <c r="P128" i="27"/>
  <c r="O128" i="27"/>
  <c r="N128" i="27"/>
  <c r="U127" i="27"/>
  <c r="Q127" i="27"/>
  <c r="P127" i="27"/>
  <c r="O127" i="27"/>
  <c r="N127" i="27"/>
  <c r="U126" i="27"/>
  <c r="Q126" i="27"/>
  <c r="P126" i="27"/>
  <c r="O126" i="27"/>
  <c r="N126" i="27"/>
  <c r="U125" i="27"/>
  <c r="Q125" i="27"/>
  <c r="P125" i="27"/>
  <c r="O125" i="27"/>
  <c r="N125" i="27"/>
  <c r="U124" i="27"/>
  <c r="Q124" i="27"/>
  <c r="P124" i="27"/>
  <c r="O124" i="27"/>
  <c r="N124" i="27"/>
  <c r="U123" i="27"/>
  <c r="Q123" i="27"/>
  <c r="P123" i="27"/>
  <c r="O123" i="27"/>
  <c r="N123" i="27"/>
  <c r="AD122" i="27"/>
  <c r="AD123" i="27" s="1"/>
  <c r="AD124" i="27" s="1"/>
  <c r="AD125" i="27" s="1"/>
  <c r="AD126" i="27" s="1"/>
  <c r="AD127" i="27" s="1"/>
  <c r="AD128" i="27" s="1"/>
  <c r="AD129" i="27" s="1"/>
  <c r="AD130" i="27" s="1"/>
  <c r="AD131" i="27" s="1"/>
  <c r="AD132" i="27" s="1"/>
  <c r="AD133" i="27" s="1"/>
  <c r="AC122" i="27"/>
  <c r="AC123" i="27" s="1"/>
  <c r="AC124" i="27" s="1"/>
  <c r="AC125" i="27" s="1"/>
  <c r="AC126" i="27" s="1"/>
  <c r="AC127" i="27" s="1"/>
  <c r="AC128" i="27" s="1"/>
  <c r="AC129" i="27" s="1"/>
  <c r="AC130" i="27" s="1"/>
  <c r="AC131" i="27" s="1"/>
  <c r="AC132" i="27" s="1"/>
  <c r="AC133" i="27" s="1"/>
  <c r="AB122" i="27"/>
  <c r="AB123" i="27" s="1"/>
  <c r="AB124" i="27" s="1"/>
  <c r="AB125" i="27" s="1"/>
  <c r="AB126" i="27" s="1"/>
  <c r="AB127" i="27" s="1"/>
  <c r="AB128" i="27" s="1"/>
  <c r="AB129" i="27" s="1"/>
  <c r="AB130" i="27" s="1"/>
  <c r="AB131" i="27" s="1"/>
  <c r="AB132" i="27" s="1"/>
  <c r="AB133" i="27" s="1"/>
  <c r="AA122" i="27"/>
  <c r="AA123" i="27" s="1"/>
  <c r="AA124" i="27" s="1"/>
  <c r="AA125" i="27" s="1"/>
  <c r="AA126" i="27" s="1"/>
  <c r="AA127" i="27" s="1"/>
  <c r="AA128" i="27" s="1"/>
  <c r="AA129" i="27" s="1"/>
  <c r="AA130" i="27" s="1"/>
  <c r="AA131" i="27" s="1"/>
  <c r="AA132" i="27" s="1"/>
  <c r="AA133" i="27" s="1"/>
  <c r="U122" i="27"/>
  <c r="P122" i="27"/>
  <c r="O122" i="27"/>
  <c r="N122" i="27"/>
  <c r="U121" i="27"/>
  <c r="P121" i="27"/>
  <c r="O121" i="27"/>
  <c r="N121" i="27"/>
  <c r="M121" i="27"/>
  <c r="U120" i="27"/>
  <c r="P120" i="27"/>
  <c r="O120" i="27"/>
  <c r="N120" i="27"/>
  <c r="M120" i="27"/>
  <c r="U119" i="27"/>
  <c r="P119" i="27"/>
  <c r="O119" i="27"/>
  <c r="N119" i="27"/>
  <c r="M119" i="27"/>
  <c r="U118" i="27"/>
  <c r="P118" i="27"/>
  <c r="O118" i="27"/>
  <c r="N118" i="27"/>
  <c r="M118" i="27"/>
  <c r="U117" i="27"/>
  <c r="P117" i="27"/>
  <c r="O117" i="27"/>
  <c r="N117" i="27"/>
  <c r="M117" i="27"/>
  <c r="U116" i="27"/>
  <c r="P116" i="27"/>
  <c r="O116" i="27"/>
  <c r="N116" i="27"/>
  <c r="M116" i="27"/>
  <c r="U115" i="27"/>
  <c r="P115" i="27"/>
  <c r="O115" i="27"/>
  <c r="N115" i="27"/>
  <c r="M115" i="27"/>
  <c r="U114" i="27"/>
  <c r="P114" i="27"/>
  <c r="O114" i="27"/>
  <c r="N114" i="27"/>
  <c r="M114" i="27"/>
  <c r="U113" i="27"/>
  <c r="P113" i="27"/>
  <c r="O113" i="27"/>
  <c r="N113" i="27"/>
  <c r="M113" i="27"/>
  <c r="U112" i="27"/>
  <c r="R112" i="27"/>
  <c r="Q112" i="27"/>
  <c r="P112" i="27"/>
  <c r="O112" i="27"/>
  <c r="N112" i="27"/>
  <c r="M112" i="27"/>
  <c r="U111" i="27"/>
  <c r="R111" i="27"/>
  <c r="Q111" i="27"/>
  <c r="P111" i="27"/>
  <c r="O111" i="27"/>
  <c r="N111" i="27"/>
  <c r="M111" i="27"/>
  <c r="AD110" i="27"/>
  <c r="AD111" i="27" s="1"/>
  <c r="AD112" i="27" s="1"/>
  <c r="AD113" i="27" s="1"/>
  <c r="AD114" i="27" s="1"/>
  <c r="AD115" i="27" s="1"/>
  <c r="AD116" i="27" s="1"/>
  <c r="AD117" i="27" s="1"/>
  <c r="AD118" i="27" s="1"/>
  <c r="AD119" i="27" s="1"/>
  <c r="AD120" i="27" s="1"/>
  <c r="AD121" i="27" s="1"/>
  <c r="AC110" i="27"/>
  <c r="AC111" i="27" s="1"/>
  <c r="AC112" i="27" s="1"/>
  <c r="AC113" i="27" s="1"/>
  <c r="AC114" i="27" s="1"/>
  <c r="AC115" i="27" s="1"/>
  <c r="AC116" i="27" s="1"/>
  <c r="AC117" i="27" s="1"/>
  <c r="AC118" i="27" s="1"/>
  <c r="AC119" i="27" s="1"/>
  <c r="AC120" i="27" s="1"/>
  <c r="AC121" i="27" s="1"/>
  <c r="AB110" i="27"/>
  <c r="AB111" i="27" s="1"/>
  <c r="AB112" i="27" s="1"/>
  <c r="AB113" i="27" s="1"/>
  <c r="AB114" i="27" s="1"/>
  <c r="AB115" i="27" s="1"/>
  <c r="AB116" i="27" s="1"/>
  <c r="AB117" i="27" s="1"/>
  <c r="AB118" i="27" s="1"/>
  <c r="AB119" i="27" s="1"/>
  <c r="AB120" i="27" s="1"/>
  <c r="AB121" i="27" s="1"/>
  <c r="AA110" i="27"/>
  <c r="AA111" i="27" s="1"/>
  <c r="AA112" i="27" s="1"/>
  <c r="AA113" i="27" s="1"/>
  <c r="AA114" i="27" s="1"/>
  <c r="AA115" i="27" s="1"/>
  <c r="AA116" i="27" s="1"/>
  <c r="AA117" i="27" s="1"/>
  <c r="AA118" i="27" s="1"/>
  <c r="AA119" i="27" s="1"/>
  <c r="AA120" i="27" s="1"/>
  <c r="AA121" i="27" s="1"/>
  <c r="U110" i="27"/>
  <c r="Q110" i="27"/>
  <c r="P110" i="27"/>
  <c r="O110" i="27"/>
  <c r="N110" i="27"/>
  <c r="M110" i="27"/>
  <c r="U109" i="27"/>
  <c r="Q109" i="27"/>
  <c r="P109" i="27"/>
  <c r="O109" i="27"/>
  <c r="N109" i="27"/>
  <c r="M109" i="27"/>
  <c r="L109" i="27"/>
  <c r="U108" i="27"/>
  <c r="Q108" i="27"/>
  <c r="P108" i="27"/>
  <c r="O108" i="27"/>
  <c r="N108" i="27"/>
  <c r="M108" i="27"/>
  <c r="L108" i="27"/>
  <c r="U107" i="27"/>
  <c r="Q107" i="27"/>
  <c r="P107" i="27"/>
  <c r="O107" i="27"/>
  <c r="N107" i="27"/>
  <c r="M107" i="27"/>
  <c r="L107" i="27"/>
  <c r="U106" i="27"/>
  <c r="Q106" i="27"/>
  <c r="P106" i="27"/>
  <c r="O106" i="27"/>
  <c r="N106" i="27"/>
  <c r="M106" i="27"/>
  <c r="L106" i="27"/>
  <c r="U105" i="27"/>
  <c r="Q105" i="27"/>
  <c r="P105" i="27"/>
  <c r="O105" i="27"/>
  <c r="N105" i="27"/>
  <c r="M105" i="27"/>
  <c r="L105" i="27"/>
  <c r="U104" i="27"/>
  <c r="Q104" i="27"/>
  <c r="P104" i="27"/>
  <c r="O104" i="27"/>
  <c r="N104" i="27"/>
  <c r="M104" i="27"/>
  <c r="L104" i="27"/>
  <c r="U103" i="27"/>
  <c r="Q103" i="27"/>
  <c r="P103" i="27"/>
  <c r="O103" i="27"/>
  <c r="N103" i="27"/>
  <c r="M103" i="27"/>
  <c r="L103" i="27"/>
  <c r="U102" i="27"/>
  <c r="Q102" i="27"/>
  <c r="P102" i="27"/>
  <c r="O102" i="27"/>
  <c r="N102" i="27"/>
  <c r="M102" i="27"/>
  <c r="L102" i="27"/>
  <c r="U101" i="27"/>
  <c r="Q101" i="27"/>
  <c r="P101" i="27"/>
  <c r="O101" i="27"/>
  <c r="N101" i="27"/>
  <c r="M101" i="27"/>
  <c r="L101" i="27"/>
  <c r="U100" i="27"/>
  <c r="Q100" i="27"/>
  <c r="P100" i="27"/>
  <c r="O100" i="27"/>
  <c r="N100" i="27"/>
  <c r="M100" i="27"/>
  <c r="L100" i="27"/>
  <c r="U99" i="27"/>
  <c r="Q99" i="27"/>
  <c r="P99" i="27"/>
  <c r="O99" i="27"/>
  <c r="N99" i="27"/>
  <c r="M99" i="27"/>
  <c r="L99" i="27"/>
  <c r="AD98" i="27"/>
  <c r="AD99" i="27" s="1"/>
  <c r="AD100" i="27" s="1"/>
  <c r="AD101" i="27" s="1"/>
  <c r="AD102" i="27" s="1"/>
  <c r="AD103" i="27" s="1"/>
  <c r="AD104" i="27" s="1"/>
  <c r="AD105" i="27" s="1"/>
  <c r="AD106" i="27" s="1"/>
  <c r="AD107" i="27" s="1"/>
  <c r="AD108" i="27" s="1"/>
  <c r="AD109" i="27" s="1"/>
  <c r="AC98" i="27"/>
  <c r="AC99" i="27" s="1"/>
  <c r="AC100" i="27" s="1"/>
  <c r="AC101" i="27" s="1"/>
  <c r="AC102" i="27" s="1"/>
  <c r="AC103" i="27" s="1"/>
  <c r="AC104" i="27" s="1"/>
  <c r="AC105" i="27" s="1"/>
  <c r="AC106" i="27" s="1"/>
  <c r="AC107" i="27" s="1"/>
  <c r="AC108" i="27" s="1"/>
  <c r="AC109" i="27" s="1"/>
  <c r="AB98" i="27"/>
  <c r="AB99" i="27" s="1"/>
  <c r="AB100" i="27" s="1"/>
  <c r="AB101" i="27" s="1"/>
  <c r="AB102" i="27" s="1"/>
  <c r="AB103" i="27" s="1"/>
  <c r="AB104" i="27" s="1"/>
  <c r="AB105" i="27" s="1"/>
  <c r="AB106" i="27" s="1"/>
  <c r="AB107" i="27" s="1"/>
  <c r="AB108" i="27" s="1"/>
  <c r="AB109" i="27" s="1"/>
  <c r="AA98" i="27"/>
  <c r="AA99" i="27" s="1"/>
  <c r="AA100" i="27" s="1"/>
  <c r="AA101" i="27" s="1"/>
  <c r="AA102" i="27" s="1"/>
  <c r="AA103" i="27" s="1"/>
  <c r="AA104" i="27" s="1"/>
  <c r="AA105" i="27" s="1"/>
  <c r="AA106" i="27" s="1"/>
  <c r="AA107" i="27" s="1"/>
  <c r="AA108" i="27" s="1"/>
  <c r="AA109" i="27" s="1"/>
  <c r="U98" i="27"/>
  <c r="P98" i="27"/>
  <c r="O98" i="27"/>
  <c r="N98" i="27"/>
  <c r="M98" i="27"/>
  <c r="L98" i="27"/>
  <c r="U97" i="27"/>
  <c r="P97" i="27"/>
  <c r="O97" i="27"/>
  <c r="N97" i="27"/>
  <c r="M97" i="27"/>
  <c r="L97" i="27"/>
  <c r="K97" i="27"/>
  <c r="U96" i="27"/>
  <c r="P96" i="27"/>
  <c r="O96" i="27"/>
  <c r="N96" i="27"/>
  <c r="M96" i="27"/>
  <c r="L96" i="27"/>
  <c r="K96" i="27"/>
  <c r="U95" i="27"/>
  <c r="P95" i="27"/>
  <c r="O95" i="27"/>
  <c r="N95" i="27"/>
  <c r="M95" i="27"/>
  <c r="L95" i="27"/>
  <c r="K95" i="27"/>
  <c r="U94" i="27"/>
  <c r="P94" i="27"/>
  <c r="O94" i="27"/>
  <c r="N94" i="27"/>
  <c r="M94" i="27"/>
  <c r="L94" i="27"/>
  <c r="K94" i="27"/>
  <c r="U93" i="27"/>
  <c r="P93" i="27"/>
  <c r="O93" i="27"/>
  <c r="N93" i="27"/>
  <c r="M93" i="27"/>
  <c r="L93" i="27"/>
  <c r="K93" i="27"/>
  <c r="U92" i="27"/>
  <c r="P92" i="27"/>
  <c r="O92" i="27"/>
  <c r="N92" i="27"/>
  <c r="M92" i="27"/>
  <c r="L92" i="27"/>
  <c r="K92" i="27"/>
  <c r="U91" i="27"/>
  <c r="P91" i="27"/>
  <c r="O91" i="27"/>
  <c r="N91" i="27"/>
  <c r="M91" i="27"/>
  <c r="L91" i="27"/>
  <c r="K91" i="27"/>
  <c r="U90" i="27"/>
  <c r="P90" i="27"/>
  <c r="O90" i="27"/>
  <c r="N90" i="27"/>
  <c r="M90" i="27"/>
  <c r="L90" i="27"/>
  <c r="K90" i="27"/>
  <c r="U89" i="27"/>
  <c r="P89" i="27"/>
  <c r="O89" i="27"/>
  <c r="N89" i="27"/>
  <c r="M89" i="27"/>
  <c r="L89" i="27"/>
  <c r="K89" i="27"/>
  <c r="U88" i="27"/>
  <c r="P88" i="27"/>
  <c r="O88" i="27"/>
  <c r="N88" i="27"/>
  <c r="M88" i="27"/>
  <c r="L88" i="27"/>
  <c r="K88" i="27"/>
  <c r="U87" i="27"/>
  <c r="P87" i="27"/>
  <c r="O87" i="27"/>
  <c r="N87" i="27"/>
  <c r="M87" i="27"/>
  <c r="L87" i="27"/>
  <c r="K87" i="27"/>
  <c r="AD86" i="27"/>
  <c r="AD87" i="27" s="1"/>
  <c r="AD88" i="27" s="1"/>
  <c r="AD89" i="27" s="1"/>
  <c r="AD90" i="27" s="1"/>
  <c r="AD91" i="27" s="1"/>
  <c r="AD92" i="27" s="1"/>
  <c r="AD93" i="27" s="1"/>
  <c r="AD94" i="27" s="1"/>
  <c r="AD95" i="27" s="1"/>
  <c r="AD96" i="27" s="1"/>
  <c r="AD97" i="27" s="1"/>
  <c r="AC86" i="27"/>
  <c r="AC87" i="27" s="1"/>
  <c r="AC88" i="27" s="1"/>
  <c r="AC89" i="27" s="1"/>
  <c r="AC90" i="27" s="1"/>
  <c r="AC91" i="27" s="1"/>
  <c r="AC92" i="27" s="1"/>
  <c r="AC93" i="27" s="1"/>
  <c r="AC94" i="27" s="1"/>
  <c r="AC95" i="27" s="1"/>
  <c r="AC96" i="27" s="1"/>
  <c r="AC97" i="27" s="1"/>
  <c r="AB86" i="27"/>
  <c r="AB87" i="27" s="1"/>
  <c r="AB88" i="27" s="1"/>
  <c r="AB89" i="27" s="1"/>
  <c r="AB90" i="27" s="1"/>
  <c r="AB91" i="27" s="1"/>
  <c r="AB92" i="27" s="1"/>
  <c r="AB93" i="27" s="1"/>
  <c r="AB94" i="27" s="1"/>
  <c r="AB95" i="27" s="1"/>
  <c r="AB96" i="27" s="1"/>
  <c r="AB97" i="27" s="1"/>
  <c r="AA86" i="27"/>
  <c r="AA87" i="27" s="1"/>
  <c r="AA88" i="27" s="1"/>
  <c r="AA89" i="27" s="1"/>
  <c r="AA90" i="27" s="1"/>
  <c r="AA91" i="27" s="1"/>
  <c r="AA92" i="27" s="1"/>
  <c r="AA93" i="27" s="1"/>
  <c r="AA94" i="27" s="1"/>
  <c r="AA95" i="27" s="1"/>
  <c r="AA96" i="27" s="1"/>
  <c r="AA97" i="27" s="1"/>
  <c r="U86" i="27"/>
  <c r="P86" i="27"/>
  <c r="O86" i="27"/>
  <c r="M86" i="27"/>
  <c r="L86" i="27"/>
  <c r="K86" i="27"/>
  <c r="B141" i="27"/>
  <c r="A141" i="27"/>
  <c r="B140" i="27"/>
  <c r="A140" i="27"/>
  <c r="B139" i="27"/>
  <c r="A139" i="27"/>
  <c r="B138" i="27"/>
  <c r="A138" i="27"/>
  <c r="B137" i="27"/>
  <c r="A137" i="27"/>
  <c r="B136" i="27"/>
  <c r="A136" i="27"/>
  <c r="B135" i="27"/>
  <c r="A135" i="27"/>
  <c r="B134" i="27"/>
  <c r="A134" i="27"/>
  <c r="B133" i="27"/>
  <c r="A133" i="27"/>
  <c r="B132" i="27"/>
  <c r="A132" i="27"/>
  <c r="B131" i="27"/>
  <c r="A131" i="27"/>
  <c r="B130" i="27"/>
  <c r="A130" i="27"/>
  <c r="B129" i="27"/>
  <c r="A129" i="27"/>
  <c r="B128" i="27"/>
  <c r="A128" i="27"/>
  <c r="B127" i="27"/>
  <c r="A127" i="27"/>
  <c r="B126" i="27"/>
  <c r="A126" i="27"/>
  <c r="B125" i="27"/>
  <c r="A125" i="27"/>
  <c r="B124" i="27"/>
  <c r="A124" i="27"/>
  <c r="B123" i="27"/>
  <c r="A123" i="27"/>
  <c r="B122" i="27"/>
  <c r="A122" i="27"/>
  <c r="B121" i="27"/>
  <c r="A121" i="27"/>
  <c r="B120" i="27"/>
  <c r="A120" i="27"/>
  <c r="B119" i="27"/>
  <c r="A119" i="27"/>
  <c r="B118" i="27"/>
  <c r="A118" i="27"/>
  <c r="B117" i="27"/>
  <c r="A117" i="27"/>
  <c r="B116" i="27"/>
  <c r="A116" i="27"/>
  <c r="B115" i="27"/>
  <c r="A115" i="27"/>
  <c r="B114" i="27"/>
  <c r="A114" i="27"/>
  <c r="B113" i="27"/>
  <c r="A113" i="27"/>
  <c r="B112" i="27"/>
  <c r="A112" i="27"/>
  <c r="B111" i="27"/>
  <c r="A111" i="27"/>
  <c r="B110" i="27"/>
  <c r="A110" i="27"/>
  <c r="B109" i="27"/>
  <c r="A109" i="27"/>
  <c r="B108" i="27"/>
  <c r="A108" i="27"/>
  <c r="B107" i="27"/>
  <c r="A107" i="27"/>
  <c r="B106" i="27"/>
  <c r="A106" i="27"/>
  <c r="B105" i="27"/>
  <c r="A105" i="27"/>
  <c r="B104" i="27"/>
  <c r="A104" i="27"/>
  <c r="B103" i="27"/>
  <c r="A103" i="27"/>
  <c r="B102" i="27"/>
  <c r="A102" i="27"/>
  <c r="B101" i="27"/>
  <c r="A101" i="27"/>
  <c r="B100" i="27"/>
  <c r="A100" i="27"/>
  <c r="B99" i="27"/>
  <c r="A99" i="27"/>
  <c r="B98" i="27"/>
  <c r="A98" i="27"/>
  <c r="B97" i="27"/>
  <c r="A97" i="27"/>
  <c r="B96" i="27"/>
  <c r="A96" i="27"/>
  <c r="B95" i="27"/>
  <c r="A95" i="27"/>
  <c r="B94" i="27"/>
  <c r="A94" i="27"/>
  <c r="B93" i="27"/>
  <c r="A93" i="27"/>
  <c r="B92" i="27"/>
  <c r="A92" i="27"/>
  <c r="B91" i="27"/>
  <c r="A91" i="27"/>
  <c r="B90" i="27"/>
  <c r="A90" i="27"/>
  <c r="B89" i="27"/>
  <c r="A89" i="27"/>
  <c r="B88" i="27"/>
  <c r="A88" i="27"/>
  <c r="B87" i="27"/>
  <c r="A87" i="27"/>
  <c r="B86" i="27"/>
  <c r="A86" i="27"/>
  <c r="Q86" i="1"/>
  <c r="Q86" i="50" s="1"/>
  <c r="B141" i="26"/>
  <c r="A141" i="26"/>
  <c r="B140" i="26"/>
  <c r="A140" i="26"/>
  <c r="B139" i="26"/>
  <c r="A139" i="26"/>
  <c r="B138" i="26"/>
  <c r="A138" i="26"/>
  <c r="B137" i="26"/>
  <c r="A137" i="26"/>
  <c r="B136" i="26"/>
  <c r="A136" i="26"/>
  <c r="B135" i="26"/>
  <c r="A135" i="26"/>
  <c r="B134" i="26"/>
  <c r="A134" i="26"/>
  <c r="B133" i="26"/>
  <c r="A133" i="26"/>
  <c r="B132" i="26"/>
  <c r="A132" i="26"/>
  <c r="B131" i="26"/>
  <c r="A131" i="26"/>
  <c r="B130" i="26"/>
  <c r="A130" i="26"/>
  <c r="B129" i="26"/>
  <c r="A129" i="26"/>
  <c r="B128" i="26"/>
  <c r="A128" i="26"/>
  <c r="B127" i="26"/>
  <c r="A127" i="26"/>
  <c r="B126" i="26"/>
  <c r="A126" i="26"/>
  <c r="B125" i="26"/>
  <c r="A125" i="26"/>
  <c r="B124" i="26"/>
  <c r="A124" i="26"/>
  <c r="B123" i="26"/>
  <c r="A123" i="26"/>
  <c r="B122" i="26"/>
  <c r="A122" i="26"/>
  <c r="B121" i="26"/>
  <c r="A121" i="26"/>
  <c r="B120" i="26"/>
  <c r="A120" i="26"/>
  <c r="B119" i="26"/>
  <c r="A119" i="26"/>
  <c r="B118" i="26"/>
  <c r="A118" i="26"/>
  <c r="B117" i="26"/>
  <c r="A117" i="26"/>
  <c r="B116" i="26"/>
  <c r="A116" i="26"/>
  <c r="B115" i="26"/>
  <c r="A115" i="26"/>
  <c r="B114" i="26"/>
  <c r="A114" i="26"/>
  <c r="B113" i="26"/>
  <c r="A113" i="26"/>
  <c r="B112" i="26"/>
  <c r="A112" i="26"/>
  <c r="B111" i="26"/>
  <c r="A111" i="26"/>
  <c r="B110" i="26"/>
  <c r="A110" i="26"/>
  <c r="B109" i="26"/>
  <c r="A109" i="26"/>
  <c r="B108" i="26"/>
  <c r="A108" i="26"/>
  <c r="B107" i="26"/>
  <c r="A107" i="26"/>
  <c r="B106" i="26"/>
  <c r="A106" i="26"/>
  <c r="B105" i="26"/>
  <c r="A105" i="26"/>
  <c r="B104" i="26"/>
  <c r="A104" i="26"/>
  <c r="B103" i="26"/>
  <c r="A103" i="26"/>
  <c r="B102" i="26"/>
  <c r="A102" i="26"/>
  <c r="B101" i="26"/>
  <c r="A101" i="26"/>
  <c r="B100" i="26"/>
  <c r="A100" i="26"/>
  <c r="B99" i="26"/>
  <c r="A99" i="26"/>
  <c r="B98" i="26"/>
  <c r="A98" i="26"/>
  <c r="B97" i="26"/>
  <c r="A97" i="26"/>
  <c r="B96" i="26"/>
  <c r="A96" i="26"/>
  <c r="B95" i="26"/>
  <c r="A95" i="26"/>
  <c r="B94" i="26"/>
  <c r="A94" i="26"/>
  <c r="B93" i="26"/>
  <c r="A93" i="26"/>
  <c r="B92" i="26"/>
  <c r="A92" i="26"/>
  <c r="B91" i="26"/>
  <c r="A91" i="26"/>
  <c r="B90" i="26"/>
  <c r="A90" i="26"/>
  <c r="B89" i="26"/>
  <c r="A89" i="26"/>
  <c r="B88" i="26"/>
  <c r="A88" i="26"/>
  <c r="B87" i="26"/>
  <c r="A87" i="26"/>
  <c r="B86" i="26"/>
  <c r="A86" i="26"/>
  <c r="B141" i="25"/>
  <c r="A141" i="25"/>
  <c r="B140" i="25"/>
  <c r="A140" i="25"/>
  <c r="B139" i="25"/>
  <c r="A139" i="25"/>
  <c r="B138" i="25"/>
  <c r="A138" i="25"/>
  <c r="B137" i="25"/>
  <c r="A137" i="25"/>
  <c r="B136" i="25"/>
  <c r="A136" i="25"/>
  <c r="B135" i="25"/>
  <c r="A135" i="25"/>
  <c r="B134" i="25"/>
  <c r="A134" i="25"/>
  <c r="B133" i="25"/>
  <c r="A133" i="25"/>
  <c r="B132" i="25"/>
  <c r="A132" i="25"/>
  <c r="B131" i="25"/>
  <c r="A131" i="25"/>
  <c r="B130" i="25"/>
  <c r="A130" i="25"/>
  <c r="B129" i="25"/>
  <c r="A129" i="25"/>
  <c r="B128" i="25"/>
  <c r="A128" i="25"/>
  <c r="B127" i="25"/>
  <c r="A127" i="25"/>
  <c r="B126" i="25"/>
  <c r="A126" i="25"/>
  <c r="B125" i="25"/>
  <c r="A125" i="25"/>
  <c r="B124" i="25"/>
  <c r="A124" i="25"/>
  <c r="B123" i="25"/>
  <c r="A123" i="25"/>
  <c r="B122" i="25"/>
  <c r="A122" i="25"/>
  <c r="B121" i="25"/>
  <c r="A121" i="25"/>
  <c r="B120" i="25"/>
  <c r="A120" i="25"/>
  <c r="B119" i="25"/>
  <c r="A119" i="25"/>
  <c r="B118" i="25"/>
  <c r="A118" i="25"/>
  <c r="B117" i="25"/>
  <c r="A117" i="25"/>
  <c r="B116" i="25"/>
  <c r="A116" i="25"/>
  <c r="B115" i="25"/>
  <c r="A115" i="25"/>
  <c r="B114" i="25"/>
  <c r="A114" i="25"/>
  <c r="B113" i="25"/>
  <c r="A113" i="25"/>
  <c r="B112" i="25"/>
  <c r="A112" i="25"/>
  <c r="B111" i="25"/>
  <c r="A111" i="25"/>
  <c r="B110" i="25"/>
  <c r="A110" i="25"/>
  <c r="B109" i="25"/>
  <c r="A109" i="25"/>
  <c r="B108" i="25"/>
  <c r="A108" i="25"/>
  <c r="B107" i="25"/>
  <c r="A107" i="25"/>
  <c r="B106" i="25"/>
  <c r="A106" i="25"/>
  <c r="B105" i="25"/>
  <c r="A105" i="25"/>
  <c r="B104" i="25"/>
  <c r="A104" i="25"/>
  <c r="B103" i="25"/>
  <c r="A103" i="25"/>
  <c r="B102" i="25"/>
  <c r="A102" i="25"/>
  <c r="B101" i="25"/>
  <c r="A101" i="25"/>
  <c r="B100" i="25"/>
  <c r="A100" i="25"/>
  <c r="B99" i="25"/>
  <c r="A99" i="25"/>
  <c r="B98" i="25"/>
  <c r="A98" i="25"/>
  <c r="B97" i="25"/>
  <c r="A97" i="25"/>
  <c r="B96" i="25"/>
  <c r="A96" i="25"/>
  <c r="B95" i="25"/>
  <c r="A95" i="25"/>
  <c r="B94" i="25"/>
  <c r="A94" i="25"/>
  <c r="B93" i="25"/>
  <c r="A93" i="25"/>
  <c r="B92" i="25"/>
  <c r="A92" i="25"/>
  <c r="B91" i="25"/>
  <c r="A91" i="25"/>
  <c r="B90" i="25"/>
  <c r="A90" i="25"/>
  <c r="B89" i="25"/>
  <c r="A89" i="25"/>
  <c r="B88" i="25"/>
  <c r="A88" i="25"/>
  <c r="B87" i="25"/>
  <c r="A87" i="25"/>
  <c r="B86" i="25"/>
  <c r="A86" i="25"/>
  <c r="B141" i="24"/>
  <c r="A141" i="24"/>
  <c r="B140" i="24"/>
  <c r="A140" i="24"/>
  <c r="B139" i="24"/>
  <c r="A139" i="24"/>
  <c r="B138" i="24"/>
  <c r="A138" i="24"/>
  <c r="B137" i="24"/>
  <c r="A137" i="24"/>
  <c r="B136" i="24"/>
  <c r="A136" i="24"/>
  <c r="B135" i="24"/>
  <c r="A135" i="24"/>
  <c r="B134" i="24"/>
  <c r="A134" i="24"/>
  <c r="B133" i="24"/>
  <c r="A133" i="24"/>
  <c r="B132" i="24"/>
  <c r="A132" i="24"/>
  <c r="B131" i="24"/>
  <c r="A131" i="24"/>
  <c r="B130" i="24"/>
  <c r="A130" i="24"/>
  <c r="B129" i="24"/>
  <c r="A129" i="24"/>
  <c r="B128" i="24"/>
  <c r="A128" i="24"/>
  <c r="B127" i="24"/>
  <c r="A127" i="24"/>
  <c r="B126" i="24"/>
  <c r="A126" i="24"/>
  <c r="B125" i="24"/>
  <c r="A125" i="24"/>
  <c r="B124" i="24"/>
  <c r="A124" i="24"/>
  <c r="B123" i="24"/>
  <c r="A123" i="24"/>
  <c r="B122" i="24"/>
  <c r="A122" i="24"/>
  <c r="B121" i="24"/>
  <c r="A121" i="24"/>
  <c r="B120" i="24"/>
  <c r="A120" i="24"/>
  <c r="B119" i="24"/>
  <c r="A119" i="24"/>
  <c r="B118" i="24"/>
  <c r="A118" i="24"/>
  <c r="B117" i="24"/>
  <c r="A117" i="24"/>
  <c r="B116" i="24"/>
  <c r="A116" i="24"/>
  <c r="B115" i="24"/>
  <c r="A115" i="24"/>
  <c r="B114" i="24"/>
  <c r="A114" i="24"/>
  <c r="B113" i="24"/>
  <c r="A113" i="24"/>
  <c r="B112" i="24"/>
  <c r="A112" i="24"/>
  <c r="B111" i="24"/>
  <c r="A111" i="24"/>
  <c r="B110" i="24"/>
  <c r="A110" i="24"/>
  <c r="B109" i="24"/>
  <c r="A109" i="24"/>
  <c r="B108" i="24"/>
  <c r="A108" i="24"/>
  <c r="B107" i="24"/>
  <c r="A107" i="24"/>
  <c r="B106" i="24"/>
  <c r="A106" i="24"/>
  <c r="B105" i="24"/>
  <c r="A105" i="24"/>
  <c r="B104" i="24"/>
  <c r="A104" i="24"/>
  <c r="B103" i="24"/>
  <c r="A103" i="24"/>
  <c r="B102" i="24"/>
  <c r="A102" i="24"/>
  <c r="B101" i="24"/>
  <c r="A101" i="24"/>
  <c r="B100" i="24"/>
  <c r="A100" i="24"/>
  <c r="B99" i="24"/>
  <c r="A99" i="24"/>
  <c r="B98" i="24"/>
  <c r="A98" i="24"/>
  <c r="B97" i="24"/>
  <c r="A97" i="24"/>
  <c r="B96" i="24"/>
  <c r="A96" i="24"/>
  <c r="B95" i="24"/>
  <c r="A95" i="24"/>
  <c r="B94" i="24"/>
  <c r="A94" i="24"/>
  <c r="B93" i="24"/>
  <c r="A93" i="24"/>
  <c r="B92" i="24"/>
  <c r="A92" i="24"/>
  <c r="B91" i="24"/>
  <c r="A91" i="24"/>
  <c r="B90" i="24"/>
  <c r="A90" i="24"/>
  <c r="B89" i="24"/>
  <c r="A89" i="24"/>
  <c r="B88" i="24"/>
  <c r="A88" i="24"/>
  <c r="B87" i="24"/>
  <c r="A87" i="24"/>
  <c r="B86" i="24"/>
  <c r="A86" i="24"/>
  <c r="B141" i="23"/>
  <c r="A141" i="23"/>
  <c r="B140" i="23"/>
  <c r="A140" i="23"/>
  <c r="B139" i="23"/>
  <c r="A139" i="23"/>
  <c r="B138" i="23"/>
  <c r="A138" i="23"/>
  <c r="B137" i="23"/>
  <c r="A137" i="23"/>
  <c r="B136" i="23"/>
  <c r="A136" i="23"/>
  <c r="B135" i="23"/>
  <c r="A135" i="23"/>
  <c r="B134" i="23"/>
  <c r="A134" i="23"/>
  <c r="B133" i="23"/>
  <c r="A133" i="23"/>
  <c r="B132" i="23"/>
  <c r="A132" i="23"/>
  <c r="B131" i="23"/>
  <c r="A131" i="23"/>
  <c r="B130" i="23"/>
  <c r="A130" i="23"/>
  <c r="B129" i="23"/>
  <c r="A129" i="23"/>
  <c r="B128" i="23"/>
  <c r="A128" i="23"/>
  <c r="B127" i="23"/>
  <c r="A127" i="23"/>
  <c r="B126" i="23"/>
  <c r="A126" i="23"/>
  <c r="B125" i="23"/>
  <c r="A125" i="23"/>
  <c r="B124" i="23"/>
  <c r="A124" i="23"/>
  <c r="B123" i="23"/>
  <c r="A123" i="23"/>
  <c r="B122" i="23"/>
  <c r="A122" i="23"/>
  <c r="B121" i="23"/>
  <c r="A121" i="23"/>
  <c r="B120" i="23"/>
  <c r="A120" i="23"/>
  <c r="B119" i="23"/>
  <c r="A119" i="23"/>
  <c r="B118" i="23"/>
  <c r="A118" i="23"/>
  <c r="B117" i="23"/>
  <c r="A117" i="23"/>
  <c r="B116" i="23"/>
  <c r="A116" i="23"/>
  <c r="B115" i="23"/>
  <c r="A115" i="23"/>
  <c r="B114" i="23"/>
  <c r="A114" i="23"/>
  <c r="B113" i="23"/>
  <c r="A113" i="23"/>
  <c r="B112" i="23"/>
  <c r="A112" i="23"/>
  <c r="B111" i="23"/>
  <c r="A111" i="23"/>
  <c r="B110" i="23"/>
  <c r="A110" i="23"/>
  <c r="B109" i="23"/>
  <c r="A109" i="23"/>
  <c r="B108" i="23"/>
  <c r="A108" i="23"/>
  <c r="B107" i="23"/>
  <c r="A107" i="23"/>
  <c r="B106" i="23"/>
  <c r="A106" i="23"/>
  <c r="B105" i="23"/>
  <c r="A105" i="23"/>
  <c r="B104" i="23"/>
  <c r="A104" i="23"/>
  <c r="B103" i="23"/>
  <c r="A103" i="23"/>
  <c r="B102" i="23"/>
  <c r="A102" i="23"/>
  <c r="B101" i="23"/>
  <c r="A101" i="23"/>
  <c r="B100" i="23"/>
  <c r="A100" i="23"/>
  <c r="B99" i="23"/>
  <c r="A99" i="23"/>
  <c r="B98" i="23"/>
  <c r="A98" i="23"/>
  <c r="B97" i="23"/>
  <c r="A97" i="23"/>
  <c r="B96" i="23"/>
  <c r="A96" i="23"/>
  <c r="B95" i="23"/>
  <c r="A95" i="23"/>
  <c r="B94" i="23"/>
  <c r="A94" i="23"/>
  <c r="B93" i="23"/>
  <c r="A93" i="23"/>
  <c r="B92" i="23"/>
  <c r="A92" i="23"/>
  <c r="B91" i="23"/>
  <c r="A91" i="23"/>
  <c r="B90" i="23"/>
  <c r="A90" i="23"/>
  <c r="B89" i="23"/>
  <c r="A89" i="23"/>
  <c r="B88" i="23"/>
  <c r="A88" i="23"/>
  <c r="B87" i="23"/>
  <c r="A87" i="23"/>
  <c r="B86" i="23"/>
  <c r="A86" i="23"/>
  <c r="B141" i="22"/>
  <c r="A141" i="22"/>
  <c r="B140" i="22"/>
  <c r="A140" i="22"/>
  <c r="B139" i="22"/>
  <c r="A139" i="22"/>
  <c r="B138" i="22"/>
  <c r="A138" i="22"/>
  <c r="B137" i="22"/>
  <c r="A137" i="22"/>
  <c r="B136" i="22"/>
  <c r="A136" i="22"/>
  <c r="B135" i="22"/>
  <c r="A135" i="22"/>
  <c r="B134" i="22"/>
  <c r="A134" i="22"/>
  <c r="B133" i="22"/>
  <c r="A133" i="22"/>
  <c r="B132" i="22"/>
  <c r="A132" i="22"/>
  <c r="B131" i="22"/>
  <c r="A131" i="22"/>
  <c r="B130" i="22"/>
  <c r="A130" i="22"/>
  <c r="B129" i="22"/>
  <c r="A129" i="22"/>
  <c r="B128" i="22"/>
  <c r="A128" i="22"/>
  <c r="B127" i="22"/>
  <c r="A127" i="22"/>
  <c r="B126" i="22"/>
  <c r="A126" i="22"/>
  <c r="B125" i="22"/>
  <c r="A125" i="22"/>
  <c r="B124" i="22"/>
  <c r="A124" i="22"/>
  <c r="B123" i="22"/>
  <c r="A123" i="22"/>
  <c r="B122" i="22"/>
  <c r="A122" i="22"/>
  <c r="B121" i="22"/>
  <c r="A121" i="22"/>
  <c r="B120" i="22"/>
  <c r="A120" i="22"/>
  <c r="B119" i="22"/>
  <c r="A119" i="22"/>
  <c r="B118" i="22"/>
  <c r="A118" i="22"/>
  <c r="B117" i="22"/>
  <c r="A117" i="22"/>
  <c r="B116" i="22"/>
  <c r="A116" i="22"/>
  <c r="B115" i="22"/>
  <c r="A115" i="22"/>
  <c r="B114" i="22"/>
  <c r="A114" i="22"/>
  <c r="B113" i="22"/>
  <c r="A113" i="22"/>
  <c r="B112" i="22"/>
  <c r="A112" i="22"/>
  <c r="B111" i="22"/>
  <c r="A111" i="22"/>
  <c r="B110" i="22"/>
  <c r="A110" i="22"/>
  <c r="B109" i="22"/>
  <c r="A109" i="22"/>
  <c r="B108" i="22"/>
  <c r="A108" i="22"/>
  <c r="B107" i="22"/>
  <c r="A107" i="22"/>
  <c r="B106" i="22"/>
  <c r="A106" i="22"/>
  <c r="B105" i="22"/>
  <c r="A105" i="22"/>
  <c r="B104" i="22"/>
  <c r="A104" i="22"/>
  <c r="B103" i="22"/>
  <c r="A103" i="22"/>
  <c r="B102" i="22"/>
  <c r="A102" i="22"/>
  <c r="B101" i="22"/>
  <c r="A101" i="22"/>
  <c r="B100" i="22"/>
  <c r="A100" i="22"/>
  <c r="B99" i="22"/>
  <c r="A99" i="22"/>
  <c r="B98" i="22"/>
  <c r="A98" i="22"/>
  <c r="B97" i="22"/>
  <c r="A97" i="22"/>
  <c r="B96" i="22"/>
  <c r="A96" i="22"/>
  <c r="B95" i="22"/>
  <c r="A95" i="22"/>
  <c r="B94" i="22"/>
  <c r="A94" i="22"/>
  <c r="B93" i="22"/>
  <c r="A93" i="22"/>
  <c r="B92" i="22"/>
  <c r="A92" i="22"/>
  <c r="B91" i="22"/>
  <c r="A91" i="22"/>
  <c r="B90" i="22"/>
  <c r="A90" i="22"/>
  <c r="B89" i="22"/>
  <c r="A89" i="22"/>
  <c r="B88" i="22"/>
  <c r="A88" i="22"/>
  <c r="B87" i="22"/>
  <c r="A87" i="22"/>
  <c r="B86" i="22"/>
  <c r="A86" i="22"/>
  <c r="B141" i="21"/>
  <c r="A141" i="21"/>
  <c r="B140" i="21"/>
  <c r="A140" i="21"/>
  <c r="B139" i="21"/>
  <c r="A139" i="21"/>
  <c r="B138" i="21"/>
  <c r="A138" i="21"/>
  <c r="B137" i="21"/>
  <c r="A137" i="21"/>
  <c r="B136" i="21"/>
  <c r="A136" i="21"/>
  <c r="B135" i="21"/>
  <c r="A135" i="21"/>
  <c r="B134" i="21"/>
  <c r="A134" i="21"/>
  <c r="B133" i="21"/>
  <c r="A133" i="21"/>
  <c r="B132" i="21"/>
  <c r="A132" i="21"/>
  <c r="B131" i="21"/>
  <c r="A131" i="21"/>
  <c r="B130" i="21"/>
  <c r="A130" i="21"/>
  <c r="B129" i="21"/>
  <c r="A129" i="21"/>
  <c r="B128" i="21"/>
  <c r="A128" i="21"/>
  <c r="B127" i="21"/>
  <c r="A127" i="21"/>
  <c r="B126" i="21"/>
  <c r="A126" i="21"/>
  <c r="B125" i="21"/>
  <c r="A125" i="21"/>
  <c r="B124" i="21"/>
  <c r="A124" i="21"/>
  <c r="B123" i="21"/>
  <c r="A123" i="21"/>
  <c r="B122" i="21"/>
  <c r="A122" i="21"/>
  <c r="B121" i="21"/>
  <c r="A121" i="21"/>
  <c r="B120" i="21"/>
  <c r="A120" i="21"/>
  <c r="B119" i="21"/>
  <c r="A119" i="21"/>
  <c r="B118" i="21"/>
  <c r="A118" i="21"/>
  <c r="B117" i="21"/>
  <c r="A117" i="21"/>
  <c r="B116" i="21"/>
  <c r="A116" i="21"/>
  <c r="B115" i="21"/>
  <c r="A115" i="21"/>
  <c r="B114" i="21"/>
  <c r="A114" i="21"/>
  <c r="B113" i="21"/>
  <c r="A113" i="21"/>
  <c r="B112" i="21"/>
  <c r="A112" i="21"/>
  <c r="B111" i="21"/>
  <c r="A111" i="21"/>
  <c r="B110" i="21"/>
  <c r="A110" i="21"/>
  <c r="B109" i="21"/>
  <c r="A109" i="21"/>
  <c r="B108" i="21"/>
  <c r="A108" i="21"/>
  <c r="B107" i="21"/>
  <c r="A107" i="21"/>
  <c r="B106" i="21"/>
  <c r="A106" i="21"/>
  <c r="B105" i="21"/>
  <c r="A105" i="21"/>
  <c r="B104" i="21"/>
  <c r="A104" i="21"/>
  <c r="B103" i="21"/>
  <c r="A103" i="21"/>
  <c r="B102" i="21"/>
  <c r="A102" i="21"/>
  <c r="B101" i="21"/>
  <c r="A101" i="21"/>
  <c r="B100" i="21"/>
  <c r="A100" i="21"/>
  <c r="B99" i="21"/>
  <c r="A99" i="21"/>
  <c r="B98" i="21"/>
  <c r="A98" i="21"/>
  <c r="B97" i="21"/>
  <c r="A97" i="21"/>
  <c r="B96" i="21"/>
  <c r="A96" i="21"/>
  <c r="B95" i="21"/>
  <c r="A95" i="21"/>
  <c r="B94" i="21"/>
  <c r="A94" i="21"/>
  <c r="B93" i="21"/>
  <c r="A93" i="21"/>
  <c r="B92" i="21"/>
  <c r="A92" i="21"/>
  <c r="B91" i="21"/>
  <c r="A91" i="21"/>
  <c r="B90" i="21"/>
  <c r="A90" i="21"/>
  <c r="B89" i="21"/>
  <c r="A89" i="21"/>
  <c r="B88" i="21"/>
  <c r="A88" i="21"/>
  <c r="B87" i="21"/>
  <c r="A87" i="21"/>
  <c r="B86" i="21"/>
  <c r="A86" i="21"/>
  <c r="B141" i="20"/>
  <c r="A141" i="20"/>
  <c r="B140" i="20"/>
  <c r="A140" i="20"/>
  <c r="B139" i="20"/>
  <c r="A139" i="20"/>
  <c r="B138" i="20"/>
  <c r="A138" i="20"/>
  <c r="B137" i="20"/>
  <c r="A137" i="20"/>
  <c r="B136" i="20"/>
  <c r="A136" i="20"/>
  <c r="B135" i="20"/>
  <c r="A135" i="20"/>
  <c r="B134" i="20"/>
  <c r="A134" i="20"/>
  <c r="B133" i="20"/>
  <c r="A133" i="20"/>
  <c r="B132" i="20"/>
  <c r="A132" i="20"/>
  <c r="B131" i="20"/>
  <c r="A131" i="20"/>
  <c r="B130" i="20"/>
  <c r="A130" i="20"/>
  <c r="B129" i="20"/>
  <c r="A129" i="20"/>
  <c r="B128" i="20"/>
  <c r="A128" i="20"/>
  <c r="B127" i="20"/>
  <c r="A127" i="20"/>
  <c r="B126" i="20"/>
  <c r="A126" i="20"/>
  <c r="B125" i="20"/>
  <c r="A125" i="20"/>
  <c r="B124" i="20"/>
  <c r="A124" i="20"/>
  <c r="B123" i="20"/>
  <c r="A123" i="20"/>
  <c r="B122" i="20"/>
  <c r="A122" i="20"/>
  <c r="B121" i="20"/>
  <c r="A121" i="20"/>
  <c r="B120" i="20"/>
  <c r="A120" i="20"/>
  <c r="B119" i="20"/>
  <c r="A119" i="20"/>
  <c r="B118" i="20"/>
  <c r="A118" i="20"/>
  <c r="B117" i="20"/>
  <c r="A117" i="20"/>
  <c r="B116" i="20"/>
  <c r="A116" i="20"/>
  <c r="B115" i="20"/>
  <c r="A115" i="20"/>
  <c r="B114" i="20"/>
  <c r="A114" i="20"/>
  <c r="B113" i="20"/>
  <c r="A113" i="20"/>
  <c r="B112" i="20"/>
  <c r="A112" i="20"/>
  <c r="B111" i="20"/>
  <c r="A111" i="20"/>
  <c r="B110" i="20"/>
  <c r="A110" i="20"/>
  <c r="B109" i="20"/>
  <c r="A109" i="20"/>
  <c r="B108" i="20"/>
  <c r="A108" i="20"/>
  <c r="B107" i="20"/>
  <c r="A107" i="20"/>
  <c r="B106" i="20"/>
  <c r="A106" i="20"/>
  <c r="B105" i="20"/>
  <c r="A105" i="20"/>
  <c r="B104" i="20"/>
  <c r="A104" i="20"/>
  <c r="B103" i="20"/>
  <c r="A103" i="20"/>
  <c r="B102" i="20"/>
  <c r="A102" i="20"/>
  <c r="B101" i="20"/>
  <c r="A101" i="20"/>
  <c r="B100" i="20"/>
  <c r="A100" i="20"/>
  <c r="B99" i="20"/>
  <c r="A99" i="20"/>
  <c r="B98" i="20"/>
  <c r="A98" i="20"/>
  <c r="B97" i="20"/>
  <c r="A97" i="20"/>
  <c r="B96" i="20"/>
  <c r="A96" i="20"/>
  <c r="B95" i="20"/>
  <c r="A95" i="20"/>
  <c r="B94" i="20"/>
  <c r="A94" i="20"/>
  <c r="B93" i="20"/>
  <c r="A93" i="20"/>
  <c r="B92" i="20"/>
  <c r="A92" i="20"/>
  <c r="B91" i="20"/>
  <c r="A91" i="20"/>
  <c r="B90" i="20"/>
  <c r="A90" i="20"/>
  <c r="B89" i="20"/>
  <c r="A89" i="20"/>
  <c r="B88" i="20"/>
  <c r="A88" i="20"/>
  <c r="B87" i="20"/>
  <c r="A87" i="20"/>
  <c r="B86" i="20"/>
  <c r="A86" i="20"/>
  <c r="B141" i="19"/>
  <c r="A141" i="19"/>
  <c r="B140" i="19"/>
  <c r="A140" i="19"/>
  <c r="B139" i="19"/>
  <c r="A139" i="19"/>
  <c r="B138" i="19"/>
  <c r="A138" i="19"/>
  <c r="B137" i="19"/>
  <c r="A137" i="19"/>
  <c r="B136" i="19"/>
  <c r="A136" i="19"/>
  <c r="B135" i="19"/>
  <c r="A135" i="19"/>
  <c r="B134" i="19"/>
  <c r="A134" i="19"/>
  <c r="B133" i="19"/>
  <c r="A133" i="19"/>
  <c r="B132" i="19"/>
  <c r="A132" i="19"/>
  <c r="B131" i="19"/>
  <c r="A131" i="19"/>
  <c r="B130" i="19"/>
  <c r="A130" i="19"/>
  <c r="B129" i="19"/>
  <c r="A129" i="19"/>
  <c r="B128" i="19"/>
  <c r="A128" i="19"/>
  <c r="B127" i="19"/>
  <c r="A127" i="19"/>
  <c r="B126" i="19"/>
  <c r="A126" i="19"/>
  <c r="B125" i="19"/>
  <c r="A125" i="19"/>
  <c r="B124" i="19"/>
  <c r="A124" i="19"/>
  <c r="B123" i="19"/>
  <c r="A123" i="19"/>
  <c r="B122" i="19"/>
  <c r="A122" i="19"/>
  <c r="B121" i="19"/>
  <c r="A121" i="19"/>
  <c r="B120" i="19"/>
  <c r="A120" i="19"/>
  <c r="B119" i="19"/>
  <c r="A119" i="19"/>
  <c r="B118" i="19"/>
  <c r="A118" i="19"/>
  <c r="B117" i="19"/>
  <c r="A117" i="19"/>
  <c r="B116" i="19"/>
  <c r="A116" i="19"/>
  <c r="B115" i="19"/>
  <c r="A115" i="19"/>
  <c r="B114" i="19"/>
  <c r="A114" i="19"/>
  <c r="B113" i="19"/>
  <c r="A113" i="19"/>
  <c r="B112" i="19"/>
  <c r="A112" i="19"/>
  <c r="B111" i="19"/>
  <c r="A111" i="19"/>
  <c r="B110" i="19"/>
  <c r="A110" i="19"/>
  <c r="B109" i="19"/>
  <c r="A109" i="19"/>
  <c r="B108" i="19"/>
  <c r="A108" i="19"/>
  <c r="B107" i="19"/>
  <c r="A107" i="19"/>
  <c r="B106" i="19"/>
  <c r="A106" i="19"/>
  <c r="B105" i="19"/>
  <c r="A105" i="19"/>
  <c r="B104" i="19"/>
  <c r="A104" i="19"/>
  <c r="B103" i="19"/>
  <c r="A103" i="19"/>
  <c r="B102" i="19"/>
  <c r="A102" i="19"/>
  <c r="B101" i="19"/>
  <c r="A101" i="19"/>
  <c r="B100" i="19"/>
  <c r="A100" i="19"/>
  <c r="B99" i="19"/>
  <c r="A99" i="19"/>
  <c r="B98" i="19"/>
  <c r="A98" i="19"/>
  <c r="B97" i="19"/>
  <c r="A97" i="19"/>
  <c r="B96" i="19"/>
  <c r="A96" i="19"/>
  <c r="B95" i="19"/>
  <c r="A95" i="19"/>
  <c r="B94" i="19"/>
  <c r="A94" i="19"/>
  <c r="B93" i="19"/>
  <c r="A93" i="19"/>
  <c r="B92" i="19"/>
  <c r="A92" i="19"/>
  <c r="B91" i="19"/>
  <c r="A91" i="19"/>
  <c r="B90" i="19"/>
  <c r="A90" i="19"/>
  <c r="B89" i="19"/>
  <c r="A89" i="19"/>
  <c r="B88" i="19"/>
  <c r="A88" i="19"/>
  <c r="B87" i="19"/>
  <c r="A87" i="19"/>
  <c r="B86" i="19"/>
  <c r="A86" i="19"/>
  <c r="B141" i="18"/>
  <c r="A141" i="18"/>
  <c r="B140" i="18"/>
  <c r="A140" i="18"/>
  <c r="B139" i="18"/>
  <c r="A139" i="18"/>
  <c r="B138" i="18"/>
  <c r="A138" i="18"/>
  <c r="B137" i="18"/>
  <c r="A137" i="18"/>
  <c r="B136" i="18"/>
  <c r="A136" i="18"/>
  <c r="B135" i="18"/>
  <c r="A135" i="18"/>
  <c r="B134" i="18"/>
  <c r="A134" i="18"/>
  <c r="B133" i="18"/>
  <c r="A133" i="18"/>
  <c r="B132" i="18"/>
  <c r="A132" i="18"/>
  <c r="B131" i="18"/>
  <c r="A131" i="18"/>
  <c r="B130" i="18"/>
  <c r="A130" i="18"/>
  <c r="B129" i="18"/>
  <c r="A129" i="18"/>
  <c r="B128" i="18"/>
  <c r="A128" i="18"/>
  <c r="B127" i="18"/>
  <c r="A127" i="18"/>
  <c r="B126" i="18"/>
  <c r="A126" i="18"/>
  <c r="B125" i="18"/>
  <c r="A125" i="18"/>
  <c r="B124" i="18"/>
  <c r="A124" i="18"/>
  <c r="B123" i="18"/>
  <c r="A123" i="18"/>
  <c r="B122" i="18"/>
  <c r="A122" i="18"/>
  <c r="B121" i="18"/>
  <c r="A121" i="18"/>
  <c r="B120" i="18"/>
  <c r="A120" i="18"/>
  <c r="B119" i="18"/>
  <c r="A119" i="18"/>
  <c r="B118" i="18"/>
  <c r="A118" i="18"/>
  <c r="B117" i="18"/>
  <c r="A117" i="18"/>
  <c r="B116" i="18"/>
  <c r="A116" i="18"/>
  <c r="B115" i="18"/>
  <c r="A115" i="18"/>
  <c r="B114" i="18"/>
  <c r="A114" i="18"/>
  <c r="B113" i="18"/>
  <c r="A113" i="18"/>
  <c r="B112" i="18"/>
  <c r="A112" i="18"/>
  <c r="B111" i="18"/>
  <c r="A111" i="18"/>
  <c r="B110" i="18"/>
  <c r="A110" i="18"/>
  <c r="B109" i="18"/>
  <c r="A109" i="18"/>
  <c r="B108" i="18"/>
  <c r="A108" i="18"/>
  <c r="B107" i="18"/>
  <c r="A107" i="18"/>
  <c r="B106" i="18"/>
  <c r="A106" i="18"/>
  <c r="B105" i="18"/>
  <c r="A105" i="18"/>
  <c r="B104" i="18"/>
  <c r="A104" i="18"/>
  <c r="B103" i="18"/>
  <c r="A103" i="18"/>
  <c r="B102" i="18"/>
  <c r="A102" i="18"/>
  <c r="B101" i="18"/>
  <c r="A101" i="18"/>
  <c r="B100" i="18"/>
  <c r="A100" i="18"/>
  <c r="B99" i="18"/>
  <c r="A99" i="18"/>
  <c r="B98" i="18"/>
  <c r="A98" i="18"/>
  <c r="B97" i="18"/>
  <c r="A97" i="18"/>
  <c r="B96" i="18"/>
  <c r="A96" i="18"/>
  <c r="B95" i="18"/>
  <c r="A95" i="18"/>
  <c r="B94" i="18"/>
  <c r="A94" i="18"/>
  <c r="B93" i="18"/>
  <c r="A93" i="18"/>
  <c r="B92" i="18"/>
  <c r="A92" i="18"/>
  <c r="B91" i="18"/>
  <c r="A91" i="18"/>
  <c r="B90" i="18"/>
  <c r="A90" i="18"/>
  <c r="B89" i="18"/>
  <c r="A89" i="18"/>
  <c r="B88" i="18"/>
  <c r="A88" i="18"/>
  <c r="B87" i="18"/>
  <c r="A87" i="18"/>
  <c r="B86" i="18"/>
  <c r="A86" i="18"/>
  <c r="B141" i="15"/>
  <c r="A141" i="15"/>
  <c r="B140" i="15"/>
  <c r="A140" i="15"/>
  <c r="B139" i="15"/>
  <c r="A139" i="15"/>
  <c r="B138" i="15"/>
  <c r="A138" i="15"/>
  <c r="B137" i="15"/>
  <c r="A137" i="15"/>
  <c r="B136" i="15"/>
  <c r="A136" i="15"/>
  <c r="B135" i="15"/>
  <c r="A135" i="15"/>
  <c r="B134" i="15"/>
  <c r="A134" i="15"/>
  <c r="B133" i="15"/>
  <c r="A133" i="15"/>
  <c r="B132" i="15"/>
  <c r="A132" i="15"/>
  <c r="B131" i="15"/>
  <c r="A131" i="15"/>
  <c r="B130" i="15"/>
  <c r="A130" i="15"/>
  <c r="B129" i="15"/>
  <c r="A129" i="15"/>
  <c r="B128" i="15"/>
  <c r="A128" i="15"/>
  <c r="B127" i="15"/>
  <c r="A127" i="15"/>
  <c r="B126" i="15"/>
  <c r="A126" i="15"/>
  <c r="B125" i="15"/>
  <c r="A125" i="15"/>
  <c r="B124" i="15"/>
  <c r="A124" i="15"/>
  <c r="B123" i="15"/>
  <c r="A123" i="15"/>
  <c r="B122" i="15"/>
  <c r="A122" i="15"/>
  <c r="B121" i="15"/>
  <c r="A121" i="15"/>
  <c r="B120" i="15"/>
  <c r="A120" i="15"/>
  <c r="B119" i="15"/>
  <c r="A119" i="15"/>
  <c r="B118" i="15"/>
  <c r="A118" i="15"/>
  <c r="B117" i="15"/>
  <c r="A117" i="15"/>
  <c r="B116" i="15"/>
  <c r="A116" i="15"/>
  <c r="B115" i="15"/>
  <c r="A115" i="15"/>
  <c r="B114" i="15"/>
  <c r="A114" i="15"/>
  <c r="B113" i="15"/>
  <c r="A113" i="15"/>
  <c r="B112" i="15"/>
  <c r="A112" i="15"/>
  <c r="B111" i="15"/>
  <c r="A111" i="15"/>
  <c r="B110" i="15"/>
  <c r="A110" i="15"/>
  <c r="B109" i="15"/>
  <c r="A109" i="15"/>
  <c r="B108" i="15"/>
  <c r="A108" i="15"/>
  <c r="B107" i="15"/>
  <c r="A107" i="15"/>
  <c r="B106" i="15"/>
  <c r="A106" i="15"/>
  <c r="B105" i="15"/>
  <c r="A105" i="15"/>
  <c r="B104" i="15"/>
  <c r="A104" i="15"/>
  <c r="B103" i="15"/>
  <c r="A103" i="15"/>
  <c r="B102" i="15"/>
  <c r="A102" i="15"/>
  <c r="B101" i="15"/>
  <c r="A101" i="15"/>
  <c r="B100" i="15"/>
  <c r="A100" i="15"/>
  <c r="B99" i="15"/>
  <c r="A99" i="15"/>
  <c r="B98" i="15"/>
  <c r="A98" i="15"/>
  <c r="B97" i="15"/>
  <c r="A97" i="15"/>
  <c r="B96" i="15"/>
  <c r="A96" i="15"/>
  <c r="B95" i="15"/>
  <c r="A95" i="15"/>
  <c r="B94" i="15"/>
  <c r="A94" i="15"/>
  <c r="B93" i="15"/>
  <c r="A93" i="15"/>
  <c r="B92" i="15"/>
  <c r="A92" i="15"/>
  <c r="B91" i="15"/>
  <c r="A91" i="15"/>
  <c r="B90" i="15"/>
  <c r="A90" i="15"/>
  <c r="B89" i="15"/>
  <c r="A89" i="15"/>
  <c r="B88" i="15"/>
  <c r="A88" i="15"/>
  <c r="B87" i="15"/>
  <c r="A87" i="15"/>
  <c r="B86" i="15"/>
  <c r="A86" i="15"/>
  <c r="N86" i="1"/>
  <c r="N86" i="50" s="1"/>
  <c r="AE86" i="1"/>
  <c r="AF86" i="1"/>
  <c r="AG86" i="1"/>
  <c r="AI86" i="1"/>
  <c r="AM86" i="46" s="1"/>
  <c r="AJ86" i="1"/>
  <c r="AN86" i="50" s="1"/>
  <c r="AK86" i="1"/>
  <c r="AO86" i="50" s="1"/>
  <c r="AM86" i="1"/>
  <c r="AQ86" i="50" s="1"/>
  <c r="Q87" i="1"/>
  <c r="Q87" i="50" s="1"/>
  <c r="W87" i="1"/>
  <c r="AH87" i="1" s="1"/>
  <c r="Y87" i="1"/>
  <c r="AE87" i="1"/>
  <c r="AF87" i="1"/>
  <c r="AG87" i="1"/>
  <c r="AI87" i="1"/>
  <c r="AM87" i="50" s="1"/>
  <c r="AJ87" i="1"/>
  <c r="AK87" i="1"/>
  <c r="AL87" i="1"/>
  <c r="AP87" i="44" s="1"/>
  <c r="AM87" i="1"/>
  <c r="AQ87" i="46" s="1"/>
  <c r="Q88" i="1"/>
  <c r="Q88" i="42" s="1"/>
  <c r="W88" i="1"/>
  <c r="AH88" i="1" s="1"/>
  <c r="Y88" i="1"/>
  <c r="AE88" i="1"/>
  <c r="AF88" i="1"/>
  <c r="AG88" i="1"/>
  <c r="AI88" i="1"/>
  <c r="AM88" i="29" s="1"/>
  <c r="AJ88" i="1"/>
  <c r="AN88" i="46" s="1"/>
  <c r="AK88" i="1"/>
  <c r="AO88" i="48" s="1"/>
  <c r="AL88" i="1"/>
  <c r="AP88" i="50" s="1"/>
  <c r="AM88" i="1"/>
  <c r="AQ88" i="50" s="1"/>
  <c r="Q89" i="1"/>
  <c r="Q89" i="50" s="1"/>
  <c r="W89" i="1"/>
  <c r="AH89" i="1" s="1"/>
  <c r="Y89" i="1"/>
  <c r="AE89" i="1"/>
  <c r="AF89" i="1"/>
  <c r="AG89" i="1"/>
  <c r="AI89" i="1"/>
  <c r="AM89" i="44" s="1"/>
  <c r="AJ89" i="1"/>
  <c r="AN89" i="50" s="1"/>
  <c r="AK89" i="1"/>
  <c r="AO89" i="50" s="1"/>
  <c r="AL89" i="1"/>
  <c r="AP89" i="50" s="1"/>
  <c r="AM89" i="1"/>
  <c r="AQ89" i="50" s="1"/>
  <c r="Q90" i="1"/>
  <c r="Q90" i="42" s="1"/>
  <c r="W90" i="1"/>
  <c r="AH90" i="1" s="1"/>
  <c r="Y90" i="1"/>
  <c r="AE90" i="1"/>
  <c r="AF90" i="1"/>
  <c r="AG90" i="1"/>
  <c r="AI90" i="1"/>
  <c r="AM90" i="50" s="1"/>
  <c r="AJ90" i="1"/>
  <c r="AK90" i="1"/>
  <c r="AO90" i="50" s="1"/>
  <c r="AL90" i="1"/>
  <c r="AM90" i="1"/>
  <c r="Q91" i="1"/>
  <c r="Q91" i="46" s="1"/>
  <c r="W91" i="1"/>
  <c r="AH91" i="1" s="1"/>
  <c r="Y91" i="1"/>
  <c r="AE91" i="1"/>
  <c r="AF91" i="1"/>
  <c r="AG91" i="1"/>
  <c r="AI91" i="1"/>
  <c r="AM91" i="50" s="1"/>
  <c r="AJ91" i="1"/>
  <c r="AN91" i="50" s="1"/>
  <c r="AK91" i="1"/>
  <c r="AL91" i="1"/>
  <c r="AP91" i="50" s="1"/>
  <c r="AM91" i="1"/>
  <c r="AQ91" i="40" s="1"/>
  <c r="Q92" i="1"/>
  <c r="Q92" i="40" s="1"/>
  <c r="W92" i="1"/>
  <c r="AH92" i="1" s="1"/>
  <c r="Y92" i="1"/>
  <c r="AE92" i="1"/>
  <c r="AF92" i="1"/>
  <c r="AG92" i="1"/>
  <c r="AI92" i="1"/>
  <c r="AM92" i="50" s="1"/>
  <c r="AJ92" i="1"/>
  <c r="AK92" i="1"/>
  <c r="AO92" i="40" s="1"/>
  <c r="AL92" i="1"/>
  <c r="AP92" i="40" s="1"/>
  <c r="AM92" i="1"/>
  <c r="AQ92" i="50" s="1"/>
  <c r="Q93" i="1"/>
  <c r="Q93" i="50" s="1"/>
  <c r="W93" i="1"/>
  <c r="AH93" i="1" s="1"/>
  <c r="Y93" i="1"/>
  <c r="AE93" i="1"/>
  <c r="AF93" i="1"/>
  <c r="AG93" i="1"/>
  <c r="AI93" i="1"/>
  <c r="AJ93" i="1"/>
  <c r="AN93" i="44" s="1"/>
  <c r="AK93" i="1"/>
  <c r="AO93" i="46" s="1"/>
  <c r="AL93" i="1"/>
  <c r="AP93" i="50" s="1"/>
  <c r="AM93" i="1"/>
  <c r="AQ93" i="50" s="1"/>
  <c r="Q94" i="1"/>
  <c r="Q94" i="50" s="1"/>
  <c r="W94" i="1"/>
  <c r="AH94" i="1" s="1"/>
  <c r="Y94" i="1"/>
  <c r="AE94" i="1"/>
  <c r="AF94" i="1"/>
  <c r="AG94" i="1"/>
  <c r="AI94" i="1"/>
  <c r="AJ94" i="1"/>
  <c r="AN94" i="46" s="1"/>
  <c r="AK94" i="1"/>
  <c r="AO94" i="50" s="1"/>
  <c r="AL94" i="1"/>
  <c r="AP94" i="50" s="1"/>
  <c r="AM94" i="1"/>
  <c r="AQ94" i="50" s="1"/>
  <c r="Q95" i="1"/>
  <c r="Q95" i="50" s="1"/>
  <c r="W95" i="1"/>
  <c r="AH95" i="1" s="1"/>
  <c r="Y95" i="1"/>
  <c r="AE95" i="1"/>
  <c r="AF95" i="1"/>
  <c r="AG95" i="1"/>
  <c r="AI95" i="1"/>
  <c r="AM95" i="40" s="1"/>
  <c r="AJ95" i="1"/>
  <c r="AN95" i="50" s="1"/>
  <c r="AK95" i="1"/>
  <c r="AO95" i="50" s="1"/>
  <c r="AL95" i="1"/>
  <c r="AP95" i="50" s="1"/>
  <c r="AM95" i="1"/>
  <c r="AQ95" i="50" s="1"/>
  <c r="Q96" i="1"/>
  <c r="Q96" i="40" s="1"/>
  <c r="W96" i="1"/>
  <c r="AH96" i="1" s="1"/>
  <c r="Y96" i="1"/>
  <c r="AE96" i="1"/>
  <c r="AF96" i="1"/>
  <c r="AG96" i="1"/>
  <c r="AI96" i="1"/>
  <c r="AM96" i="50" s="1"/>
  <c r="AJ96" i="1"/>
  <c r="AN96" i="50" s="1"/>
  <c r="AK96" i="1"/>
  <c r="AO96" i="50" s="1"/>
  <c r="AL96" i="1"/>
  <c r="AP96" i="50" s="1"/>
  <c r="AM96" i="1"/>
  <c r="AQ96" i="50" s="1"/>
  <c r="Q97" i="1"/>
  <c r="Q97" i="48" s="1"/>
  <c r="W97" i="1"/>
  <c r="AH97" i="1" s="1"/>
  <c r="Y97" i="1"/>
  <c r="AE97" i="1"/>
  <c r="AF97" i="1"/>
  <c r="AG97" i="1"/>
  <c r="AI97" i="1"/>
  <c r="AM97" i="50" s="1"/>
  <c r="AJ97" i="1"/>
  <c r="AN97" i="50" s="1"/>
  <c r="AK97" i="1"/>
  <c r="AL97" i="1"/>
  <c r="AM97" i="1"/>
  <c r="AQ97" i="42" s="1"/>
  <c r="Q98" i="1"/>
  <c r="Q98" i="42" s="1"/>
  <c r="W98" i="1"/>
  <c r="AH98" i="1" s="1"/>
  <c r="AE98" i="1"/>
  <c r="AF98" i="1"/>
  <c r="AG98" i="1"/>
  <c r="AI98" i="1"/>
  <c r="AM98" i="33" s="1"/>
  <c r="AJ98" i="1"/>
  <c r="AN98" i="40" s="1"/>
  <c r="AK98" i="1"/>
  <c r="AO98" i="50" s="1"/>
  <c r="AL98" i="1"/>
  <c r="AP98" i="50" s="1"/>
  <c r="AM98" i="1"/>
  <c r="AQ98" i="50" s="1"/>
  <c r="R99" i="1"/>
  <c r="R99" i="50" s="1"/>
  <c r="W99" i="1"/>
  <c r="AH99" i="1" s="1"/>
  <c r="Y99" i="1"/>
  <c r="AE99" i="1"/>
  <c r="AF99" i="1"/>
  <c r="AG99" i="1"/>
  <c r="AI99" i="1"/>
  <c r="AM99" i="50" s="1"/>
  <c r="AJ99" i="1"/>
  <c r="AN99" i="50" s="1"/>
  <c r="AK99" i="1"/>
  <c r="AL99" i="1"/>
  <c r="AM99" i="1"/>
  <c r="AQ99" i="50" s="1"/>
  <c r="R100" i="1"/>
  <c r="R100" i="50" s="1"/>
  <c r="W100" i="1"/>
  <c r="AH100" i="1" s="1"/>
  <c r="Y100" i="1"/>
  <c r="AE100" i="1"/>
  <c r="AF100" i="1"/>
  <c r="AG100" i="1"/>
  <c r="AI100" i="1"/>
  <c r="AJ100" i="1"/>
  <c r="AK100" i="1"/>
  <c r="AL100" i="1"/>
  <c r="AM100" i="1"/>
  <c r="AQ100" i="50" s="1"/>
  <c r="R101" i="1"/>
  <c r="W101" i="1"/>
  <c r="AH101" i="1" s="1"/>
  <c r="Y101" i="1"/>
  <c r="AE101" i="1"/>
  <c r="AF101" i="1"/>
  <c r="AG101" i="1"/>
  <c r="AI101" i="1"/>
  <c r="AJ101" i="1"/>
  <c r="AK101" i="1"/>
  <c r="AL101" i="1"/>
  <c r="AP101" i="50" s="1"/>
  <c r="AM101" i="1"/>
  <c r="AQ101" i="50" s="1"/>
  <c r="R102" i="1"/>
  <c r="R102" i="50" s="1"/>
  <c r="W102" i="1"/>
  <c r="AH102" i="1" s="1"/>
  <c r="Y102" i="1"/>
  <c r="AE102" i="1"/>
  <c r="AF102" i="1"/>
  <c r="AG102" i="1"/>
  <c r="AI102" i="1"/>
  <c r="AJ102" i="1"/>
  <c r="AK102" i="1"/>
  <c r="AO102" i="50" s="1"/>
  <c r="AL102" i="1"/>
  <c r="AP102" i="50" s="1"/>
  <c r="AM102" i="1"/>
  <c r="AQ102" i="50" s="1"/>
  <c r="R103" i="1"/>
  <c r="R103" i="50" s="1"/>
  <c r="W103" i="1"/>
  <c r="AH103" i="1" s="1"/>
  <c r="Y103" i="1"/>
  <c r="AE103" i="1"/>
  <c r="AF103" i="1"/>
  <c r="AG103" i="1"/>
  <c r="AI103" i="1"/>
  <c r="AJ103" i="1"/>
  <c r="AN103" i="40" s="1"/>
  <c r="AK103" i="1"/>
  <c r="AO103" i="50" s="1"/>
  <c r="AL103" i="1"/>
  <c r="AP103" i="50" s="1"/>
  <c r="AM103" i="1"/>
  <c r="AQ103" i="50" s="1"/>
  <c r="R104" i="1"/>
  <c r="R104" i="50" s="1"/>
  <c r="W104" i="1"/>
  <c r="AH104" i="1" s="1"/>
  <c r="Y104" i="1"/>
  <c r="AE104" i="1"/>
  <c r="AF104" i="1"/>
  <c r="AG104" i="1"/>
  <c r="AI104" i="1"/>
  <c r="AM104" i="40" s="1"/>
  <c r="AJ104" i="1"/>
  <c r="AN104" i="29" s="1"/>
  <c r="AK104" i="1"/>
  <c r="AO104" i="50" s="1"/>
  <c r="AL104" i="1"/>
  <c r="AP104" i="50" s="1"/>
  <c r="AM104" i="1"/>
  <c r="AQ104" i="50" s="1"/>
  <c r="R105" i="1"/>
  <c r="R105" i="48" s="1"/>
  <c r="W105" i="1"/>
  <c r="AH105" i="1" s="1"/>
  <c r="Y105" i="1"/>
  <c r="AE105" i="1"/>
  <c r="AF105" i="1"/>
  <c r="AG105" i="1"/>
  <c r="AI105" i="1"/>
  <c r="AM105" i="50" s="1"/>
  <c r="AJ105" i="1"/>
  <c r="AN105" i="50" s="1"/>
  <c r="AK105" i="1"/>
  <c r="AO105" i="50" s="1"/>
  <c r="AL105" i="1"/>
  <c r="AP105" i="50" s="1"/>
  <c r="AM105" i="1"/>
  <c r="R106" i="1"/>
  <c r="R106" i="42" s="1"/>
  <c r="W106" i="1"/>
  <c r="AH106" i="1" s="1"/>
  <c r="Y106" i="1"/>
  <c r="AE106" i="1"/>
  <c r="AF106" i="1"/>
  <c r="AG106" i="1"/>
  <c r="AI106" i="1"/>
  <c r="AM106" i="50" s="1"/>
  <c r="AJ106" i="1"/>
  <c r="AN106" i="50" s="1"/>
  <c r="AK106" i="1"/>
  <c r="AO106" i="50" s="1"/>
  <c r="AL106" i="1"/>
  <c r="AP106" i="50" s="1"/>
  <c r="AM106" i="1"/>
  <c r="AQ106" i="50" s="1"/>
  <c r="R107" i="1"/>
  <c r="R107" i="50" s="1"/>
  <c r="W107" i="1"/>
  <c r="AH107" i="1" s="1"/>
  <c r="Y107" i="1"/>
  <c r="AE107" i="1"/>
  <c r="AF107" i="1"/>
  <c r="AG107" i="1"/>
  <c r="AI107" i="1"/>
  <c r="AM107" i="50" s="1"/>
  <c r="AJ107" i="1"/>
  <c r="AK107" i="1"/>
  <c r="AL107" i="1"/>
  <c r="AM107" i="1"/>
  <c r="AQ107" i="50" s="1"/>
  <c r="R108" i="1"/>
  <c r="R108" i="50" s="1"/>
  <c r="W108" i="1"/>
  <c r="AH108" i="1" s="1"/>
  <c r="Y108" i="1"/>
  <c r="AE108" i="1"/>
  <c r="AF108" i="1"/>
  <c r="AG108" i="1"/>
  <c r="AI108" i="1"/>
  <c r="AJ108" i="1"/>
  <c r="AK108" i="1"/>
  <c r="AL108" i="1"/>
  <c r="AM108" i="1"/>
  <c r="AQ108" i="50" s="1"/>
  <c r="R109" i="1"/>
  <c r="W109" i="1"/>
  <c r="AH109" i="1" s="1"/>
  <c r="Y109" i="1"/>
  <c r="AE109" i="1"/>
  <c r="AF109" i="1"/>
  <c r="AG109" i="1"/>
  <c r="AI109" i="1"/>
  <c r="AJ109" i="1"/>
  <c r="AK109" i="1"/>
  <c r="AO109" i="30" s="1"/>
  <c r="AL109" i="1"/>
  <c r="AP109" i="46" s="1"/>
  <c r="AM109" i="1"/>
  <c r="AQ109" i="50" s="1"/>
  <c r="R110" i="1"/>
  <c r="R110" i="50" s="1"/>
  <c r="W110" i="1"/>
  <c r="AH110" i="1" s="1"/>
  <c r="AE110" i="1"/>
  <c r="AF110" i="1"/>
  <c r="AG110" i="1"/>
  <c r="AI110" i="1"/>
  <c r="AM110" i="50" s="1"/>
  <c r="AJ110" i="1"/>
  <c r="AK110" i="1"/>
  <c r="AL110" i="1"/>
  <c r="AP110" i="46" s="1"/>
  <c r="AM110" i="1"/>
  <c r="AQ110" i="46" s="1"/>
  <c r="S111" i="1"/>
  <c r="S111" i="50" s="1"/>
  <c r="W111" i="1"/>
  <c r="AH111" i="1" s="1"/>
  <c r="Y111" i="1"/>
  <c r="AE111" i="1"/>
  <c r="AF111" i="1"/>
  <c r="AG111" i="1"/>
  <c r="AI111" i="1"/>
  <c r="AJ111" i="1"/>
  <c r="AN111" i="46" s="1"/>
  <c r="AK111" i="1"/>
  <c r="AO111" i="40" s="1"/>
  <c r="AL111" i="1"/>
  <c r="AP111" i="31" s="1"/>
  <c r="AM111" i="1"/>
  <c r="AQ111" i="50" s="1"/>
  <c r="S112" i="1"/>
  <c r="S112" i="44" s="1"/>
  <c r="W112" i="1"/>
  <c r="AH112" i="1" s="1"/>
  <c r="Y112" i="1"/>
  <c r="AE112" i="1"/>
  <c r="AF112" i="1"/>
  <c r="AG112" i="1"/>
  <c r="AI112" i="1"/>
  <c r="AM112" i="42" s="1"/>
  <c r="AJ112" i="1"/>
  <c r="AN112" i="40" s="1"/>
  <c r="AK112" i="1"/>
  <c r="AO112" i="29" s="1"/>
  <c r="AL112" i="1"/>
  <c r="AP112" i="50" s="1"/>
  <c r="AM112" i="1"/>
  <c r="AQ112" i="50" s="1"/>
  <c r="Q113" i="1"/>
  <c r="Q113" i="50" s="1"/>
  <c r="W113" i="1"/>
  <c r="AH113" i="1" s="1"/>
  <c r="AE113" i="1"/>
  <c r="AF113" i="1"/>
  <c r="AG113" i="1"/>
  <c r="AI113" i="1"/>
  <c r="AM113" i="30" s="1"/>
  <c r="AJ113" i="1"/>
  <c r="AK113" i="1"/>
  <c r="AO113" i="50" s="1"/>
  <c r="AL113" i="1"/>
  <c r="Q114" i="1"/>
  <c r="Q114" i="50" s="1"/>
  <c r="W114" i="1"/>
  <c r="AH114" i="1" s="1"/>
  <c r="AE114" i="1"/>
  <c r="AF114" i="1"/>
  <c r="AG114" i="1"/>
  <c r="AI114" i="1"/>
  <c r="AM114" i="50" s="1"/>
  <c r="AJ114" i="1"/>
  <c r="AN114" i="48" s="1"/>
  <c r="AK114" i="1"/>
  <c r="AL114" i="1"/>
  <c r="AP114" i="50" s="1"/>
  <c r="Q115" i="1"/>
  <c r="Q115" i="50" s="1"/>
  <c r="W115" i="1"/>
  <c r="AH115" i="1" s="1"/>
  <c r="AE115" i="1"/>
  <c r="AF115" i="1"/>
  <c r="AG115" i="1"/>
  <c r="AI115" i="1"/>
  <c r="AM115" i="50" s="1"/>
  <c r="AJ115" i="1"/>
  <c r="AK115" i="1"/>
  <c r="AO115" i="50" s="1"/>
  <c r="AL115" i="1"/>
  <c r="AP115" i="50" s="1"/>
  <c r="Q116" i="1"/>
  <c r="Q116" i="40" s="1"/>
  <c r="W116" i="1"/>
  <c r="AH116" i="1" s="1"/>
  <c r="AE116" i="1"/>
  <c r="AF116" i="1"/>
  <c r="AG116" i="1"/>
  <c r="AI116" i="1"/>
  <c r="AM116" i="50" s="1"/>
  <c r="AJ116" i="1"/>
  <c r="AN116" i="50" s="1"/>
  <c r="AK116" i="1"/>
  <c r="AO116" i="50" s="1"/>
  <c r="AL116" i="1"/>
  <c r="AP116" i="50" s="1"/>
  <c r="Q117" i="1"/>
  <c r="Q117" i="42" s="1"/>
  <c r="W117" i="1"/>
  <c r="AH117" i="1" s="1"/>
  <c r="AE117" i="1"/>
  <c r="AF117" i="1"/>
  <c r="AG117" i="1"/>
  <c r="AI117" i="1"/>
  <c r="AM117" i="50" s="1"/>
  <c r="AJ117" i="1"/>
  <c r="AN117" i="50" s="1"/>
  <c r="AK117" i="1"/>
  <c r="AO117" i="50" s="1"/>
  <c r="AL117" i="1"/>
  <c r="Q118" i="1"/>
  <c r="Q118" i="42" s="1"/>
  <c r="W118" i="1"/>
  <c r="AH118" i="1" s="1"/>
  <c r="AE118" i="1"/>
  <c r="AF118" i="1"/>
  <c r="AG118" i="1"/>
  <c r="AI118" i="1"/>
  <c r="AM118" i="50" s="1"/>
  <c r="AJ118" i="1"/>
  <c r="AN118" i="50" s="1"/>
  <c r="AK118" i="1"/>
  <c r="AO118" i="50" s="1"/>
  <c r="AL118" i="1"/>
  <c r="Q119" i="1"/>
  <c r="Q119" i="50" s="1"/>
  <c r="W119" i="1"/>
  <c r="AH119" i="1" s="1"/>
  <c r="AE119" i="1"/>
  <c r="AF119" i="1"/>
  <c r="AG119" i="1"/>
  <c r="AI119" i="1"/>
  <c r="AM119" i="50" s="1"/>
  <c r="AJ119" i="1"/>
  <c r="AK119" i="1"/>
  <c r="AL119" i="1"/>
  <c r="Q120" i="1"/>
  <c r="Q120" i="42" s="1"/>
  <c r="W120" i="1"/>
  <c r="AH120" i="1" s="1"/>
  <c r="AE120" i="1"/>
  <c r="AF120" i="1"/>
  <c r="AG120" i="1"/>
  <c r="AI120" i="1"/>
  <c r="AM120" i="50" s="1"/>
  <c r="AJ120" i="1"/>
  <c r="AN120" i="50" s="1"/>
  <c r="AK120" i="1"/>
  <c r="AO120" i="50" s="1"/>
  <c r="AL120" i="1"/>
  <c r="AP120" i="46" s="1"/>
  <c r="Q121" i="1"/>
  <c r="Q121" i="50" s="1"/>
  <c r="W121" i="1"/>
  <c r="AH121" i="1" s="1"/>
  <c r="AE121" i="1"/>
  <c r="AF121" i="1"/>
  <c r="AG121" i="1"/>
  <c r="AI121" i="1"/>
  <c r="AM121" i="50" s="1"/>
  <c r="AJ121" i="1"/>
  <c r="AN121" i="48" s="1"/>
  <c r="AK121" i="1"/>
  <c r="AO121" i="46" s="1"/>
  <c r="AL121" i="1"/>
  <c r="AP121" i="40" s="1"/>
  <c r="Q122" i="1"/>
  <c r="Q122" i="50" s="1"/>
  <c r="AE122" i="1"/>
  <c r="AF122" i="1"/>
  <c r="AG122" i="1"/>
  <c r="AI122" i="1"/>
  <c r="AM122" i="50" s="1"/>
  <c r="AJ122" i="1"/>
  <c r="AN122" i="50" s="1"/>
  <c r="AK122" i="1"/>
  <c r="AO122" i="50" s="1"/>
  <c r="R123" i="1"/>
  <c r="R123" i="50" s="1"/>
  <c r="W123" i="1"/>
  <c r="AH123" i="1" s="1"/>
  <c r="AE123" i="1"/>
  <c r="AF123" i="1"/>
  <c r="AG123" i="1"/>
  <c r="AI123" i="1"/>
  <c r="AM123" i="50" s="1"/>
  <c r="AJ123" i="1"/>
  <c r="AN123" i="50" s="1"/>
  <c r="AK123" i="1"/>
  <c r="AO123" i="50" s="1"/>
  <c r="AL123" i="1"/>
  <c r="AP123" i="50" s="1"/>
  <c r="R124" i="1"/>
  <c r="R124" i="50" s="1"/>
  <c r="W124" i="1"/>
  <c r="AH124" i="1" s="1"/>
  <c r="AE124" i="1"/>
  <c r="AF124" i="1"/>
  <c r="AG124" i="1"/>
  <c r="AI124" i="1"/>
  <c r="AJ124" i="1"/>
  <c r="AN124" i="50" s="1"/>
  <c r="AK124" i="1"/>
  <c r="AO124" i="50" s="1"/>
  <c r="AL124" i="1"/>
  <c r="AP124" i="50" s="1"/>
  <c r="R125" i="1"/>
  <c r="R125" i="40" s="1"/>
  <c r="W125" i="1"/>
  <c r="AH125" i="1" s="1"/>
  <c r="AE125" i="1"/>
  <c r="AF125" i="1"/>
  <c r="AG125" i="1"/>
  <c r="AI125" i="1"/>
  <c r="AJ125" i="1"/>
  <c r="AN125" i="46" s="1"/>
  <c r="AK125" i="1"/>
  <c r="AO125" i="46" s="1"/>
  <c r="AL125" i="1"/>
  <c r="AP125" i="50" s="1"/>
  <c r="R126" i="1"/>
  <c r="R126" i="50" s="1"/>
  <c r="W126" i="1"/>
  <c r="AH126" i="1" s="1"/>
  <c r="AE126" i="1"/>
  <c r="AF126" i="1"/>
  <c r="AG126" i="1"/>
  <c r="AI126" i="1"/>
  <c r="AM126" i="46" s="1"/>
  <c r="AJ126" i="1"/>
  <c r="AN126" i="46" s="1"/>
  <c r="AK126" i="1"/>
  <c r="AO126" i="40" s="1"/>
  <c r="AL126" i="1"/>
  <c r="AP126" i="50" s="1"/>
  <c r="R127" i="1"/>
  <c r="R127" i="44" s="1"/>
  <c r="W127" i="1"/>
  <c r="AH127" i="1" s="1"/>
  <c r="AE127" i="1"/>
  <c r="AF127" i="1"/>
  <c r="AG127" i="1"/>
  <c r="AI127" i="1"/>
  <c r="AM127" i="46" s="1"/>
  <c r="AJ127" i="1"/>
  <c r="AN127" i="50" s="1"/>
  <c r="AK127" i="1"/>
  <c r="AO127" i="50" s="1"/>
  <c r="AL127" i="1"/>
  <c r="AP127" i="50" s="1"/>
  <c r="R128" i="1"/>
  <c r="R128" i="50" s="1"/>
  <c r="W128" i="1"/>
  <c r="AH128" i="1" s="1"/>
  <c r="AE128" i="1"/>
  <c r="AF128" i="1"/>
  <c r="AG128" i="1"/>
  <c r="AI128" i="1"/>
  <c r="AM128" i="50" s="1"/>
  <c r="AJ128" i="1"/>
  <c r="AN128" i="50" s="1"/>
  <c r="AK128" i="1"/>
  <c r="AO128" i="50" s="1"/>
  <c r="AL128" i="1"/>
  <c r="AP128" i="50" s="1"/>
  <c r="R129" i="1"/>
  <c r="R129" i="44" s="1"/>
  <c r="W129" i="1"/>
  <c r="AH129" i="1" s="1"/>
  <c r="AE129" i="1"/>
  <c r="AF129" i="1"/>
  <c r="AG129" i="1"/>
  <c r="AI129" i="1"/>
  <c r="AM129" i="50" s="1"/>
  <c r="AJ129" i="1"/>
  <c r="AN129" i="50" s="1"/>
  <c r="AK129" i="1"/>
  <c r="AO129" i="50" s="1"/>
  <c r="AL129" i="1"/>
  <c r="AP129" i="50" s="1"/>
  <c r="R130" i="1"/>
  <c r="R130" i="50" s="1"/>
  <c r="W130" i="1"/>
  <c r="AH130" i="1" s="1"/>
  <c r="AE130" i="1"/>
  <c r="AF130" i="1"/>
  <c r="AG130" i="1"/>
  <c r="AI130" i="1"/>
  <c r="AM130" i="50" s="1"/>
  <c r="AJ130" i="1"/>
  <c r="AN130" i="50" s="1"/>
  <c r="AK130" i="1"/>
  <c r="AO130" i="50" s="1"/>
  <c r="AL130" i="1"/>
  <c r="AP130" i="48" s="1"/>
  <c r="R131" i="1"/>
  <c r="R131" i="50" s="1"/>
  <c r="W131" i="1"/>
  <c r="AH131" i="1" s="1"/>
  <c r="AE131" i="1"/>
  <c r="AF131" i="1"/>
  <c r="AG131" i="1"/>
  <c r="AI131" i="1"/>
  <c r="AM131" i="50" s="1"/>
  <c r="AJ131" i="1"/>
  <c r="AN131" i="50" s="1"/>
  <c r="AK131" i="1"/>
  <c r="AL131" i="1"/>
  <c r="AP131" i="50" s="1"/>
  <c r="R132" i="1"/>
  <c r="R132" i="50" s="1"/>
  <c r="W132" i="1"/>
  <c r="AH132" i="1" s="1"/>
  <c r="AE132" i="1"/>
  <c r="AF132" i="1"/>
  <c r="AG132" i="1"/>
  <c r="AI132" i="1"/>
  <c r="AJ132" i="1"/>
  <c r="AK132" i="1"/>
  <c r="AL132" i="1"/>
  <c r="AP132" i="40" s="1"/>
  <c r="T133" i="1"/>
  <c r="T133" i="50" s="1"/>
  <c r="W133" i="1"/>
  <c r="AH133" i="1" s="1"/>
  <c r="Y133" i="1"/>
  <c r="AE133" i="1"/>
  <c r="AF133" i="1"/>
  <c r="AG133" i="1"/>
  <c r="AI133" i="1"/>
  <c r="AM133" i="50" s="1"/>
  <c r="AJ133" i="1"/>
  <c r="AK133" i="1"/>
  <c r="AO133" i="50" s="1"/>
  <c r="AL133" i="1"/>
  <c r="AP133" i="50" s="1"/>
  <c r="AM133" i="1"/>
  <c r="AQ133" i="50" s="1"/>
  <c r="W134" i="1"/>
  <c r="AH134" i="1" s="1"/>
  <c r="Y134" i="1"/>
  <c r="AE134" i="1"/>
  <c r="AF134" i="1"/>
  <c r="AG134" i="1"/>
  <c r="AI134" i="1"/>
  <c r="AM134" i="50" s="1"/>
  <c r="AJ134" i="1"/>
  <c r="AN134" i="50" s="1"/>
  <c r="AK134" i="1"/>
  <c r="AL134" i="1"/>
  <c r="AP134" i="50" s="1"/>
  <c r="AM134" i="1"/>
  <c r="AQ134" i="50" s="1"/>
  <c r="W135" i="1"/>
  <c r="AH135" i="1" s="1"/>
  <c r="Y135" i="1"/>
  <c r="AE135" i="1"/>
  <c r="AF135" i="1"/>
  <c r="AG135" i="1"/>
  <c r="AI135" i="1"/>
  <c r="AM135" i="50" s="1"/>
  <c r="AJ135" i="1"/>
  <c r="AN135" i="50" s="1"/>
  <c r="AK135" i="1"/>
  <c r="AL135" i="1"/>
  <c r="AM135" i="1"/>
  <c r="W136" i="1"/>
  <c r="AH136" i="1" s="1"/>
  <c r="Y136" i="1"/>
  <c r="AE136" i="1"/>
  <c r="AF136" i="1"/>
  <c r="AG136" i="1"/>
  <c r="AI136" i="1"/>
  <c r="AM136" i="50" s="1"/>
  <c r="AJ136" i="1"/>
  <c r="AN136" i="50" s="1"/>
  <c r="AK136" i="1"/>
  <c r="AO136" i="40" s="1"/>
  <c r="AL136" i="1"/>
  <c r="AP136" i="40" s="1"/>
  <c r="AM136" i="1"/>
  <c r="AQ136" i="44" s="1"/>
  <c r="W137" i="1"/>
  <c r="AH137" i="1" s="1"/>
  <c r="Y137" i="1"/>
  <c r="AE137" i="1"/>
  <c r="AF137" i="1"/>
  <c r="AG137" i="1"/>
  <c r="AI137" i="1"/>
  <c r="AM137" i="44" s="1"/>
  <c r="AJ137" i="1"/>
  <c r="AN137" i="48" s="1"/>
  <c r="AK137" i="1"/>
  <c r="AO137" i="46" s="1"/>
  <c r="AL137" i="1"/>
  <c r="AM137" i="1"/>
  <c r="AQ137" i="50" s="1"/>
  <c r="W138" i="1"/>
  <c r="AH138" i="1" s="1"/>
  <c r="Y138" i="1"/>
  <c r="AE138" i="1"/>
  <c r="AF138" i="1"/>
  <c r="AG138" i="1"/>
  <c r="AI138" i="1"/>
  <c r="AM138" i="46" s="1"/>
  <c r="AJ138" i="1"/>
  <c r="AN138" i="50" s="1"/>
  <c r="AK138" i="1"/>
  <c r="AO138" i="50" s="1"/>
  <c r="AL138" i="1"/>
  <c r="AP138" i="50" s="1"/>
  <c r="AM138" i="1"/>
  <c r="AQ138" i="50" s="1"/>
  <c r="W139" i="1"/>
  <c r="AH139" i="1" s="1"/>
  <c r="Y139" i="1"/>
  <c r="AE139" i="1"/>
  <c r="AF139" i="1"/>
  <c r="AG139" i="1"/>
  <c r="AI139" i="1"/>
  <c r="AM139" i="46" s="1"/>
  <c r="AJ139" i="1"/>
  <c r="AN139" i="50" s="1"/>
  <c r="AK139" i="1"/>
  <c r="AO139" i="50" s="1"/>
  <c r="AL139" i="1"/>
  <c r="AP139" i="50" s="1"/>
  <c r="AM139" i="1"/>
  <c r="AQ139" i="50" s="1"/>
  <c r="B141" i="12"/>
  <c r="A141" i="12"/>
  <c r="B140" i="12"/>
  <c r="A140" i="12"/>
  <c r="B139" i="12"/>
  <c r="A139" i="12"/>
  <c r="B138" i="12"/>
  <c r="A138" i="12"/>
  <c r="B137" i="12"/>
  <c r="A137" i="12"/>
  <c r="B136" i="12"/>
  <c r="A136" i="12"/>
  <c r="B135" i="12"/>
  <c r="A135" i="12"/>
  <c r="B134" i="12"/>
  <c r="A134" i="12"/>
  <c r="B133" i="12"/>
  <c r="A133" i="12"/>
  <c r="B132" i="12"/>
  <c r="A132" i="12"/>
  <c r="B131" i="12"/>
  <c r="A131" i="12"/>
  <c r="B130" i="12"/>
  <c r="A130" i="12"/>
  <c r="B129" i="12"/>
  <c r="A129" i="12"/>
  <c r="B128" i="12"/>
  <c r="A128" i="12"/>
  <c r="B127" i="12"/>
  <c r="A127" i="12"/>
  <c r="B126" i="12"/>
  <c r="A126" i="12"/>
  <c r="B125" i="12"/>
  <c r="A125" i="12"/>
  <c r="B124" i="12"/>
  <c r="A124" i="12"/>
  <c r="B123" i="12"/>
  <c r="A123" i="12"/>
  <c r="B122" i="12"/>
  <c r="A122" i="12"/>
  <c r="B121" i="12"/>
  <c r="A121" i="12"/>
  <c r="B120" i="12"/>
  <c r="A120" i="12"/>
  <c r="B119" i="12"/>
  <c r="A119" i="12"/>
  <c r="B118" i="12"/>
  <c r="A118" i="12"/>
  <c r="B117" i="12"/>
  <c r="A117" i="12"/>
  <c r="B116" i="12"/>
  <c r="A116" i="12"/>
  <c r="B115" i="12"/>
  <c r="A115" i="12"/>
  <c r="B114" i="12"/>
  <c r="A114" i="12"/>
  <c r="B113" i="12"/>
  <c r="A113" i="12"/>
  <c r="B112" i="12"/>
  <c r="A112" i="12"/>
  <c r="B111" i="12"/>
  <c r="A111" i="12"/>
  <c r="B110" i="12"/>
  <c r="A110" i="12"/>
  <c r="B109" i="12"/>
  <c r="A109" i="12"/>
  <c r="B108" i="12"/>
  <c r="A108" i="12"/>
  <c r="B107" i="12"/>
  <c r="A107" i="12"/>
  <c r="B106" i="12"/>
  <c r="A106" i="12"/>
  <c r="B105" i="12"/>
  <c r="A105" i="12"/>
  <c r="B104" i="12"/>
  <c r="A104" i="12"/>
  <c r="B103" i="12"/>
  <c r="A103" i="12"/>
  <c r="B102" i="12"/>
  <c r="A102" i="12"/>
  <c r="B101" i="12"/>
  <c r="A101" i="12"/>
  <c r="B100" i="12"/>
  <c r="A100" i="12"/>
  <c r="B99" i="12"/>
  <c r="A99" i="12"/>
  <c r="B98" i="12"/>
  <c r="A98" i="12"/>
  <c r="B97" i="12"/>
  <c r="A97" i="12"/>
  <c r="B96" i="12"/>
  <c r="A96" i="12"/>
  <c r="B95" i="12"/>
  <c r="A95" i="12"/>
  <c r="B94" i="12"/>
  <c r="A94" i="12"/>
  <c r="B93" i="12"/>
  <c r="A93" i="12"/>
  <c r="B92" i="12"/>
  <c r="A92" i="12"/>
  <c r="B91" i="12"/>
  <c r="A91" i="12"/>
  <c r="B90" i="12"/>
  <c r="A90" i="12"/>
  <c r="B89" i="12"/>
  <c r="A89" i="12"/>
  <c r="B88" i="12"/>
  <c r="A88" i="12"/>
  <c r="B87" i="12"/>
  <c r="A87" i="12"/>
  <c r="B86" i="12"/>
  <c r="A86" i="12"/>
  <c r="B141" i="11"/>
  <c r="A141" i="11"/>
  <c r="B140" i="11"/>
  <c r="A140" i="11"/>
  <c r="B139" i="11"/>
  <c r="A139" i="11"/>
  <c r="B138" i="11"/>
  <c r="A138" i="11"/>
  <c r="B137" i="11"/>
  <c r="A137" i="11"/>
  <c r="B136" i="11"/>
  <c r="A136" i="11"/>
  <c r="B135" i="11"/>
  <c r="A135" i="11"/>
  <c r="B134" i="11"/>
  <c r="A134" i="11"/>
  <c r="B133" i="11"/>
  <c r="A133" i="11"/>
  <c r="B132" i="11"/>
  <c r="A132" i="11"/>
  <c r="B131" i="11"/>
  <c r="A131" i="11"/>
  <c r="B130" i="11"/>
  <c r="A130" i="11"/>
  <c r="B129" i="11"/>
  <c r="A129" i="11"/>
  <c r="B128" i="11"/>
  <c r="A128" i="11"/>
  <c r="B127" i="11"/>
  <c r="A127" i="11"/>
  <c r="B126" i="11"/>
  <c r="A126" i="11"/>
  <c r="B125" i="11"/>
  <c r="A125" i="11"/>
  <c r="B124" i="11"/>
  <c r="A124" i="11"/>
  <c r="B123" i="11"/>
  <c r="A123" i="11"/>
  <c r="B122" i="11"/>
  <c r="A122" i="11"/>
  <c r="B121" i="11"/>
  <c r="A121" i="11"/>
  <c r="B120" i="11"/>
  <c r="A120" i="11"/>
  <c r="B119" i="11"/>
  <c r="A119" i="11"/>
  <c r="B118" i="11"/>
  <c r="A118" i="11"/>
  <c r="B117" i="11"/>
  <c r="A117" i="11"/>
  <c r="B116" i="11"/>
  <c r="A116" i="11"/>
  <c r="B115" i="11"/>
  <c r="A115" i="11"/>
  <c r="B114" i="11"/>
  <c r="A114" i="11"/>
  <c r="B113" i="11"/>
  <c r="A113" i="11"/>
  <c r="B112" i="11"/>
  <c r="A112" i="11"/>
  <c r="B111" i="11"/>
  <c r="A111" i="11"/>
  <c r="B110" i="11"/>
  <c r="A110" i="11"/>
  <c r="B109" i="11"/>
  <c r="A109" i="11"/>
  <c r="B108" i="11"/>
  <c r="A108" i="11"/>
  <c r="B107" i="11"/>
  <c r="A107" i="11"/>
  <c r="B106" i="11"/>
  <c r="A106" i="11"/>
  <c r="B105" i="11"/>
  <c r="A105" i="11"/>
  <c r="B104" i="11"/>
  <c r="A104" i="11"/>
  <c r="B103" i="11"/>
  <c r="A103" i="11"/>
  <c r="B102" i="11"/>
  <c r="A102" i="11"/>
  <c r="B101" i="11"/>
  <c r="A101" i="11"/>
  <c r="B100" i="11"/>
  <c r="A100" i="11"/>
  <c r="B99" i="11"/>
  <c r="A99" i="11"/>
  <c r="B98" i="11"/>
  <c r="A98" i="11"/>
  <c r="B97" i="11"/>
  <c r="A97" i="11"/>
  <c r="B96" i="11"/>
  <c r="A96" i="11"/>
  <c r="B95" i="11"/>
  <c r="A95" i="11"/>
  <c r="B94" i="11"/>
  <c r="A94" i="11"/>
  <c r="B93" i="11"/>
  <c r="A93" i="11"/>
  <c r="B92" i="11"/>
  <c r="A92" i="11"/>
  <c r="B91" i="11"/>
  <c r="A91" i="11"/>
  <c r="B90" i="11"/>
  <c r="A90" i="11"/>
  <c r="B89" i="11"/>
  <c r="A89" i="11"/>
  <c r="B88" i="11"/>
  <c r="A88" i="11"/>
  <c r="B87" i="11"/>
  <c r="A87" i="11"/>
  <c r="B86" i="11"/>
  <c r="A86" i="11"/>
  <c r="Q97" i="50" l="1"/>
  <c r="Q117" i="50"/>
  <c r="R105" i="50"/>
  <c r="Q96" i="50"/>
  <c r="Q116" i="50"/>
  <c r="Q120" i="50"/>
  <c r="P86" i="49"/>
  <c r="P90" i="49"/>
  <c r="P94" i="49"/>
  <c r="P98" i="49"/>
  <c r="Q102" i="49"/>
  <c r="Q106" i="49"/>
  <c r="Q110" i="49"/>
  <c r="P114" i="49"/>
  <c r="P118" i="49"/>
  <c r="P122" i="49"/>
  <c r="Q126" i="49"/>
  <c r="Q130" i="49"/>
  <c r="R134" i="49"/>
  <c r="R138" i="49"/>
  <c r="Q91" i="50"/>
  <c r="S112" i="50"/>
  <c r="M87" i="49"/>
  <c r="N91" i="49"/>
  <c r="M95" i="49"/>
  <c r="N99" i="49"/>
  <c r="M103" i="49"/>
  <c r="N107" i="49"/>
  <c r="M111" i="49"/>
  <c r="N115" i="49"/>
  <c r="M119" i="49"/>
  <c r="N123" i="49"/>
  <c r="Q127" i="49"/>
  <c r="N131" i="49"/>
  <c r="T135" i="49"/>
  <c r="T139" i="49"/>
  <c r="R127" i="50"/>
  <c r="Q90" i="50"/>
  <c r="Q98" i="50"/>
  <c r="Y98" i="50" s="1"/>
  <c r="Q118" i="50"/>
  <c r="M88" i="49"/>
  <c r="N92" i="49"/>
  <c r="M96" i="49"/>
  <c r="N100" i="49"/>
  <c r="M104" i="49"/>
  <c r="N108" i="49"/>
  <c r="M112" i="49"/>
  <c r="N116" i="49"/>
  <c r="M120" i="49"/>
  <c r="N124" i="49"/>
  <c r="P128" i="49"/>
  <c r="N132" i="49"/>
  <c r="T136" i="49"/>
  <c r="R106" i="50"/>
  <c r="R129" i="48"/>
  <c r="O88" i="49"/>
  <c r="Q89" i="49"/>
  <c r="O92" i="49"/>
  <c r="Q93" i="49"/>
  <c r="O96" i="49"/>
  <c r="Q97" i="49"/>
  <c r="O100" i="49"/>
  <c r="Q101" i="49"/>
  <c r="O104" i="49"/>
  <c r="Q105" i="49"/>
  <c r="O108" i="49"/>
  <c r="Q109" i="49"/>
  <c r="O112" i="49"/>
  <c r="Q113" i="49"/>
  <c r="O116" i="49"/>
  <c r="Q117" i="49"/>
  <c r="O120" i="49"/>
  <c r="Q121" i="49"/>
  <c r="O124" i="49"/>
  <c r="Q125" i="49"/>
  <c r="O128" i="49"/>
  <c r="Q129" i="49"/>
  <c r="O132" i="49"/>
  <c r="Q133" i="49"/>
  <c r="S134" i="49"/>
  <c r="O136" i="49"/>
  <c r="Q137" i="49"/>
  <c r="S138" i="49"/>
  <c r="K86" i="49"/>
  <c r="K94" i="49"/>
  <c r="L90" i="49"/>
  <c r="L98" i="49"/>
  <c r="L106" i="49"/>
  <c r="M90" i="49"/>
  <c r="M98" i="49"/>
  <c r="M106" i="49"/>
  <c r="M114" i="49"/>
  <c r="N86" i="49"/>
  <c r="N94" i="49"/>
  <c r="N102" i="49"/>
  <c r="N110" i="49"/>
  <c r="N118" i="49"/>
  <c r="N126" i="49"/>
  <c r="R108" i="48"/>
  <c r="P88" i="49"/>
  <c r="P92" i="49"/>
  <c r="P96" i="49"/>
  <c r="P100" i="49"/>
  <c r="R101" i="49"/>
  <c r="P104" i="49"/>
  <c r="R105" i="49"/>
  <c r="P108" i="49"/>
  <c r="R109" i="49"/>
  <c r="P112" i="49"/>
  <c r="P116" i="49"/>
  <c r="P120" i="49"/>
  <c r="P124" i="49"/>
  <c r="R125" i="49"/>
  <c r="R129" i="49"/>
  <c r="P132" i="49"/>
  <c r="R133" i="49"/>
  <c r="T134" i="49"/>
  <c r="P136" i="49"/>
  <c r="R137" i="49"/>
  <c r="T138" i="49"/>
  <c r="K87" i="49"/>
  <c r="K95" i="49"/>
  <c r="L91" i="49"/>
  <c r="L99" i="49"/>
  <c r="L107" i="49"/>
  <c r="M91" i="49"/>
  <c r="M99" i="49"/>
  <c r="M107" i="49"/>
  <c r="M115" i="49"/>
  <c r="N87" i="49"/>
  <c r="N95" i="49"/>
  <c r="N103" i="49"/>
  <c r="N111" i="49"/>
  <c r="N119" i="49"/>
  <c r="N127" i="49"/>
  <c r="Q92" i="48"/>
  <c r="Q116" i="48"/>
  <c r="R125" i="48"/>
  <c r="O87" i="49"/>
  <c r="Q88" i="49"/>
  <c r="O91" i="49"/>
  <c r="Q92" i="49"/>
  <c r="O95" i="49"/>
  <c r="Q96" i="49"/>
  <c r="O99" i="49"/>
  <c r="Q100" i="49"/>
  <c r="O103" i="49"/>
  <c r="Q104" i="49"/>
  <c r="O107" i="49"/>
  <c r="Q108" i="49"/>
  <c r="O111" i="49"/>
  <c r="Q112" i="49"/>
  <c r="O115" i="49"/>
  <c r="Q116" i="49"/>
  <c r="O119" i="49"/>
  <c r="Q120" i="49"/>
  <c r="O123" i="49"/>
  <c r="Q124" i="49"/>
  <c r="O127" i="49"/>
  <c r="Q128" i="49"/>
  <c r="O131" i="49"/>
  <c r="Q132" i="49"/>
  <c r="S133" i="49"/>
  <c r="O135" i="49"/>
  <c r="Q136" i="49"/>
  <c r="S137" i="49"/>
  <c r="K88" i="49"/>
  <c r="K96" i="49"/>
  <c r="L92" i="49"/>
  <c r="L100" i="49"/>
  <c r="L108" i="49"/>
  <c r="M92" i="49"/>
  <c r="M100" i="49"/>
  <c r="M108" i="49"/>
  <c r="M116" i="49"/>
  <c r="N88" i="49"/>
  <c r="N96" i="49"/>
  <c r="N104" i="49"/>
  <c r="N112" i="49"/>
  <c r="N120" i="49"/>
  <c r="N128" i="49"/>
  <c r="Q89" i="48"/>
  <c r="R101" i="48"/>
  <c r="Q113" i="48"/>
  <c r="P87" i="49"/>
  <c r="P91" i="49"/>
  <c r="P95" i="49"/>
  <c r="P99" i="49"/>
  <c r="R100" i="49"/>
  <c r="P103" i="49"/>
  <c r="R104" i="49"/>
  <c r="P107" i="49"/>
  <c r="R108" i="49"/>
  <c r="P111" i="49"/>
  <c r="R112" i="49"/>
  <c r="P115" i="49"/>
  <c r="P119" i="49"/>
  <c r="P123" i="49"/>
  <c r="R124" i="49"/>
  <c r="P127" i="49"/>
  <c r="R128" i="49"/>
  <c r="P131" i="49"/>
  <c r="R132" i="49"/>
  <c r="T133" i="49"/>
  <c r="P135" i="49"/>
  <c r="R136" i="49"/>
  <c r="T137" i="49"/>
  <c r="P139" i="49"/>
  <c r="K89" i="49"/>
  <c r="K97" i="49"/>
  <c r="L93" i="49"/>
  <c r="L101" i="49"/>
  <c r="L109" i="49"/>
  <c r="M93" i="49"/>
  <c r="M101" i="49"/>
  <c r="M109" i="49"/>
  <c r="M117" i="49"/>
  <c r="N89" i="49"/>
  <c r="N97" i="49"/>
  <c r="N105" i="49"/>
  <c r="N113" i="49"/>
  <c r="N121" i="49"/>
  <c r="N129" i="49"/>
  <c r="R128" i="48"/>
  <c r="N86" i="48"/>
  <c r="O86" i="49"/>
  <c r="Q87" i="49"/>
  <c r="O90" i="49"/>
  <c r="Q91" i="49"/>
  <c r="O94" i="49"/>
  <c r="Q95" i="49"/>
  <c r="O98" i="49"/>
  <c r="Q99" i="49"/>
  <c r="O102" i="49"/>
  <c r="Q103" i="49"/>
  <c r="O106" i="49"/>
  <c r="Q107" i="49"/>
  <c r="O110" i="49"/>
  <c r="Q111" i="49"/>
  <c r="S112" i="49"/>
  <c r="O114" i="49"/>
  <c r="Q115" i="49"/>
  <c r="O118" i="49"/>
  <c r="Q119" i="49"/>
  <c r="O122" i="49"/>
  <c r="Q123" i="49"/>
  <c r="O126" i="49"/>
  <c r="O130" i="49"/>
  <c r="Q131" i="49"/>
  <c r="O134" i="49"/>
  <c r="Q135" i="49"/>
  <c r="S136" i="49"/>
  <c r="O138" i="49"/>
  <c r="Q139" i="49"/>
  <c r="K90" i="49"/>
  <c r="L86" i="49"/>
  <c r="L94" i="49"/>
  <c r="L102" i="49"/>
  <c r="M86" i="49"/>
  <c r="M94" i="49"/>
  <c r="M102" i="49"/>
  <c r="M110" i="49"/>
  <c r="M118" i="49"/>
  <c r="N90" i="49"/>
  <c r="N98" i="49"/>
  <c r="N106" i="49"/>
  <c r="N114" i="49"/>
  <c r="N122" i="49"/>
  <c r="N130" i="49"/>
  <c r="Q93" i="48"/>
  <c r="R109" i="48"/>
  <c r="Q117" i="48"/>
  <c r="R99" i="49"/>
  <c r="P102" i="49"/>
  <c r="R103" i="49"/>
  <c r="P106" i="49"/>
  <c r="R107" i="49"/>
  <c r="P110" i="49"/>
  <c r="R111" i="49"/>
  <c r="R123" i="49"/>
  <c r="P126" i="49"/>
  <c r="R127" i="49"/>
  <c r="P130" i="49"/>
  <c r="R131" i="49"/>
  <c r="P134" i="49"/>
  <c r="R135" i="49"/>
  <c r="P138" i="49"/>
  <c r="R139" i="49"/>
  <c r="K91" i="49"/>
  <c r="L87" i="49"/>
  <c r="L95" i="49"/>
  <c r="L103" i="49"/>
  <c r="Q121" i="48"/>
  <c r="Q86" i="49"/>
  <c r="O89" i="49"/>
  <c r="Q90" i="49"/>
  <c r="O93" i="49"/>
  <c r="Q94" i="49"/>
  <c r="O97" i="49"/>
  <c r="Q98" i="49"/>
  <c r="O101" i="49"/>
  <c r="O105" i="49"/>
  <c r="O109" i="49"/>
  <c r="S111" i="49"/>
  <c r="O113" i="49"/>
  <c r="Q114" i="49"/>
  <c r="O117" i="49"/>
  <c r="Q118" i="49"/>
  <c r="O121" i="49"/>
  <c r="Q122" i="49"/>
  <c r="O125" i="49"/>
  <c r="O129" i="49"/>
  <c r="O133" i="49"/>
  <c r="Q134" i="49"/>
  <c r="S135" i="49"/>
  <c r="O137" i="49"/>
  <c r="Q138" i="49"/>
  <c r="S139" i="49"/>
  <c r="K92" i="49"/>
  <c r="L88" i="49"/>
  <c r="L96" i="49"/>
  <c r="L104" i="49"/>
  <c r="R100" i="48"/>
  <c r="T133" i="48"/>
  <c r="P89" i="49"/>
  <c r="P93" i="49"/>
  <c r="P97" i="49"/>
  <c r="P101" i="49"/>
  <c r="R102" i="49"/>
  <c r="P105" i="49"/>
  <c r="R106" i="49"/>
  <c r="P109" i="49"/>
  <c r="R110" i="49"/>
  <c r="P113" i="49"/>
  <c r="P117" i="49"/>
  <c r="P121" i="49"/>
  <c r="P125" i="49"/>
  <c r="R126" i="49"/>
  <c r="R130" i="49"/>
  <c r="P133" i="49"/>
  <c r="K93" i="49"/>
  <c r="L89" i="49"/>
  <c r="L97" i="49"/>
  <c r="L105" i="49"/>
  <c r="M120" i="43"/>
  <c r="P94" i="47"/>
  <c r="Q106" i="47"/>
  <c r="P90" i="47"/>
  <c r="Q102" i="47"/>
  <c r="M95" i="47"/>
  <c r="M103" i="47"/>
  <c r="M111" i="47"/>
  <c r="M119" i="47"/>
  <c r="N123" i="47"/>
  <c r="N131" i="47"/>
  <c r="T135" i="47"/>
  <c r="M88" i="47"/>
  <c r="N92" i="47"/>
  <c r="M96" i="47"/>
  <c r="N100" i="47"/>
  <c r="M104" i="47"/>
  <c r="N108" i="47"/>
  <c r="M112" i="47"/>
  <c r="N116" i="47"/>
  <c r="M120" i="47"/>
  <c r="N124" i="47"/>
  <c r="O128" i="47"/>
  <c r="N132" i="47"/>
  <c r="T136" i="47"/>
  <c r="Q87" i="48"/>
  <c r="Q91" i="48"/>
  <c r="Q95" i="48"/>
  <c r="S112" i="48"/>
  <c r="Q115" i="48"/>
  <c r="Q119" i="48"/>
  <c r="N99" i="47"/>
  <c r="N107" i="47"/>
  <c r="N115" i="47"/>
  <c r="Q127" i="47"/>
  <c r="Q88" i="48"/>
  <c r="Q96" i="48"/>
  <c r="Q120" i="48"/>
  <c r="O139" i="47"/>
  <c r="R104" i="48"/>
  <c r="R124" i="48"/>
  <c r="R132" i="48"/>
  <c r="R99" i="48"/>
  <c r="R103" i="48"/>
  <c r="R107" i="48"/>
  <c r="R123" i="48"/>
  <c r="R127" i="48"/>
  <c r="R131" i="48"/>
  <c r="Q127" i="45"/>
  <c r="P86" i="47"/>
  <c r="P98" i="47"/>
  <c r="Q110" i="47"/>
  <c r="N91" i="47"/>
  <c r="M89" i="47"/>
  <c r="N93" i="47"/>
  <c r="M97" i="47"/>
  <c r="N101" i="47"/>
  <c r="M105" i="47"/>
  <c r="N109" i="47"/>
  <c r="M113" i="47"/>
  <c r="N117" i="47"/>
  <c r="M121" i="47"/>
  <c r="N125" i="47"/>
  <c r="P129" i="47"/>
  <c r="N133" i="47"/>
  <c r="P137" i="47"/>
  <c r="Q86" i="48"/>
  <c r="Q90" i="48"/>
  <c r="Q94" i="48"/>
  <c r="Q98" i="48"/>
  <c r="Y98" i="48" s="1"/>
  <c r="S111" i="48"/>
  <c r="Q114" i="48"/>
  <c r="Q118" i="48"/>
  <c r="Q122" i="48"/>
  <c r="M87" i="47"/>
  <c r="Q97" i="45"/>
  <c r="R102" i="48"/>
  <c r="R106" i="48"/>
  <c r="R110" i="48"/>
  <c r="Y110" i="48" s="1"/>
  <c r="R126" i="48"/>
  <c r="R130" i="48"/>
  <c r="Q121" i="46"/>
  <c r="O88" i="47"/>
  <c r="Q89" i="47"/>
  <c r="O92" i="47"/>
  <c r="Q93" i="47"/>
  <c r="O96" i="47"/>
  <c r="Q97" i="47"/>
  <c r="O100" i="47"/>
  <c r="Q101" i="47"/>
  <c r="O104" i="47"/>
  <c r="Q105" i="47"/>
  <c r="O108" i="47"/>
  <c r="Q109" i="47"/>
  <c r="O112" i="47"/>
  <c r="Q113" i="47"/>
  <c r="O116" i="47"/>
  <c r="Q117" i="47"/>
  <c r="O120" i="47"/>
  <c r="Q121" i="47"/>
  <c r="O124" i="47"/>
  <c r="Q125" i="47"/>
  <c r="Q129" i="47"/>
  <c r="O132" i="47"/>
  <c r="Q133" i="47"/>
  <c r="S134" i="47"/>
  <c r="O136" i="47"/>
  <c r="Q137" i="47"/>
  <c r="S138" i="47"/>
  <c r="K86" i="47"/>
  <c r="K94" i="47"/>
  <c r="L90" i="47"/>
  <c r="L98" i="47"/>
  <c r="L106" i="47"/>
  <c r="M90" i="47"/>
  <c r="M98" i="47"/>
  <c r="M106" i="47"/>
  <c r="M114" i="47"/>
  <c r="N86" i="47"/>
  <c r="N94" i="47"/>
  <c r="N102" i="47"/>
  <c r="N110" i="47"/>
  <c r="N118" i="47"/>
  <c r="N126" i="47"/>
  <c r="R129" i="46"/>
  <c r="P88" i="47"/>
  <c r="P92" i="47"/>
  <c r="P96" i="47"/>
  <c r="P100" i="47"/>
  <c r="R101" i="47"/>
  <c r="P104" i="47"/>
  <c r="R105" i="47"/>
  <c r="P108" i="47"/>
  <c r="R109" i="47"/>
  <c r="P112" i="47"/>
  <c r="P116" i="47"/>
  <c r="P120" i="47"/>
  <c r="P124" i="47"/>
  <c r="R125" i="47"/>
  <c r="P128" i="47"/>
  <c r="R129" i="47"/>
  <c r="P132" i="47"/>
  <c r="R133" i="47"/>
  <c r="T134" i="47"/>
  <c r="P136" i="47"/>
  <c r="R137" i="47"/>
  <c r="T138" i="47"/>
  <c r="K87" i="47"/>
  <c r="K95" i="47"/>
  <c r="L91" i="47"/>
  <c r="L99" i="47"/>
  <c r="L107" i="47"/>
  <c r="M91" i="47"/>
  <c r="M99" i="47"/>
  <c r="M107" i="47"/>
  <c r="M115" i="47"/>
  <c r="N87" i="47"/>
  <c r="N95" i="47"/>
  <c r="N103" i="47"/>
  <c r="N111" i="47"/>
  <c r="N119" i="47"/>
  <c r="N127" i="47"/>
  <c r="N92" i="43"/>
  <c r="N100" i="43"/>
  <c r="N132" i="43"/>
  <c r="M87" i="45"/>
  <c r="N91" i="45"/>
  <c r="M95" i="45"/>
  <c r="N99" i="45"/>
  <c r="M103" i="45"/>
  <c r="N107" i="45"/>
  <c r="N115" i="45"/>
  <c r="O87" i="47"/>
  <c r="Q88" i="47"/>
  <c r="O91" i="47"/>
  <c r="Q92" i="47"/>
  <c r="O95" i="47"/>
  <c r="Q96" i="47"/>
  <c r="O99" i="47"/>
  <c r="Q100" i="47"/>
  <c r="O103" i="47"/>
  <c r="Q104" i="47"/>
  <c r="O107" i="47"/>
  <c r="Q108" i="47"/>
  <c r="O111" i="47"/>
  <c r="Q112" i="47"/>
  <c r="O115" i="47"/>
  <c r="Q116" i="47"/>
  <c r="O119" i="47"/>
  <c r="Q120" i="47"/>
  <c r="O123" i="47"/>
  <c r="Q124" i="47"/>
  <c r="O127" i="47"/>
  <c r="Q128" i="47"/>
  <c r="O131" i="47"/>
  <c r="Q132" i="47"/>
  <c r="S133" i="47"/>
  <c r="O135" i="47"/>
  <c r="Q136" i="47"/>
  <c r="S137" i="47"/>
  <c r="K88" i="47"/>
  <c r="K96" i="47"/>
  <c r="L92" i="47"/>
  <c r="L100" i="47"/>
  <c r="L108" i="47"/>
  <c r="M92" i="47"/>
  <c r="M100" i="47"/>
  <c r="M108" i="47"/>
  <c r="M116" i="47"/>
  <c r="N88" i="47"/>
  <c r="N96" i="47"/>
  <c r="N104" i="47"/>
  <c r="N112" i="47"/>
  <c r="N120" i="47"/>
  <c r="N128" i="47"/>
  <c r="M96" i="43"/>
  <c r="Q88" i="46"/>
  <c r="Q116" i="46"/>
  <c r="P87" i="47"/>
  <c r="P91" i="47"/>
  <c r="P95" i="47"/>
  <c r="P99" i="47"/>
  <c r="R100" i="47"/>
  <c r="P103" i="47"/>
  <c r="R104" i="47"/>
  <c r="P107" i="47"/>
  <c r="R108" i="47"/>
  <c r="P111" i="47"/>
  <c r="R112" i="47"/>
  <c r="P115" i="47"/>
  <c r="P119" i="47"/>
  <c r="P123" i="47"/>
  <c r="R124" i="47"/>
  <c r="P127" i="47"/>
  <c r="R128" i="47"/>
  <c r="P131" i="47"/>
  <c r="R132" i="47"/>
  <c r="T133" i="47"/>
  <c r="P135" i="47"/>
  <c r="R136" i="47"/>
  <c r="T137" i="47"/>
  <c r="P139" i="47"/>
  <c r="K89" i="47"/>
  <c r="K97" i="47"/>
  <c r="L93" i="47"/>
  <c r="L101" i="47"/>
  <c r="L109" i="47"/>
  <c r="M93" i="47"/>
  <c r="M101" i="47"/>
  <c r="M109" i="47"/>
  <c r="M117" i="47"/>
  <c r="N89" i="47"/>
  <c r="N97" i="47"/>
  <c r="N105" i="47"/>
  <c r="N113" i="47"/>
  <c r="N121" i="47"/>
  <c r="N129" i="47"/>
  <c r="Q92" i="46"/>
  <c r="R101" i="46"/>
  <c r="Q113" i="46"/>
  <c r="N86" i="46"/>
  <c r="W86" i="46" s="1"/>
  <c r="O86" i="47"/>
  <c r="Q87" i="47"/>
  <c r="O90" i="47"/>
  <c r="Q91" i="47"/>
  <c r="O94" i="47"/>
  <c r="Q95" i="47"/>
  <c r="O98" i="47"/>
  <c r="Q99" i="47"/>
  <c r="O102" i="47"/>
  <c r="Q103" i="47"/>
  <c r="O106" i="47"/>
  <c r="Q107" i="47"/>
  <c r="O110" i="47"/>
  <c r="Q111" i="47"/>
  <c r="S112" i="47"/>
  <c r="O114" i="47"/>
  <c r="Q115" i="47"/>
  <c r="O118" i="47"/>
  <c r="Q119" i="47"/>
  <c r="O122" i="47"/>
  <c r="Q123" i="47"/>
  <c r="O126" i="47"/>
  <c r="O130" i="47"/>
  <c r="Q131" i="47"/>
  <c r="O134" i="47"/>
  <c r="Q135" i="47"/>
  <c r="S136" i="47"/>
  <c r="O138" i="47"/>
  <c r="Q139" i="47"/>
  <c r="K90" i="47"/>
  <c r="L86" i="47"/>
  <c r="L94" i="47"/>
  <c r="L102" i="47"/>
  <c r="M86" i="47"/>
  <c r="M94" i="47"/>
  <c r="M102" i="47"/>
  <c r="M110" i="47"/>
  <c r="M118" i="47"/>
  <c r="N90" i="47"/>
  <c r="N98" i="47"/>
  <c r="N106" i="47"/>
  <c r="N114" i="47"/>
  <c r="N122" i="47"/>
  <c r="N130" i="47"/>
  <c r="Q120" i="46"/>
  <c r="R128" i="46"/>
  <c r="R99" i="47"/>
  <c r="P102" i="47"/>
  <c r="R103" i="47"/>
  <c r="P106" i="47"/>
  <c r="R107" i="47"/>
  <c r="P110" i="47"/>
  <c r="R111" i="47"/>
  <c r="R123" i="47"/>
  <c r="P126" i="47"/>
  <c r="R127" i="47"/>
  <c r="P130" i="47"/>
  <c r="R131" i="47"/>
  <c r="P134" i="47"/>
  <c r="R135" i="47"/>
  <c r="P138" i="47"/>
  <c r="R139" i="47"/>
  <c r="K91" i="47"/>
  <c r="L87" i="47"/>
  <c r="L95" i="47"/>
  <c r="L103" i="47"/>
  <c r="Q96" i="46"/>
  <c r="R104" i="46"/>
  <c r="R109" i="46"/>
  <c r="Q117" i="46"/>
  <c r="Q86" i="47"/>
  <c r="O89" i="47"/>
  <c r="Q90" i="47"/>
  <c r="O93" i="47"/>
  <c r="Q94" i="47"/>
  <c r="O97" i="47"/>
  <c r="Q98" i="47"/>
  <c r="O101" i="47"/>
  <c r="O105" i="47"/>
  <c r="O109" i="47"/>
  <c r="S111" i="47"/>
  <c r="O113" i="47"/>
  <c r="Q114" i="47"/>
  <c r="O117" i="47"/>
  <c r="Q118" i="47"/>
  <c r="O121" i="47"/>
  <c r="Q122" i="47"/>
  <c r="O125" i="47"/>
  <c r="O129" i="47"/>
  <c r="O133" i="47"/>
  <c r="Q134" i="47"/>
  <c r="S135" i="47"/>
  <c r="O137" i="47"/>
  <c r="Q138" i="47"/>
  <c r="S139" i="47"/>
  <c r="K92" i="47"/>
  <c r="L88" i="47"/>
  <c r="L96" i="47"/>
  <c r="L104" i="47"/>
  <c r="M88" i="43"/>
  <c r="M104" i="43"/>
  <c r="Q93" i="46"/>
  <c r="P89" i="47"/>
  <c r="P93" i="47"/>
  <c r="P97" i="47"/>
  <c r="P101" i="47"/>
  <c r="R102" i="47"/>
  <c r="P105" i="47"/>
  <c r="R106" i="47"/>
  <c r="P109" i="47"/>
  <c r="R110" i="47"/>
  <c r="P113" i="47"/>
  <c r="P117" i="47"/>
  <c r="P121" i="47"/>
  <c r="P125" i="47"/>
  <c r="R126" i="47"/>
  <c r="R130" i="47"/>
  <c r="P133" i="47"/>
  <c r="K93" i="47"/>
  <c r="L89" i="47"/>
  <c r="L97" i="47"/>
  <c r="L105" i="47"/>
  <c r="Q89" i="46"/>
  <c r="Q97" i="46"/>
  <c r="R105" i="46"/>
  <c r="N92" i="45"/>
  <c r="M104" i="45"/>
  <c r="M112" i="45"/>
  <c r="N128" i="45"/>
  <c r="R100" i="46"/>
  <c r="R124" i="46"/>
  <c r="Q87" i="46"/>
  <c r="Q95" i="46"/>
  <c r="S112" i="46"/>
  <c r="Q115" i="46"/>
  <c r="Q119" i="46"/>
  <c r="R125" i="46"/>
  <c r="Q91" i="45"/>
  <c r="M96" i="45"/>
  <c r="R132" i="46"/>
  <c r="M89" i="45"/>
  <c r="N93" i="45"/>
  <c r="M97" i="45"/>
  <c r="N101" i="45"/>
  <c r="M105" i="45"/>
  <c r="N109" i="45"/>
  <c r="M113" i="45"/>
  <c r="N117" i="45"/>
  <c r="M121" i="45"/>
  <c r="N125" i="45"/>
  <c r="P129" i="45"/>
  <c r="N133" i="45"/>
  <c r="P137" i="45"/>
  <c r="R99" i="46"/>
  <c r="R103" i="46"/>
  <c r="R107" i="46"/>
  <c r="R123" i="46"/>
  <c r="R127" i="46"/>
  <c r="R131" i="46"/>
  <c r="M88" i="45"/>
  <c r="N100" i="45"/>
  <c r="N108" i="45"/>
  <c r="N116" i="45"/>
  <c r="M120" i="45"/>
  <c r="N124" i="45"/>
  <c r="N132" i="45"/>
  <c r="T136" i="45"/>
  <c r="R108" i="46"/>
  <c r="T133" i="46"/>
  <c r="Q86" i="46"/>
  <c r="Q90" i="46"/>
  <c r="Q94" i="46"/>
  <c r="Q98" i="46"/>
  <c r="S111" i="46"/>
  <c r="Q114" i="46"/>
  <c r="Q118" i="46"/>
  <c r="Q122" i="46"/>
  <c r="W122" i="46" s="1"/>
  <c r="AJ122" i="46" s="1"/>
  <c r="P86" i="45"/>
  <c r="P90" i="45"/>
  <c r="P94" i="45"/>
  <c r="P98" i="45"/>
  <c r="Q102" i="45"/>
  <c r="Q106" i="45"/>
  <c r="Q110" i="45"/>
  <c r="P114" i="45"/>
  <c r="P118" i="45"/>
  <c r="P122" i="45"/>
  <c r="Q126" i="45"/>
  <c r="Q130" i="45"/>
  <c r="R134" i="45"/>
  <c r="R138" i="45"/>
  <c r="W90" i="48"/>
  <c r="R102" i="46"/>
  <c r="R106" i="46"/>
  <c r="R110" i="46"/>
  <c r="Y110" i="46" s="1"/>
  <c r="R126" i="46"/>
  <c r="R130" i="46"/>
  <c r="Q120" i="44"/>
  <c r="O88" i="45"/>
  <c r="Q89" i="45"/>
  <c r="O92" i="45"/>
  <c r="Q93" i="45"/>
  <c r="O96" i="45"/>
  <c r="O100" i="45"/>
  <c r="Q101" i="45"/>
  <c r="O104" i="45"/>
  <c r="Q105" i="45"/>
  <c r="O108" i="45"/>
  <c r="Q109" i="45"/>
  <c r="O112" i="45"/>
  <c r="Q113" i="45"/>
  <c r="O116" i="45"/>
  <c r="Q117" i="45"/>
  <c r="O120" i="45"/>
  <c r="Q121" i="45"/>
  <c r="O124" i="45"/>
  <c r="Q125" i="45"/>
  <c r="O128" i="45"/>
  <c r="Q129" i="45"/>
  <c r="O132" i="45"/>
  <c r="Q133" i="45"/>
  <c r="S134" i="45"/>
  <c r="O136" i="45"/>
  <c r="Q137" i="45"/>
  <c r="S138" i="45"/>
  <c r="K86" i="45"/>
  <c r="K94" i="45"/>
  <c r="L90" i="45"/>
  <c r="L98" i="45"/>
  <c r="L106" i="45"/>
  <c r="M90" i="45"/>
  <c r="M98" i="45"/>
  <c r="M106" i="45"/>
  <c r="M114" i="45"/>
  <c r="N86" i="45"/>
  <c r="N94" i="45"/>
  <c r="N102" i="45"/>
  <c r="N110" i="45"/>
  <c r="N118" i="45"/>
  <c r="N126" i="45"/>
  <c r="P88" i="45"/>
  <c r="P92" i="45"/>
  <c r="P96" i="45"/>
  <c r="P100" i="45"/>
  <c r="R101" i="45"/>
  <c r="P104" i="45"/>
  <c r="R105" i="45"/>
  <c r="P108" i="45"/>
  <c r="R109" i="45"/>
  <c r="P112" i="45"/>
  <c r="P116" i="45"/>
  <c r="P120" i="45"/>
  <c r="P124" i="45"/>
  <c r="R125" i="45"/>
  <c r="P128" i="45"/>
  <c r="R129" i="45"/>
  <c r="P132" i="45"/>
  <c r="R133" i="45"/>
  <c r="T134" i="45"/>
  <c r="P136" i="45"/>
  <c r="R137" i="45"/>
  <c r="T138" i="45"/>
  <c r="K87" i="45"/>
  <c r="K95" i="45"/>
  <c r="L91" i="45"/>
  <c r="L99" i="45"/>
  <c r="L107" i="45"/>
  <c r="M91" i="45"/>
  <c r="M99" i="45"/>
  <c r="M107" i="45"/>
  <c r="M115" i="45"/>
  <c r="N87" i="45"/>
  <c r="N95" i="45"/>
  <c r="N103" i="45"/>
  <c r="N111" i="45"/>
  <c r="N119" i="45"/>
  <c r="N127" i="45"/>
  <c r="Q88" i="44"/>
  <c r="R101" i="44"/>
  <c r="O87" i="45"/>
  <c r="Q88" i="45"/>
  <c r="O91" i="45"/>
  <c r="Q92" i="45"/>
  <c r="O95" i="45"/>
  <c r="Q96" i="45"/>
  <c r="O99" i="45"/>
  <c r="Q100" i="45"/>
  <c r="O103" i="45"/>
  <c r="Q104" i="45"/>
  <c r="O107" i="45"/>
  <c r="Q108" i="45"/>
  <c r="O111" i="45"/>
  <c r="Q112" i="45"/>
  <c r="O115" i="45"/>
  <c r="Q116" i="45"/>
  <c r="O119" i="45"/>
  <c r="Q120" i="45"/>
  <c r="O123" i="45"/>
  <c r="Q124" i="45"/>
  <c r="O127" i="45"/>
  <c r="Q128" i="45"/>
  <c r="O131" i="45"/>
  <c r="Q132" i="45"/>
  <c r="S133" i="45"/>
  <c r="O135" i="45"/>
  <c r="Q136" i="45"/>
  <c r="S137" i="45"/>
  <c r="O139" i="45"/>
  <c r="K88" i="45"/>
  <c r="K96" i="45"/>
  <c r="L92" i="45"/>
  <c r="L100" i="45"/>
  <c r="L108" i="45"/>
  <c r="M92" i="45"/>
  <c r="M100" i="45"/>
  <c r="M108" i="45"/>
  <c r="M116" i="45"/>
  <c r="N88" i="45"/>
  <c r="N96" i="45"/>
  <c r="N104" i="45"/>
  <c r="N112" i="45"/>
  <c r="N120" i="45"/>
  <c r="Q92" i="44"/>
  <c r="R109" i="44"/>
  <c r="P87" i="45"/>
  <c r="P91" i="45"/>
  <c r="P95" i="45"/>
  <c r="P99" i="45"/>
  <c r="R100" i="45"/>
  <c r="P103" i="45"/>
  <c r="R104" i="45"/>
  <c r="P107" i="45"/>
  <c r="R108" i="45"/>
  <c r="P111" i="45"/>
  <c r="R112" i="45"/>
  <c r="P115" i="45"/>
  <c r="P119" i="45"/>
  <c r="P123" i="45"/>
  <c r="R124" i="45"/>
  <c r="P127" i="45"/>
  <c r="R128" i="45"/>
  <c r="P131" i="45"/>
  <c r="R132" i="45"/>
  <c r="T133" i="45"/>
  <c r="P135" i="45"/>
  <c r="R136" i="45"/>
  <c r="T137" i="45"/>
  <c r="P139" i="45"/>
  <c r="K89" i="45"/>
  <c r="K97" i="45"/>
  <c r="L93" i="45"/>
  <c r="L101" i="45"/>
  <c r="L109" i="45"/>
  <c r="M93" i="45"/>
  <c r="M101" i="45"/>
  <c r="M109" i="45"/>
  <c r="M117" i="45"/>
  <c r="N89" i="45"/>
  <c r="N97" i="45"/>
  <c r="N105" i="45"/>
  <c r="N113" i="45"/>
  <c r="N121" i="45"/>
  <c r="N129" i="45"/>
  <c r="Q96" i="44"/>
  <c r="O86" i="45"/>
  <c r="Q87" i="45"/>
  <c r="O90" i="45"/>
  <c r="O94" i="45"/>
  <c r="Q95" i="45"/>
  <c r="O98" i="45"/>
  <c r="Q99" i="45"/>
  <c r="O102" i="45"/>
  <c r="Q103" i="45"/>
  <c r="O106" i="45"/>
  <c r="Q107" i="45"/>
  <c r="O110" i="45"/>
  <c r="Q111" i="45"/>
  <c r="S112" i="45"/>
  <c r="O114" i="45"/>
  <c r="Q115" i="45"/>
  <c r="O118" i="45"/>
  <c r="Q119" i="45"/>
  <c r="O122" i="45"/>
  <c r="Q123" i="45"/>
  <c r="O126" i="45"/>
  <c r="O130" i="45"/>
  <c r="Q131" i="45"/>
  <c r="O134" i="45"/>
  <c r="Q135" i="45"/>
  <c r="S136" i="45"/>
  <c r="O138" i="45"/>
  <c r="Q139" i="45"/>
  <c r="K90" i="45"/>
  <c r="L86" i="45"/>
  <c r="L94" i="45"/>
  <c r="L102" i="45"/>
  <c r="M86" i="45"/>
  <c r="M94" i="45"/>
  <c r="M102" i="45"/>
  <c r="M110" i="45"/>
  <c r="M118" i="45"/>
  <c r="N90" i="45"/>
  <c r="N98" i="45"/>
  <c r="N106" i="45"/>
  <c r="N114" i="45"/>
  <c r="N122" i="45"/>
  <c r="N130" i="45"/>
  <c r="R99" i="45"/>
  <c r="P102" i="45"/>
  <c r="R103" i="45"/>
  <c r="P106" i="45"/>
  <c r="R107" i="45"/>
  <c r="P110" i="45"/>
  <c r="R111" i="45"/>
  <c r="R123" i="45"/>
  <c r="P126" i="45"/>
  <c r="R127" i="45"/>
  <c r="P130" i="45"/>
  <c r="R131" i="45"/>
  <c r="P134" i="45"/>
  <c r="R135" i="45"/>
  <c r="P138" i="45"/>
  <c r="R139" i="45"/>
  <c r="K91" i="45"/>
  <c r="L87" i="45"/>
  <c r="L95" i="45"/>
  <c r="L103" i="45"/>
  <c r="Q91" i="41"/>
  <c r="R125" i="44"/>
  <c r="Q86" i="45"/>
  <c r="O89" i="45"/>
  <c r="Q90" i="45"/>
  <c r="O93" i="45"/>
  <c r="Q94" i="45"/>
  <c r="O97" i="45"/>
  <c r="Q98" i="45"/>
  <c r="O101" i="45"/>
  <c r="O105" i="45"/>
  <c r="O109" i="45"/>
  <c r="S111" i="45"/>
  <c r="O113" i="45"/>
  <c r="Q114" i="45"/>
  <c r="O117" i="45"/>
  <c r="Q118" i="45"/>
  <c r="O121" i="45"/>
  <c r="Q122" i="45"/>
  <c r="O125" i="45"/>
  <c r="O129" i="45"/>
  <c r="O133" i="45"/>
  <c r="Q134" i="45"/>
  <c r="S135" i="45"/>
  <c r="O137" i="45"/>
  <c r="Q138" i="45"/>
  <c r="S139" i="45"/>
  <c r="K92" i="45"/>
  <c r="L88" i="45"/>
  <c r="L96" i="45"/>
  <c r="L104" i="45"/>
  <c r="Q116" i="44"/>
  <c r="P89" i="45"/>
  <c r="P93" i="45"/>
  <c r="P97" i="45"/>
  <c r="P101" i="45"/>
  <c r="R102" i="45"/>
  <c r="P105" i="45"/>
  <c r="R106" i="45"/>
  <c r="P109" i="45"/>
  <c r="R110" i="45"/>
  <c r="P113" i="45"/>
  <c r="P117" i="45"/>
  <c r="P121" i="45"/>
  <c r="P125" i="45"/>
  <c r="R126" i="45"/>
  <c r="R130" i="45"/>
  <c r="P133" i="45"/>
  <c r="K93" i="45"/>
  <c r="L89" i="45"/>
  <c r="L97" i="45"/>
  <c r="L105" i="45"/>
  <c r="Q97" i="41"/>
  <c r="Q89" i="44"/>
  <c r="Q93" i="44"/>
  <c r="Q97" i="44"/>
  <c r="Q113" i="44"/>
  <c r="Q117" i="44"/>
  <c r="Q121" i="44"/>
  <c r="N86" i="44"/>
  <c r="Y86" i="44" s="1"/>
  <c r="R105" i="44"/>
  <c r="M89" i="43"/>
  <c r="N93" i="43"/>
  <c r="M97" i="43"/>
  <c r="N101" i="43"/>
  <c r="M105" i="43"/>
  <c r="N109" i="43"/>
  <c r="M113" i="43"/>
  <c r="N117" i="43"/>
  <c r="M121" i="43"/>
  <c r="N125" i="43"/>
  <c r="P129" i="43"/>
  <c r="N133" i="43"/>
  <c r="P137" i="43"/>
  <c r="R100" i="44"/>
  <c r="R104" i="44"/>
  <c r="R108" i="44"/>
  <c r="R124" i="44"/>
  <c r="R128" i="44"/>
  <c r="R132" i="44"/>
  <c r="T133" i="44"/>
  <c r="Q87" i="44"/>
  <c r="Q91" i="44"/>
  <c r="Q95" i="44"/>
  <c r="Q115" i="44"/>
  <c r="Q119" i="44"/>
  <c r="S112" i="41"/>
  <c r="P86" i="43"/>
  <c r="P90" i="43"/>
  <c r="P94" i="43"/>
  <c r="P98" i="43"/>
  <c r="Q102" i="43"/>
  <c r="Q106" i="43"/>
  <c r="Q110" i="43"/>
  <c r="P114" i="43"/>
  <c r="P118" i="43"/>
  <c r="P122" i="43"/>
  <c r="Q126" i="43"/>
  <c r="Q130" i="43"/>
  <c r="R134" i="43"/>
  <c r="R138" i="43"/>
  <c r="R99" i="44"/>
  <c r="R103" i="44"/>
  <c r="R107" i="44"/>
  <c r="R123" i="44"/>
  <c r="R131" i="44"/>
  <c r="R127" i="41"/>
  <c r="Q86" i="44"/>
  <c r="Q90" i="44"/>
  <c r="Q94" i="44"/>
  <c r="Q98" i="44"/>
  <c r="S111" i="44"/>
  <c r="Q114" i="44"/>
  <c r="Q118" i="44"/>
  <c r="Q122" i="44"/>
  <c r="M87" i="43"/>
  <c r="N91" i="43"/>
  <c r="M95" i="43"/>
  <c r="N99" i="43"/>
  <c r="M103" i="43"/>
  <c r="N107" i="43"/>
  <c r="M111" i="43"/>
  <c r="N115" i="43"/>
  <c r="M119" i="43"/>
  <c r="N123" i="43"/>
  <c r="Q127" i="43"/>
  <c r="N131" i="43"/>
  <c r="T135" i="43"/>
  <c r="T139" i="43"/>
  <c r="R102" i="44"/>
  <c r="R106" i="44"/>
  <c r="R110" i="44"/>
  <c r="Y110" i="44" s="1"/>
  <c r="R126" i="44"/>
  <c r="R130" i="44"/>
  <c r="Q113" i="42"/>
  <c r="O88" i="43"/>
  <c r="Q89" i="43"/>
  <c r="O92" i="43"/>
  <c r="Q93" i="43"/>
  <c r="O96" i="43"/>
  <c r="Q97" i="43"/>
  <c r="O100" i="43"/>
  <c r="Q101" i="43"/>
  <c r="O104" i="43"/>
  <c r="Q105" i="43"/>
  <c r="O108" i="43"/>
  <c r="Q109" i="43"/>
  <c r="O112" i="43"/>
  <c r="Q113" i="43"/>
  <c r="O116" i="43"/>
  <c r="Q117" i="43"/>
  <c r="O120" i="43"/>
  <c r="Q121" i="43"/>
  <c r="O124" i="43"/>
  <c r="Q125" i="43"/>
  <c r="O128" i="43"/>
  <c r="Q129" i="43"/>
  <c r="O132" i="43"/>
  <c r="Q133" i="43"/>
  <c r="S134" i="43"/>
  <c r="O136" i="43"/>
  <c r="Q137" i="43"/>
  <c r="S138" i="43"/>
  <c r="K86" i="43"/>
  <c r="K94" i="43"/>
  <c r="L90" i="43"/>
  <c r="L98" i="43"/>
  <c r="L106" i="43"/>
  <c r="M90" i="43"/>
  <c r="M98" i="43"/>
  <c r="M106" i="43"/>
  <c r="M114" i="43"/>
  <c r="N86" i="43"/>
  <c r="N94" i="43"/>
  <c r="N102" i="43"/>
  <c r="N110" i="43"/>
  <c r="N118" i="43"/>
  <c r="N126" i="43"/>
  <c r="P88" i="43"/>
  <c r="P92" i="43"/>
  <c r="P96" i="43"/>
  <c r="P100" i="43"/>
  <c r="R101" i="43"/>
  <c r="P104" i="43"/>
  <c r="R105" i="43"/>
  <c r="P108" i="43"/>
  <c r="R109" i="43"/>
  <c r="P112" i="43"/>
  <c r="P116" i="43"/>
  <c r="P120" i="43"/>
  <c r="P124" i="43"/>
  <c r="R125" i="43"/>
  <c r="P128" i="43"/>
  <c r="R129" i="43"/>
  <c r="P132" i="43"/>
  <c r="R133" i="43"/>
  <c r="T134" i="43"/>
  <c r="P136" i="43"/>
  <c r="R137" i="43"/>
  <c r="T138" i="43"/>
  <c r="K87" i="43"/>
  <c r="K95" i="43"/>
  <c r="L91" i="43"/>
  <c r="L99" i="43"/>
  <c r="L107" i="43"/>
  <c r="M91" i="43"/>
  <c r="M99" i="43"/>
  <c r="M107" i="43"/>
  <c r="M115" i="43"/>
  <c r="N87" i="43"/>
  <c r="N95" i="43"/>
  <c r="N103" i="43"/>
  <c r="N111" i="43"/>
  <c r="N119" i="43"/>
  <c r="N127" i="43"/>
  <c r="W96" i="50"/>
  <c r="Q121" i="42"/>
  <c r="O87" i="43"/>
  <c r="Q88" i="43"/>
  <c r="O91" i="43"/>
  <c r="Q92" i="43"/>
  <c r="O95" i="43"/>
  <c r="Q96" i="43"/>
  <c r="O99" i="43"/>
  <c r="Q100" i="43"/>
  <c r="O103" i="43"/>
  <c r="Q104" i="43"/>
  <c r="O107" i="43"/>
  <c r="Q108" i="43"/>
  <c r="O111" i="43"/>
  <c r="Q112" i="43"/>
  <c r="O115" i="43"/>
  <c r="Q116" i="43"/>
  <c r="O119" i="43"/>
  <c r="Q120" i="43"/>
  <c r="O123" i="43"/>
  <c r="Q124" i="43"/>
  <c r="O127" i="43"/>
  <c r="Q128" i="43"/>
  <c r="O131" i="43"/>
  <c r="Q132" i="43"/>
  <c r="S133" i="43"/>
  <c r="O135" i="43"/>
  <c r="Q136" i="43"/>
  <c r="S137" i="43"/>
  <c r="O139" i="43"/>
  <c r="K88" i="43"/>
  <c r="K96" i="43"/>
  <c r="L92" i="43"/>
  <c r="L100" i="43"/>
  <c r="L108" i="43"/>
  <c r="M92" i="43"/>
  <c r="M100" i="43"/>
  <c r="M108" i="43"/>
  <c r="M116" i="43"/>
  <c r="N88" i="43"/>
  <c r="N96" i="43"/>
  <c r="N104" i="43"/>
  <c r="N112" i="43"/>
  <c r="N120" i="43"/>
  <c r="P87" i="43"/>
  <c r="P91" i="43"/>
  <c r="P95" i="43"/>
  <c r="P99" i="43"/>
  <c r="R100" i="43"/>
  <c r="P103" i="43"/>
  <c r="R104" i="43"/>
  <c r="P107" i="43"/>
  <c r="R108" i="43"/>
  <c r="P111" i="43"/>
  <c r="R112" i="43"/>
  <c r="P115" i="43"/>
  <c r="P119" i="43"/>
  <c r="P123" i="43"/>
  <c r="R124" i="43"/>
  <c r="P127" i="43"/>
  <c r="R128" i="43"/>
  <c r="P131" i="43"/>
  <c r="R132" i="43"/>
  <c r="T133" i="43"/>
  <c r="P135" i="43"/>
  <c r="R136" i="43"/>
  <c r="T137" i="43"/>
  <c r="P139" i="43"/>
  <c r="K89" i="43"/>
  <c r="K97" i="43"/>
  <c r="L93" i="43"/>
  <c r="L101" i="43"/>
  <c r="L109" i="43"/>
  <c r="M93" i="43"/>
  <c r="M101" i="43"/>
  <c r="M109" i="43"/>
  <c r="M117" i="43"/>
  <c r="N89" i="43"/>
  <c r="N97" i="43"/>
  <c r="N105" i="43"/>
  <c r="N113" i="43"/>
  <c r="N121" i="43"/>
  <c r="N129" i="43"/>
  <c r="M105" i="41"/>
  <c r="N109" i="41"/>
  <c r="M113" i="41"/>
  <c r="N117" i="41"/>
  <c r="M121" i="41"/>
  <c r="N125" i="41"/>
  <c r="P129" i="41"/>
  <c r="N133" i="41"/>
  <c r="P137" i="41"/>
  <c r="N86" i="42"/>
  <c r="W86" i="42" s="1"/>
  <c r="AI86" i="42" s="1"/>
  <c r="O86" i="43"/>
  <c r="Q87" i="43"/>
  <c r="O90" i="43"/>
  <c r="Q91" i="43"/>
  <c r="O94" i="43"/>
  <c r="Q95" i="43"/>
  <c r="O98" i="43"/>
  <c r="Q99" i="43"/>
  <c r="O102" i="43"/>
  <c r="Q103" i="43"/>
  <c r="O106" i="43"/>
  <c r="Q107" i="43"/>
  <c r="O110" i="43"/>
  <c r="Q111" i="43"/>
  <c r="S112" i="43"/>
  <c r="O114" i="43"/>
  <c r="Q115" i="43"/>
  <c r="O118" i="43"/>
  <c r="Q119" i="43"/>
  <c r="O122" i="43"/>
  <c r="Q123" i="43"/>
  <c r="O126" i="43"/>
  <c r="O130" i="43"/>
  <c r="Q131" i="43"/>
  <c r="O134" i="43"/>
  <c r="Q135" i="43"/>
  <c r="S136" i="43"/>
  <c r="O138" i="43"/>
  <c r="Q139" i="43"/>
  <c r="K90" i="43"/>
  <c r="L86" i="43"/>
  <c r="L94" i="43"/>
  <c r="L102" i="43"/>
  <c r="M86" i="43"/>
  <c r="M94" i="43"/>
  <c r="M102" i="43"/>
  <c r="M110" i="43"/>
  <c r="M118" i="43"/>
  <c r="N90" i="43"/>
  <c r="N98" i="43"/>
  <c r="N106" i="43"/>
  <c r="N114" i="43"/>
  <c r="N122" i="43"/>
  <c r="N130" i="43"/>
  <c r="R99" i="43"/>
  <c r="P102" i="43"/>
  <c r="R103" i="43"/>
  <c r="P106" i="43"/>
  <c r="R107" i="43"/>
  <c r="P110" i="43"/>
  <c r="R111" i="43"/>
  <c r="R123" i="43"/>
  <c r="P126" i="43"/>
  <c r="R127" i="43"/>
  <c r="P130" i="43"/>
  <c r="R131" i="43"/>
  <c r="P134" i="43"/>
  <c r="R135" i="43"/>
  <c r="P138" i="43"/>
  <c r="R139" i="43"/>
  <c r="K91" i="43"/>
  <c r="L87" i="43"/>
  <c r="L95" i="43"/>
  <c r="L103" i="43"/>
  <c r="Q86" i="43"/>
  <c r="O89" i="43"/>
  <c r="Q90" i="43"/>
  <c r="O93" i="43"/>
  <c r="Q94" i="43"/>
  <c r="O97" i="43"/>
  <c r="Q98" i="43"/>
  <c r="O101" i="43"/>
  <c r="O105" i="43"/>
  <c r="O109" i="43"/>
  <c r="S111" i="43"/>
  <c r="O113" i="43"/>
  <c r="Q114" i="43"/>
  <c r="O117" i="43"/>
  <c r="Q118" i="43"/>
  <c r="O121" i="43"/>
  <c r="Q122" i="43"/>
  <c r="O125" i="43"/>
  <c r="O129" i="43"/>
  <c r="O133" i="43"/>
  <c r="Q134" i="43"/>
  <c r="S135" i="43"/>
  <c r="O137" i="43"/>
  <c r="Q138" i="43"/>
  <c r="S139" i="43"/>
  <c r="K92" i="43"/>
  <c r="L88" i="43"/>
  <c r="L96" i="43"/>
  <c r="L104" i="43"/>
  <c r="Q93" i="42"/>
  <c r="P89" i="43"/>
  <c r="P93" i="43"/>
  <c r="P97" i="43"/>
  <c r="P101" i="43"/>
  <c r="R102" i="43"/>
  <c r="P105" i="43"/>
  <c r="R106" i="43"/>
  <c r="P109" i="43"/>
  <c r="R110" i="43"/>
  <c r="P113" i="43"/>
  <c r="P117" i="43"/>
  <c r="P121" i="43"/>
  <c r="P125" i="43"/>
  <c r="R126" i="43"/>
  <c r="R130" i="43"/>
  <c r="P133" i="43"/>
  <c r="K93" i="43"/>
  <c r="L89" i="43"/>
  <c r="L97" i="43"/>
  <c r="L105" i="43"/>
  <c r="R101" i="42"/>
  <c r="R105" i="42"/>
  <c r="R109" i="42"/>
  <c r="R125" i="42"/>
  <c r="R129" i="42"/>
  <c r="Q92" i="42"/>
  <c r="Q96" i="42"/>
  <c r="Q116" i="42"/>
  <c r="P86" i="41"/>
  <c r="P90" i="41"/>
  <c r="P94" i="41"/>
  <c r="P98" i="41"/>
  <c r="Q102" i="41"/>
  <c r="Q106" i="41"/>
  <c r="Q110" i="41"/>
  <c r="P114" i="41"/>
  <c r="P118" i="41"/>
  <c r="P122" i="41"/>
  <c r="Q126" i="41"/>
  <c r="Q130" i="41"/>
  <c r="R134" i="41"/>
  <c r="R138" i="41"/>
  <c r="R100" i="42"/>
  <c r="R104" i="42"/>
  <c r="R108" i="42"/>
  <c r="R124" i="42"/>
  <c r="R128" i="42"/>
  <c r="R132" i="42"/>
  <c r="T133" i="42"/>
  <c r="Q87" i="42"/>
  <c r="Q91" i="42"/>
  <c r="Q95" i="42"/>
  <c r="S112" i="42"/>
  <c r="Q115" i="42"/>
  <c r="Q119" i="42"/>
  <c r="Q97" i="42"/>
  <c r="M87" i="41"/>
  <c r="N91" i="41"/>
  <c r="M95" i="41"/>
  <c r="N99" i="41"/>
  <c r="M103" i="41"/>
  <c r="N107" i="41"/>
  <c r="M111" i="41"/>
  <c r="N115" i="41"/>
  <c r="M119" i="41"/>
  <c r="N123" i="41"/>
  <c r="Q127" i="41"/>
  <c r="N131" i="41"/>
  <c r="T135" i="41"/>
  <c r="T139" i="41"/>
  <c r="R99" i="42"/>
  <c r="R103" i="42"/>
  <c r="R107" i="42"/>
  <c r="R123" i="42"/>
  <c r="R127" i="42"/>
  <c r="R131" i="42"/>
  <c r="Q89" i="42"/>
  <c r="Q86" i="42"/>
  <c r="Q94" i="42"/>
  <c r="S111" i="42"/>
  <c r="Q114" i="42"/>
  <c r="Q122" i="42"/>
  <c r="W122" i="42" s="1"/>
  <c r="AI122" i="42" s="1"/>
  <c r="O89" i="39"/>
  <c r="O93" i="39"/>
  <c r="O97" i="39"/>
  <c r="O101" i="39"/>
  <c r="O105" i="39"/>
  <c r="O109" i="39"/>
  <c r="O113" i="39"/>
  <c r="O117" i="39"/>
  <c r="O121" i="39"/>
  <c r="O125" i="39"/>
  <c r="O129" i="39"/>
  <c r="N133" i="39"/>
  <c r="O137" i="39"/>
  <c r="M88" i="41"/>
  <c r="P89" i="41"/>
  <c r="P93" i="41"/>
  <c r="P97" i="41"/>
  <c r="R102" i="41"/>
  <c r="R106" i="41"/>
  <c r="R110" i="41"/>
  <c r="P113" i="41"/>
  <c r="M120" i="41"/>
  <c r="N124" i="41"/>
  <c r="N126" i="41"/>
  <c r="N132" i="41"/>
  <c r="T136" i="41"/>
  <c r="P139" i="41"/>
  <c r="W139" i="50"/>
  <c r="Y92" i="50"/>
  <c r="W105" i="50"/>
  <c r="R102" i="42"/>
  <c r="R110" i="42"/>
  <c r="Y110" i="42" s="1"/>
  <c r="R126" i="42"/>
  <c r="R130" i="42"/>
  <c r="Y105" i="50"/>
  <c r="Q93" i="41"/>
  <c r="Q105" i="41"/>
  <c r="Q109" i="41"/>
  <c r="O120" i="41"/>
  <c r="O124" i="41"/>
  <c r="S134" i="41"/>
  <c r="O136" i="41"/>
  <c r="K86" i="41"/>
  <c r="L106" i="41"/>
  <c r="M106" i="41"/>
  <c r="N94" i="41"/>
  <c r="N110" i="41"/>
  <c r="P86" i="39"/>
  <c r="P94" i="39"/>
  <c r="P98" i="39"/>
  <c r="P106" i="39"/>
  <c r="P114" i="39"/>
  <c r="P118" i="39"/>
  <c r="P122" i="39"/>
  <c r="P126" i="39"/>
  <c r="R134" i="39"/>
  <c r="P138" i="39"/>
  <c r="P88" i="41"/>
  <c r="P92" i="41"/>
  <c r="P96" i="41"/>
  <c r="P100" i="41"/>
  <c r="R101" i="41"/>
  <c r="P104" i="41"/>
  <c r="R105" i="41"/>
  <c r="P108" i="41"/>
  <c r="R109" i="41"/>
  <c r="P112" i="41"/>
  <c r="P116" i="41"/>
  <c r="P120" i="41"/>
  <c r="P124" i="41"/>
  <c r="R125" i="41"/>
  <c r="P128" i="41"/>
  <c r="R129" i="41"/>
  <c r="P132" i="41"/>
  <c r="R133" i="41"/>
  <c r="T134" i="41"/>
  <c r="P136" i="41"/>
  <c r="R137" i="41"/>
  <c r="T138" i="41"/>
  <c r="K87" i="41"/>
  <c r="K95" i="41"/>
  <c r="L91" i="41"/>
  <c r="L99" i="41"/>
  <c r="L107" i="41"/>
  <c r="M91" i="41"/>
  <c r="M99" i="41"/>
  <c r="M107" i="41"/>
  <c r="M115" i="41"/>
  <c r="N87" i="41"/>
  <c r="N95" i="41"/>
  <c r="N103" i="41"/>
  <c r="N111" i="41"/>
  <c r="N119" i="41"/>
  <c r="N127" i="41"/>
  <c r="O88" i="41"/>
  <c r="Q101" i="41"/>
  <c r="Q113" i="41"/>
  <c r="Q117" i="41"/>
  <c r="Q121" i="41"/>
  <c r="Q125" i="41"/>
  <c r="Q129" i="41"/>
  <c r="Q133" i="41"/>
  <c r="Q137" i="41"/>
  <c r="K94" i="41"/>
  <c r="L98" i="41"/>
  <c r="M98" i="41"/>
  <c r="N86" i="41"/>
  <c r="N102" i="41"/>
  <c r="O87" i="41"/>
  <c r="Q88" i="41"/>
  <c r="O91" i="41"/>
  <c r="Q92" i="41"/>
  <c r="O95" i="41"/>
  <c r="Q96" i="41"/>
  <c r="O99" i="41"/>
  <c r="Q100" i="41"/>
  <c r="O103" i="41"/>
  <c r="Q104" i="41"/>
  <c r="O107" i="41"/>
  <c r="Q108" i="41"/>
  <c r="O111" i="41"/>
  <c r="Q112" i="41"/>
  <c r="O115" i="41"/>
  <c r="Q116" i="41"/>
  <c r="O119" i="41"/>
  <c r="Q120" i="41"/>
  <c r="O123" i="41"/>
  <c r="Q124" i="41"/>
  <c r="O127" i="41"/>
  <c r="Q128" i="41"/>
  <c r="O131" i="41"/>
  <c r="Q132" i="41"/>
  <c r="S133" i="41"/>
  <c r="O135" i="41"/>
  <c r="Q136" i="41"/>
  <c r="S137" i="41"/>
  <c r="O139" i="41"/>
  <c r="K88" i="41"/>
  <c r="K96" i="41"/>
  <c r="L92" i="41"/>
  <c r="L100" i="41"/>
  <c r="L108" i="41"/>
  <c r="M92" i="41"/>
  <c r="M100" i="41"/>
  <c r="M108" i="41"/>
  <c r="M116" i="41"/>
  <c r="N88" i="41"/>
  <c r="N96" i="41"/>
  <c r="N104" i="41"/>
  <c r="N112" i="41"/>
  <c r="N120" i="41"/>
  <c r="N128" i="41"/>
  <c r="Q89" i="41"/>
  <c r="O92" i="41"/>
  <c r="O96" i="41"/>
  <c r="O100" i="41"/>
  <c r="O104" i="41"/>
  <c r="O108" i="41"/>
  <c r="O112" i="41"/>
  <c r="O116" i="41"/>
  <c r="O128" i="41"/>
  <c r="O132" i="41"/>
  <c r="S138" i="41"/>
  <c r="L90" i="41"/>
  <c r="M90" i="41"/>
  <c r="M114" i="41"/>
  <c r="N118" i="41"/>
  <c r="P87" i="41"/>
  <c r="P91" i="41"/>
  <c r="P95" i="41"/>
  <c r="P99" i="41"/>
  <c r="R100" i="41"/>
  <c r="P103" i="41"/>
  <c r="R104" i="41"/>
  <c r="P107" i="41"/>
  <c r="R108" i="41"/>
  <c r="P111" i="41"/>
  <c r="R112" i="41"/>
  <c r="P115" i="41"/>
  <c r="P119" i="41"/>
  <c r="P123" i="41"/>
  <c r="R124" i="41"/>
  <c r="P127" i="41"/>
  <c r="R128" i="41"/>
  <c r="P131" i="41"/>
  <c r="R132" i="41"/>
  <c r="T133" i="41"/>
  <c r="P135" i="41"/>
  <c r="R136" i="41"/>
  <c r="T137" i="41"/>
  <c r="K89" i="41"/>
  <c r="K97" i="41"/>
  <c r="L93" i="41"/>
  <c r="L101" i="41"/>
  <c r="L109" i="41"/>
  <c r="M93" i="41"/>
  <c r="M101" i="41"/>
  <c r="M109" i="41"/>
  <c r="M117" i="41"/>
  <c r="N89" i="41"/>
  <c r="N97" i="41"/>
  <c r="N105" i="41"/>
  <c r="N113" i="41"/>
  <c r="N121" i="41"/>
  <c r="O86" i="41"/>
  <c r="Q87" i="41"/>
  <c r="O90" i="41"/>
  <c r="O94" i="41"/>
  <c r="Q95" i="41"/>
  <c r="O98" i="41"/>
  <c r="Q99" i="41"/>
  <c r="O102" i="41"/>
  <c r="Q103" i="41"/>
  <c r="O106" i="41"/>
  <c r="Q107" i="41"/>
  <c r="O110" i="41"/>
  <c r="Q111" i="41"/>
  <c r="O114" i="41"/>
  <c r="Q115" i="41"/>
  <c r="O118" i="41"/>
  <c r="Q119" i="41"/>
  <c r="O122" i="41"/>
  <c r="Q123" i="41"/>
  <c r="O126" i="41"/>
  <c r="O130" i="41"/>
  <c r="Q131" i="41"/>
  <c r="O134" i="41"/>
  <c r="Q135" i="41"/>
  <c r="S136" i="41"/>
  <c r="O138" i="41"/>
  <c r="Q139" i="41"/>
  <c r="K90" i="41"/>
  <c r="L86" i="41"/>
  <c r="L94" i="41"/>
  <c r="L102" i="41"/>
  <c r="M86" i="41"/>
  <c r="M94" i="41"/>
  <c r="M102" i="41"/>
  <c r="M110" i="41"/>
  <c r="M118" i="41"/>
  <c r="N90" i="41"/>
  <c r="N98" i="41"/>
  <c r="N106" i="41"/>
  <c r="N114" i="41"/>
  <c r="N122" i="41"/>
  <c r="N130" i="41"/>
  <c r="N129" i="41"/>
  <c r="Q118" i="39"/>
  <c r="S112" i="39"/>
  <c r="Q98" i="39"/>
  <c r="Q90" i="39"/>
  <c r="P104" i="39"/>
  <c r="P112" i="39"/>
  <c r="P124" i="39"/>
  <c r="P132" i="39"/>
  <c r="P136" i="39"/>
  <c r="R99" i="41"/>
  <c r="P102" i="41"/>
  <c r="R103" i="41"/>
  <c r="P106" i="41"/>
  <c r="R107" i="41"/>
  <c r="P110" i="41"/>
  <c r="R111" i="41"/>
  <c r="R123" i="41"/>
  <c r="P126" i="41"/>
  <c r="P130" i="41"/>
  <c r="R131" i="41"/>
  <c r="P134" i="41"/>
  <c r="R135" i="41"/>
  <c r="P138" i="41"/>
  <c r="R139" i="41"/>
  <c r="K91" i="41"/>
  <c r="L87" i="41"/>
  <c r="L95" i="41"/>
  <c r="L103" i="41"/>
  <c r="Q97" i="39"/>
  <c r="Q91" i="39"/>
  <c r="R127" i="39"/>
  <c r="R106" i="39"/>
  <c r="Q86" i="41"/>
  <c r="O89" i="41"/>
  <c r="Q90" i="41"/>
  <c r="O93" i="41"/>
  <c r="Q94" i="41"/>
  <c r="O97" i="41"/>
  <c r="Q98" i="41"/>
  <c r="O101" i="41"/>
  <c r="O105" i="41"/>
  <c r="O109" i="41"/>
  <c r="S111" i="41"/>
  <c r="O113" i="41"/>
  <c r="Q114" i="41"/>
  <c r="O117" i="41"/>
  <c r="Q118" i="41"/>
  <c r="O121" i="41"/>
  <c r="Q122" i="41"/>
  <c r="O125" i="41"/>
  <c r="O129" i="41"/>
  <c r="O133" i="41"/>
  <c r="Q134" i="41"/>
  <c r="S135" i="41"/>
  <c r="O137" i="41"/>
  <c r="Q138" i="41"/>
  <c r="S139" i="41"/>
  <c r="K92" i="41"/>
  <c r="L88" i="41"/>
  <c r="L96" i="41"/>
  <c r="L104" i="41"/>
  <c r="M96" i="41"/>
  <c r="M104" i="41"/>
  <c r="M112" i="41"/>
  <c r="N92" i="41"/>
  <c r="N100" i="41"/>
  <c r="N108" i="41"/>
  <c r="N116" i="41"/>
  <c r="P101" i="41"/>
  <c r="P105" i="41"/>
  <c r="P109" i="41"/>
  <c r="P117" i="41"/>
  <c r="P121" i="41"/>
  <c r="P125" i="41"/>
  <c r="R126" i="41"/>
  <c r="R130" i="41"/>
  <c r="P133" i="41"/>
  <c r="K93" i="41"/>
  <c r="L89" i="41"/>
  <c r="L97" i="41"/>
  <c r="L105" i="41"/>
  <c r="P87" i="39"/>
  <c r="N89" i="39"/>
  <c r="M93" i="39"/>
  <c r="Q99" i="39"/>
  <c r="Q103" i="39"/>
  <c r="Q107" i="39"/>
  <c r="Q111" i="39"/>
  <c r="N113" i="39"/>
  <c r="M117" i="39"/>
  <c r="Q123" i="39"/>
  <c r="Q127" i="39"/>
  <c r="N131" i="39"/>
  <c r="S135" i="39"/>
  <c r="S139" i="39"/>
  <c r="W89" i="46"/>
  <c r="W134" i="50"/>
  <c r="AJ134" i="50" s="1"/>
  <c r="W138" i="50"/>
  <c r="P93" i="39"/>
  <c r="R130" i="39"/>
  <c r="T135" i="39"/>
  <c r="R139" i="39"/>
  <c r="L91" i="39"/>
  <c r="M89" i="39"/>
  <c r="M111" i="39"/>
  <c r="N95" i="39"/>
  <c r="N117" i="39"/>
  <c r="Q89" i="40"/>
  <c r="Q93" i="40"/>
  <c r="Q97" i="40"/>
  <c r="Q113" i="40"/>
  <c r="Q117" i="40"/>
  <c r="Q121" i="40"/>
  <c r="N86" i="40"/>
  <c r="W86" i="40" s="1"/>
  <c r="P105" i="39"/>
  <c r="P113" i="39"/>
  <c r="T139" i="39"/>
  <c r="L95" i="39"/>
  <c r="M91" i="39"/>
  <c r="M113" i="39"/>
  <c r="N99" i="39"/>
  <c r="N119" i="39"/>
  <c r="R101" i="40"/>
  <c r="R105" i="40"/>
  <c r="R109" i="40"/>
  <c r="R129" i="40"/>
  <c r="M88" i="39"/>
  <c r="N92" i="39"/>
  <c r="M96" i="39"/>
  <c r="N100" i="39"/>
  <c r="M104" i="39"/>
  <c r="N108" i="39"/>
  <c r="M112" i="39"/>
  <c r="N116" i="39"/>
  <c r="M120" i="39"/>
  <c r="N124" i="39"/>
  <c r="N128" i="39"/>
  <c r="N132" i="39"/>
  <c r="S136" i="39"/>
  <c r="W107" i="46"/>
  <c r="P96" i="39"/>
  <c r="R105" i="39"/>
  <c r="P125" i="39"/>
  <c r="P133" i="39"/>
  <c r="T136" i="39"/>
  <c r="K87" i="39"/>
  <c r="L97" i="39"/>
  <c r="M95" i="39"/>
  <c r="M115" i="39"/>
  <c r="N101" i="39"/>
  <c r="N123" i="39"/>
  <c r="Q88" i="40"/>
  <c r="Q120" i="40"/>
  <c r="P97" i="39"/>
  <c r="P116" i="39"/>
  <c r="R133" i="39"/>
  <c r="P137" i="39"/>
  <c r="K91" i="39"/>
  <c r="L99" i="39"/>
  <c r="M97" i="39"/>
  <c r="M119" i="39"/>
  <c r="N103" i="39"/>
  <c r="N125" i="39"/>
  <c r="R100" i="40"/>
  <c r="R104" i="40"/>
  <c r="R108" i="40"/>
  <c r="R124" i="40"/>
  <c r="R128" i="40"/>
  <c r="R132" i="40"/>
  <c r="T133" i="40"/>
  <c r="P88" i="39"/>
  <c r="P108" i="39"/>
  <c r="P117" i="39"/>
  <c r="P128" i="39"/>
  <c r="P134" i="39"/>
  <c r="R137" i="39"/>
  <c r="K93" i="39"/>
  <c r="L103" i="39"/>
  <c r="M99" i="39"/>
  <c r="M121" i="39"/>
  <c r="N107" i="39"/>
  <c r="Q87" i="40"/>
  <c r="Q91" i="40"/>
  <c r="Q95" i="40"/>
  <c r="S112" i="40"/>
  <c r="Q115" i="40"/>
  <c r="Q119" i="40"/>
  <c r="P89" i="39"/>
  <c r="P100" i="39"/>
  <c r="P109" i="39"/>
  <c r="P129" i="39"/>
  <c r="K95" i="39"/>
  <c r="L105" i="39"/>
  <c r="M103" i="39"/>
  <c r="N87" i="39"/>
  <c r="N109" i="39"/>
  <c r="R99" i="40"/>
  <c r="R103" i="40"/>
  <c r="R107" i="40"/>
  <c r="R123" i="40"/>
  <c r="R127" i="40"/>
  <c r="R131" i="40"/>
  <c r="M86" i="39"/>
  <c r="N90" i="39"/>
  <c r="M94" i="39"/>
  <c r="N98" i="39"/>
  <c r="Q102" i="39"/>
  <c r="Q106" i="39"/>
  <c r="Q110" i="39"/>
  <c r="N114" i="39"/>
  <c r="M118" i="39"/>
  <c r="N122" i="39"/>
  <c r="Q126" i="39"/>
  <c r="Q130" i="39"/>
  <c r="Q134" i="39"/>
  <c r="Q138" i="39"/>
  <c r="P90" i="39"/>
  <c r="P101" i="39"/>
  <c r="P110" i="39"/>
  <c r="P120" i="39"/>
  <c r="R129" i="39"/>
  <c r="T134" i="39"/>
  <c r="R138" i="39"/>
  <c r="L87" i="39"/>
  <c r="L107" i="39"/>
  <c r="M105" i="39"/>
  <c r="N91" i="39"/>
  <c r="N111" i="39"/>
  <c r="Q86" i="40"/>
  <c r="Q90" i="40"/>
  <c r="Q94" i="40"/>
  <c r="Q98" i="40"/>
  <c r="Y98" i="40" s="1"/>
  <c r="S111" i="40"/>
  <c r="Q114" i="40"/>
  <c r="Q118" i="40"/>
  <c r="Q122" i="40"/>
  <c r="P92" i="39"/>
  <c r="P102" i="39"/>
  <c r="R111" i="39"/>
  <c r="P121" i="39"/>
  <c r="P130" i="39"/>
  <c r="R135" i="39"/>
  <c r="T138" i="39"/>
  <c r="L89" i="39"/>
  <c r="M87" i="39"/>
  <c r="M107" i="39"/>
  <c r="N93" i="39"/>
  <c r="N115" i="39"/>
  <c r="R102" i="40"/>
  <c r="R106" i="40"/>
  <c r="R110" i="40"/>
  <c r="Y110" i="40" s="1"/>
  <c r="R126" i="40"/>
  <c r="R130" i="40"/>
  <c r="O88" i="39"/>
  <c r="Q89" i="39"/>
  <c r="O92" i="39"/>
  <c r="Q93" i="39"/>
  <c r="O96" i="39"/>
  <c r="O100" i="39"/>
  <c r="Q101" i="39"/>
  <c r="O104" i="39"/>
  <c r="Q105" i="39"/>
  <c r="O108" i="39"/>
  <c r="Q109" i="39"/>
  <c r="O112" i="39"/>
  <c r="Q113" i="39"/>
  <c r="O116" i="39"/>
  <c r="Q117" i="39"/>
  <c r="O120" i="39"/>
  <c r="Q121" i="39"/>
  <c r="O124" i="39"/>
  <c r="Q125" i="39"/>
  <c r="O128" i="39"/>
  <c r="Q129" i="39"/>
  <c r="O132" i="39"/>
  <c r="Q133" i="39"/>
  <c r="S134" i="39"/>
  <c r="O136" i="39"/>
  <c r="Q137" i="39"/>
  <c r="S138" i="39"/>
  <c r="K86" i="39"/>
  <c r="K94" i="39"/>
  <c r="L90" i="39"/>
  <c r="L98" i="39"/>
  <c r="L106" i="39"/>
  <c r="M90" i="39"/>
  <c r="M98" i="39"/>
  <c r="M106" i="39"/>
  <c r="M114" i="39"/>
  <c r="N86" i="39"/>
  <c r="N94" i="39"/>
  <c r="N102" i="39"/>
  <c r="N110" i="39"/>
  <c r="N118" i="39"/>
  <c r="N126" i="39"/>
  <c r="N127" i="39"/>
  <c r="R125" i="39"/>
  <c r="W89" i="48"/>
  <c r="AN94" i="50"/>
  <c r="AM126" i="50"/>
  <c r="O87" i="39"/>
  <c r="Q88" i="39"/>
  <c r="O91" i="39"/>
  <c r="Q92" i="39"/>
  <c r="O95" i="39"/>
  <c r="Q96" i="39"/>
  <c r="O99" i="39"/>
  <c r="Q100" i="39"/>
  <c r="O103" i="39"/>
  <c r="Q104" i="39"/>
  <c r="O107" i="39"/>
  <c r="Q108" i="39"/>
  <c r="O111" i="39"/>
  <c r="Q112" i="39"/>
  <c r="O115" i="39"/>
  <c r="Q116" i="39"/>
  <c r="O119" i="39"/>
  <c r="Q120" i="39"/>
  <c r="O123" i="39"/>
  <c r="Q124" i="39"/>
  <c r="O127" i="39"/>
  <c r="Q128" i="39"/>
  <c r="O131" i="39"/>
  <c r="Q132" i="39"/>
  <c r="S133" i="39"/>
  <c r="O135" i="39"/>
  <c r="Q136" i="39"/>
  <c r="S137" i="39"/>
  <c r="O139" i="39"/>
  <c r="K88" i="39"/>
  <c r="K96" i="39"/>
  <c r="L92" i="39"/>
  <c r="L100" i="39"/>
  <c r="L108" i="39"/>
  <c r="M92" i="39"/>
  <c r="M100" i="39"/>
  <c r="M108" i="39"/>
  <c r="M116" i="39"/>
  <c r="N88" i="39"/>
  <c r="N96" i="39"/>
  <c r="N104" i="39"/>
  <c r="N112" i="39"/>
  <c r="N120" i="39"/>
  <c r="R101" i="39"/>
  <c r="R109" i="39"/>
  <c r="P91" i="39"/>
  <c r="P95" i="39"/>
  <c r="P99" i="39"/>
  <c r="R100" i="39"/>
  <c r="P103" i="39"/>
  <c r="R104" i="39"/>
  <c r="P107" i="39"/>
  <c r="R108" i="39"/>
  <c r="P111" i="39"/>
  <c r="R112" i="39"/>
  <c r="P115" i="39"/>
  <c r="P119" i="39"/>
  <c r="P123" i="39"/>
  <c r="R124" i="39"/>
  <c r="P127" i="39"/>
  <c r="R128" i="39"/>
  <c r="P131" i="39"/>
  <c r="R132" i="39"/>
  <c r="T133" i="39"/>
  <c r="P135" i="39"/>
  <c r="R136" i="39"/>
  <c r="T137" i="39"/>
  <c r="P139" i="39"/>
  <c r="K89" i="39"/>
  <c r="K97" i="39"/>
  <c r="L93" i="39"/>
  <c r="L101" i="39"/>
  <c r="L109" i="39"/>
  <c r="M101" i="39"/>
  <c r="M109" i="39"/>
  <c r="N97" i="39"/>
  <c r="N105" i="39"/>
  <c r="N121" i="39"/>
  <c r="N129" i="39"/>
  <c r="Y89" i="46"/>
  <c r="Y101" i="50"/>
  <c r="O86" i="39"/>
  <c r="Q87" i="39"/>
  <c r="O90" i="39"/>
  <c r="O94" i="39"/>
  <c r="Q95" i="39"/>
  <c r="O98" i="39"/>
  <c r="O102" i="39"/>
  <c r="O106" i="39"/>
  <c r="O110" i="39"/>
  <c r="O114" i="39"/>
  <c r="Q115" i="39"/>
  <c r="O118" i="39"/>
  <c r="Q119" i="39"/>
  <c r="O122" i="39"/>
  <c r="O126" i="39"/>
  <c r="O130" i="39"/>
  <c r="Q131" i="39"/>
  <c r="O134" i="39"/>
  <c r="Q135" i="39"/>
  <c r="O138" i="39"/>
  <c r="Q139" i="39"/>
  <c r="K90" i="39"/>
  <c r="L86" i="39"/>
  <c r="L94" i="39"/>
  <c r="L102" i="39"/>
  <c r="M102" i="39"/>
  <c r="M110" i="39"/>
  <c r="N106" i="39"/>
  <c r="N130" i="39"/>
  <c r="R99" i="39"/>
  <c r="R103" i="39"/>
  <c r="R107" i="39"/>
  <c r="R123" i="39"/>
  <c r="R131" i="39"/>
  <c r="Y87" i="50"/>
  <c r="Y95" i="50"/>
  <c r="Y91" i="50"/>
  <c r="W112" i="50"/>
  <c r="Q86" i="39"/>
  <c r="Q94" i="39"/>
  <c r="S111" i="39"/>
  <c r="Q114" i="39"/>
  <c r="Q122" i="39"/>
  <c r="O133" i="39"/>
  <c r="K92" i="39"/>
  <c r="L88" i="39"/>
  <c r="L96" i="39"/>
  <c r="L104" i="39"/>
  <c r="R102" i="39"/>
  <c r="R110" i="39"/>
  <c r="R126" i="39"/>
  <c r="AP121" i="48"/>
  <c r="AO130" i="48"/>
  <c r="AD87" i="50"/>
  <c r="AO88" i="50"/>
  <c r="AN93" i="50"/>
  <c r="Y102" i="50"/>
  <c r="Y110" i="50"/>
  <c r="Y107" i="46"/>
  <c r="Y134" i="50"/>
  <c r="W136" i="50"/>
  <c r="W98" i="50"/>
  <c r="W106" i="50"/>
  <c r="W103" i="50"/>
  <c r="W127" i="50"/>
  <c r="AP87" i="50"/>
  <c r="AO109" i="50"/>
  <c r="Y133" i="50"/>
  <c r="AQ87" i="50"/>
  <c r="AP109" i="50"/>
  <c r="AO112" i="50"/>
  <c r="AO121" i="50"/>
  <c r="W134" i="40"/>
  <c r="AP110" i="50"/>
  <c r="AP121" i="50"/>
  <c r="Y89" i="50"/>
  <c r="W97" i="50"/>
  <c r="Y93" i="50"/>
  <c r="W109" i="50"/>
  <c r="W94" i="48"/>
  <c r="W102" i="48"/>
  <c r="Y139" i="50"/>
  <c r="AG122" i="48"/>
  <c r="AN88" i="50"/>
  <c r="AM113" i="50"/>
  <c r="AP120" i="50"/>
  <c r="AN125" i="50"/>
  <c r="AD135" i="50"/>
  <c r="AD136" i="50" s="1"/>
  <c r="AE136" i="50" s="1"/>
  <c r="AG136" i="50" s="1"/>
  <c r="AN119" i="40"/>
  <c r="AN119" i="50"/>
  <c r="AP117" i="29"/>
  <c r="AP117" i="50"/>
  <c r="AQ91" i="50"/>
  <c r="AQ97" i="50"/>
  <c r="AN111" i="50"/>
  <c r="AM112" i="50"/>
  <c r="AP132" i="50"/>
  <c r="W137" i="50"/>
  <c r="Y137" i="50"/>
  <c r="W126" i="50"/>
  <c r="AN101" i="40"/>
  <c r="AN101" i="50"/>
  <c r="AO87" i="40"/>
  <c r="AO87" i="50"/>
  <c r="AM109" i="42"/>
  <c r="AM109" i="50"/>
  <c r="AP108" i="40"/>
  <c r="AP108" i="50"/>
  <c r="AP97" i="29"/>
  <c r="AP97" i="50"/>
  <c r="AP132" i="48"/>
  <c r="Y90" i="48"/>
  <c r="AM95" i="50"/>
  <c r="AM98" i="50"/>
  <c r="AO111" i="50"/>
  <c r="AN112" i="50"/>
  <c r="AM127" i="50"/>
  <c r="Y111" i="50"/>
  <c r="AO134" i="46"/>
  <c r="AO134" i="50"/>
  <c r="AM101" i="40"/>
  <c r="AM101" i="50"/>
  <c r="AO108" i="29"/>
  <c r="AO108" i="50"/>
  <c r="AN92" i="29"/>
  <c r="AN92" i="50"/>
  <c r="AN98" i="50"/>
  <c r="AE110" i="50"/>
  <c r="AG110" i="50" s="1"/>
  <c r="AP111" i="50"/>
  <c r="AN126" i="50"/>
  <c r="AM138" i="50"/>
  <c r="AM139" i="50"/>
  <c r="Y88" i="50"/>
  <c r="W88" i="50"/>
  <c r="W116" i="50"/>
  <c r="Y104" i="50"/>
  <c r="AN109" i="29"/>
  <c r="AN109" i="50"/>
  <c r="AM93" i="29"/>
  <c r="AM93" i="50"/>
  <c r="AN90" i="46"/>
  <c r="AN90" i="50"/>
  <c r="AP137" i="46"/>
  <c r="AP137" i="50"/>
  <c r="AQ105" i="40"/>
  <c r="AQ105" i="50"/>
  <c r="AP100" i="40"/>
  <c r="AP100" i="50"/>
  <c r="AN87" i="40"/>
  <c r="AN87" i="50"/>
  <c r="AO100" i="40"/>
  <c r="AO100" i="50"/>
  <c r="AO97" i="29"/>
  <c r="AO97" i="50"/>
  <c r="AN133" i="40"/>
  <c r="AN133" i="50"/>
  <c r="AN108" i="40"/>
  <c r="AN108" i="50"/>
  <c r="AM103" i="46"/>
  <c r="AM103" i="50"/>
  <c r="AN100" i="46"/>
  <c r="AN100" i="50"/>
  <c r="Y87" i="46"/>
  <c r="Y95" i="46"/>
  <c r="W92" i="50"/>
  <c r="AQ135" i="44"/>
  <c r="AQ135" i="50"/>
  <c r="AO132" i="29"/>
  <c r="AO132" i="50"/>
  <c r="AN115" i="48"/>
  <c r="AN115" i="50"/>
  <c r="AO114" i="48"/>
  <c r="AO114" i="50"/>
  <c r="AP113" i="48"/>
  <c r="AP113" i="50"/>
  <c r="AM111" i="40"/>
  <c r="AM111" i="50"/>
  <c r="AM108" i="44"/>
  <c r="AM108" i="50"/>
  <c r="AP107" i="40"/>
  <c r="AP107" i="50"/>
  <c r="AM100" i="48"/>
  <c r="AM100" i="50"/>
  <c r="AP99" i="44"/>
  <c r="AP99" i="50"/>
  <c r="AO91" i="46"/>
  <c r="AO91" i="50"/>
  <c r="W101" i="46"/>
  <c r="W109" i="46"/>
  <c r="AO93" i="50"/>
  <c r="AQ110" i="50"/>
  <c r="W118" i="50"/>
  <c r="AM137" i="50"/>
  <c r="W114" i="50"/>
  <c r="AO126" i="50"/>
  <c r="AP135" i="40"/>
  <c r="AP135" i="50"/>
  <c r="AN132" i="31"/>
  <c r="AN132" i="50"/>
  <c r="AO131" i="31"/>
  <c r="AO131" i="50"/>
  <c r="AP130" i="31"/>
  <c r="AP130" i="50"/>
  <c r="AM125" i="46"/>
  <c r="AM125" i="50"/>
  <c r="AN114" i="46"/>
  <c r="AN114" i="50"/>
  <c r="AO110" i="46"/>
  <c r="AO110" i="50"/>
  <c r="AO107" i="40"/>
  <c r="AO107" i="50"/>
  <c r="AN102" i="46"/>
  <c r="AN102" i="50"/>
  <c r="AO99" i="46"/>
  <c r="AO99" i="50"/>
  <c r="AM94" i="46"/>
  <c r="AM94" i="50"/>
  <c r="AQ90" i="46"/>
  <c r="AQ90" i="50"/>
  <c r="W93" i="46"/>
  <c r="Y97" i="46"/>
  <c r="AO92" i="50"/>
  <c r="Y97" i="50"/>
  <c r="AM104" i="50"/>
  <c r="AO136" i="50"/>
  <c r="AN137" i="50"/>
  <c r="AO125" i="50"/>
  <c r="AO135" i="40"/>
  <c r="AO135" i="50"/>
  <c r="AM132" i="46"/>
  <c r="AM132" i="50"/>
  <c r="AM124" i="40"/>
  <c r="AM124" i="50"/>
  <c r="AP119" i="46"/>
  <c r="AP119" i="50"/>
  <c r="AN113" i="46"/>
  <c r="AN113" i="50"/>
  <c r="AN110" i="40"/>
  <c r="AN110" i="50"/>
  <c r="AN107" i="29"/>
  <c r="AN107" i="50"/>
  <c r="AM102" i="46"/>
  <c r="AM102" i="50"/>
  <c r="AP90" i="46"/>
  <c r="AP90" i="50"/>
  <c r="AP110" i="48"/>
  <c r="W127" i="48"/>
  <c r="Y87" i="48"/>
  <c r="Y95" i="48"/>
  <c r="AP92" i="50"/>
  <c r="AN103" i="50"/>
  <c r="AN104" i="50"/>
  <c r="AP136" i="50"/>
  <c r="AO137" i="50"/>
  <c r="AO119" i="28"/>
  <c r="AO119" i="50"/>
  <c r="AP118" i="44"/>
  <c r="AP118" i="50"/>
  <c r="AO101" i="44"/>
  <c r="AO101" i="50"/>
  <c r="W130" i="48"/>
  <c r="W133" i="48"/>
  <c r="AM86" i="50"/>
  <c r="AM88" i="50"/>
  <c r="AM89" i="50"/>
  <c r="Y96" i="50"/>
  <c r="Y112" i="50"/>
  <c r="W120" i="50"/>
  <c r="AN121" i="50"/>
  <c r="AQ136" i="50"/>
  <c r="Y138" i="50"/>
  <c r="Y103" i="50"/>
  <c r="Y86" i="50"/>
  <c r="W86" i="50"/>
  <c r="AI86" i="50" s="1"/>
  <c r="Y99" i="50"/>
  <c r="W99" i="50"/>
  <c r="W101" i="50"/>
  <c r="Y94" i="50"/>
  <c r="W94" i="50"/>
  <c r="W135" i="50"/>
  <c r="Y135" i="50"/>
  <c r="W90" i="50"/>
  <c r="Y90" i="50"/>
  <c r="AB88" i="50"/>
  <c r="W89" i="50"/>
  <c r="W93" i="50"/>
  <c r="Y107" i="50"/>
  <c r="W107" i="50"/>
  <c r="AE99" i="50"/>
  <c r="AD100" i="50"/>
  <c r="AA88" i="50"/>
  <c r="AE111" i="50"/>
  <c r="AD112" i="50"/>
  <c r="W108" i="50"/>
  <c r="Y108" i="50"/>
  <c r="W122" i="50"/>
  <c r="AJ122" i="50" s="1"/>
  <c r="W129" i="50"/>
  <c r="AF86" i="50"/>
  <c r="AE98" i="50"/>
  <c r="AG86" i="50"/>
  <c r="W87" i="50"/>
  <c r="W91" i="50"/>
  <c r="W95" i="50"/>
  <c r="Y109" i="50"/>
  <c r="W110" i="50"/>
  <c r="W130" i="50"/>
  <c r="AH86" i="50"/>
  <c r="Y106" i="50"/>
  <c r="AF122" i="50"/>
  <c r="AG122" i="50"/>
  <c r="W125" i="50"/>
  <c r="W133" i="50"/>
  <c r="AH134" i="50"/>
  <c r="AF134" i="50"/>
  <c r="Y136" i="50"/>
  <c r="W100" i="50"/>
  <c r="Y100" i="50"/>
  <c r="W104" i="50"/>
  <c r="W111" i="50"/>
  <c r="W113" i="50"/>
  <c r="W115" i="50"/>
  <c r="W117" i="50"/>
  <c r="W119" i="50"/>
  <c r="W121" i="50"/>
  <c r="AH122" i="50"/>
  <c r="AG134" i="50"/>
  <c r="W102" i="50"/>
  <c r="W128" i="50"/>
  <c r="AD123" i="50"/>
  <c r="W124" i="50"/>
  <c r="W132" i="50"/>
  <c r="W123" i="50"/>
  <c r="W131" i="50"/>
  <c r="AP134" i="40"/>
  <c r="AP134" i="48"/>
  <c r="AN120" i="40"/>
  <c r="AN120" i="48"/>
  <c r="AP106" i="29"/>
  <c r="AP106" i="48"/>
  <c r="W113" i="44"/>
  <c r="AN139" i="44"/>
  <c r="AN139" i="49"/>
  <c r="AQ92" i="31"/>
  <c r="AQ92" i="48"/>
  <c r="AQ110" i="48"/>
  <c r="AQ107" i="46"/>
  <c r="AQ107" i="48"/>
  <c r="AQ99" i="46"/>
  <c r="AQ99" i="48"/>
  <c r="AQ96" i="46"/>
  <c r="AQ96" i="48"/>
  <c r="AP91" i="46"/>
  <c r="AP91" i="48"/>
  <c r="W104" i="46"/>
  <c r="Y109" i="46"/>
  <c r="W136" i="46"/>
  <c r="AM137" i="48"/>
  <c r="Y106" i="48"/>
  <c r="AM102" i="48"/>
  <c r="AN138" i="45"/>
  <c r="AO124" i="46"/>
  <c r="AO124" i="48"/>
  <c r="AP123" i="40"/>
  <c r="AP123" i="48"/>
  <c r="AN124" i="28"/>
  <c r="AN124" i="48"/>
  <c r="W88" i="46"/>
  <c r="W96" i="46"/>
  <c r="W92" i="46"/>
  <c r="AO91" i="48"/>
  <c r="AP131" i="44"/>
  <c r="AP131" i="48"/>
  <c r="AO123" i="29"/>
  <c r="AO123" i="48"/>
  <c r="AP93" i="46"/>
  <c r="AP93" i="48"/>
  <c r="AO139" i="49"/>
  <c r="AQ134" i="40"/>
  <c r="AQ134" i="48"/>
  <c r="AN123" i="46"/>
  <c r="AN123" i="48"/>
  <c r="AO120" i="46"/>
  <c r="AO120" i="48"/>
  <c r="AM114" i="46"/>
  <c r="AM114" i="48"/>
  <c r="AQ106" i="29"/>
  <c r="AQ106" i="48"/>
  <c r="AQ87" i="48"/>
  <c r="AO121" i="48"/>
  <c r="W103" i="46"/>
  <c r="Y111" i="46"/>
  <c r="Y99" i="46"/>
  <c r="Y138" i="48"/>
  <c r="Y91" i="48"/>
  <c r="Y99" i="48"/>
  <c r="W115" i="48"/>
  <c r="W112" i="48"/>
  <c r="U111" i="47"/>
  <c r="U126" i="47"/>
  <c r="Y133" i="48"/>
  <c r="Y88" i="48"/>
  <c r="Y96" i="48"/>
  <c r="Y92" i="48"/>
  <c r="Y108" i="48"/>
  <c r="Y89" i="48"/>
  <c r="Y97" i="48"/>
  <c r="Y105" i="48"/>
  <c r="W113" i="48"/>
  <c r="AQ87" i="49"/>
  <c r="AQ96" i="49"/>
  <c r="AM139" i="49"/>
  <c r="Y94" i="48"/>
  <c r="W93" i="48"/>
  <c r="W101" i="48"/>
  <c r="W134" i="46"/>
  <c r="W138" i="46"/>
  <c r="W138" i="48"/>
  <c r="W110" i="48"/>
  <c r="AM89" i="49"/>
  <c r="AM93" i="49"/>
  <c r="U96" i="49"/>
  <c r="AP119" i="49"/>
  <c r="AM130" i="49"/>
  <c r="AC86" i="49"/>
  <c r="AC87" i="49" s="1"/>
  <c r="AC88" i="49" s="1"/>
  <c r="AC89" i="49" s="1"/>
  <c r="AC90" i="49" s="1"/>
  <c r="AC91" i="49" s="1"/>
  <c r="AC92" i="49" s="1"/>
  <c r="AC93" i="49" s="1"/>
  <c r="AC94" i="49" s="1"/>
  <c r="AC95" i="49" s="1"/>
  <c r="AC96" i="49" s="1"/>
  <c r="AC97" i="49" s="1"/>
  <c r="AQ86" i="49"/>
  <c r="AP88" i="49"/>
  <c r="AQ90" i="49"/>
  <c r="AQ92" i="49"/>
  <c r="AP96" i="49"/>
  <c r="AO103" i="49"/>
  <c r="AN103" i="49"/>
  <c r="AM103" i="49"/>
  <c r="U102" i="49"/>
  <c r="AQ101" i="49"/>
  <c r="AN101" i="49"/>
  <c r="AP103" i="49"/>
  <c r="AA98" i="49"/>
  <c r="AA99" i="49" s="1"/>
  <c r="AA100" i="49" s="1"/>
  <c r="AA101" i="49" s="1"/>
  <c r="AA102" i="49" s="1"/>
  <c r="AA103" i="49" s="1"/>
  <c r="AA104" i="49" s="1"/>
  <c r="AA105" i="49" s="1"/>
  <c r="AA106" i="49" s="1"/>
  <c r="AA107" i="49" s="1"/>
  <c r="AA108" i="49" s="1"/>
  <c r="AA109" i="49" s="1"/>
  <c r="AQ103" i="49"/>
  <c r="U93" i="49"/>
  <c r="AQ93" i="49"/>
  <c r="AO92" i="49"/>
  <c r="U92" i="49"/>
  <c r="AO93" i="49"/>
  <c r="U95" i="49"/>
  <c r="AN95" i="49"/>
  <c r="AQ100" i="49"/>
  <c r="AP99" i="49"/>
  <c r="AO99" i="49"/>
  <c r="AO100" i="49"/>
  <c r="AM99" i="49"/>
  <c r="U100" i="49"/>
  <c r="AQ99" i="49"/>
  <c r="AO97" i="49"/>
  <c r="AN99" i="49"/>
  <c r="AN97" i="49"/>
  <c r="U99" i="49"/>
  <c r="AQ98" i="49"/>
  <c r="AB98" i="49"/>
  <c r="AB99" i="49" s="1"/>
  <c r="AB100" i="49" s="1"/>
  <c r="AB101" i="49" s="1"/>
  <c r="AB102" i="49" s="1"/>
  <c r="AB103" i="49" s="1"/>
  <c r="AB104" i="49" s="1"/>
  <c r="AB105" i="49" s="1"/>
  <c r="AB106" i="49" s="1"/>
  <c r="AB107" i="49" s="1"/>
  <c r="AB108" i="49" s="1"/>
  <c r="AB109" i="49" s="1"/>
  <c r="AQ104" i="49"/>
  <c r="AM106" i="49"/>
  <c r="AO130" i="49"/>
  <c r="AO86" i="49"/>
  <c r="AN86" i="49"/>
  <c r="AD86" i="49"/>
  <c r="U86" i="49"/>
  <c r="AO87" i="49"/>
  <c r="AQ88" i="49"/>
  <c r="AO90" i="49"/>
  <c r="AN90" i="49"/>
  <c r="AP89" i="49"/>
  <c r="U90" i="49"/>
  <c r="AO91" i="49"/>
  <c r="AP98" i="49"/>
  <c r="AN100" i="49"/>
  <c r="AP105" i="49"/>
  <c r="AO105" i="49"/>
  <c r="AQ105" i="49"/>
  <c r="AN105" i="49"/>
  <c r="AN107" i="49"/>
  <c r="AM107" i="49"/>
  <c r="U107" i="49"/>
  <c r="AP107" i="49"/>
  <c r="AN108" i="49"/>
  <c r="AO114" i="49"/>
  <c r="AN118" i="49"/>
  <c r="AQ138" i="49"/>
  <c r="AP138" i="49"/>
  <c r="AN137" i="49"/>
  <c r="U136" i="49"/>
  <c r="AO138" i="49"/>
  <c r="AN138" i="49"/>
  <c r="U137" i="49"/>
  <c r="AP135" i="49"/>
  <c r="AP136" i="49"/>
  <c r="AM128" i="49"/>
  <c r="AO135" i="49"/>
  <c r="AO129" i="49"/>
  <c r="AN135" i="49"/>
  <c r="AN129" i="49"/>
  <c r="U138" i="49"/>
  <c r="AD134" i="49"/>
  <c r="AP131" i="49"/>
  <c r="AN128" i="49"/>
  <c r="U127" i="49"/>
  <c r="AQ136" i="49"/>
  <c r="AP130" i="49"/>
  <c r="AM88" i="49"/>
  <c r="AP116" i="49"/>
  <c r="AO119" i="49"/>
  <c r="AM138" i="49"/>
  <c r="AO88" i="49"/>
  <c r="AP93" i="49"/>
  <c r="AN94" i="49"/>
  <c r="AO98" i="49"/>
  <c r="AP104" i="49"/>
  <c r="AN104" i="49"/>
  <c r="AM104" i="49"/>
  <c r="AO104" i="49"/>
  <c r="AQ107" i="49"/>
  <c r="AA110" i="49"/>
  <c r="AA111" i="49" s="1"/>
  <c r="AA112" i="49" s="1"/>
  <c r="AA113" i="49" s="1"/>
  <c r="AA114" i="49" s="1"/>
  <c r="AA115" i="49" s="1"/>
  <c r="AA116" i="49" s="1"/>
  <c r="AA117" i="49" s="1"/>
  <c r="AA118" i="49" s="1"/>
  <c r="AA119" i="49" s="1"/>
  <c r="AA120" i="49" s="1"/>
  <c r="AA121" i="49" s="1"/>
  <c r="AN114" i="49"/>
  <c r="AM118" i="49"/>
  <c r="AP87" i="49"/>
  <c r="AQ91" i="49"/>
  <c r="AQ94" i="49"/>
  <c r="AO94" i="49"/>
  <c r="AP94" i="49"/>
  <c r="AM94" i="49"/>
  <c r="AP95" i="49"/>
  <c r="AO95" i="49"/>
  <c r="AM95" i="49"/>
  <c r="AQ95" i="49"/>
  <c r="AP100" i="49"/>
  <c r="U104" i="49"/>
  <c r="AP108" i="49"/>
  <c r="AM112" i="49"/>
  <c r="AP126" i="49"/>
  <c r="AN126" i="49"/>
  <c r="AO126" i="49"/>
  <c r="AM126" i="49"/>
  <c r="U126" i="49"/>
  <c r="AM109" i="49"/>
  <c r="AN120" i="49"/>
  <c r="AN115" i="49"/>
  <c r="AB110" i="49"/>
  <c r="AB111" i="49" s="1"/>
  <c r="AB112" i="49" s="1"/>
  <c r="AB113" i="49" s="1"/>
  <c r="AB114" i="49" s="1"/>
  <c r="AB115" i="49" s="1"/>
  <c r="AB116" i="49" s="1"/>
  <c r="AB117" i="49" s="1"/>
  <c r="AB118" i="49" s="1"/>
  <c r="AB119" i="49" s="1"/>
  <c r="AB120" i="49" s="1"/>
  <c r="AB121" i="49" s="1"/>
  <c r="AQ108" i="49"/>
  <c r="AO113" i="49"/>
  <c r="AP112" i="49"/>
  <c r="AQ111" i="49"/>
  <c r="AO110" i="49"/>
  <c r="AO108" i="49"/>
  <c r="AP113" i="49"/>
  <c r="AN111" i="49"/>
  <c r="AO109" i="49"/>
  <c r="AM111" i="49"/>
  <c r="AN109" i="49"/>
  <c r="AN110" i="49"/>
  <c r="AN87" i="49"/>
  <c r="AN91" i="49"/>
  <c r="U94" i="49"/>
  <c r="AM100" i="49"/>
  <c r="U101" i="49"/>
  <c r="U103" i="49"/>
  <c r="AM122" i="49"/>
  <c r="AA86" i="49"/>
  <c r="AA87" i="49" s="1"/>
  <c r="AA88" i="49" s="1"/>
  <c r="AA89" i="49" s="1"/>
  <c r="AA90" i="49" s="1"/>
  <c r="AA91" i="49" s="1"/>
  <c r="AA92" i="49" s="1"/>
  <c r="AA93" i="49" s="1"/>
  <c r="AA94" i="49" s="1"/>
  <c r="AA95" i="49" s="1"/>
  <c r="AA96" i="49" s="1"/>
  <c r="AA97" i="49" s="1"/>
  <c r="AM86" i="49"/>
  <c r="U88" i="49"/>
  <c r="AQ89" i="49"/>
  <c r="U89" i="49"/>
  <c r="AM90" i="49"/>
  <c r="AM97" i="49"/>
  <c r="AN102" i="49"/>
  <c r="U105" i="49"/>
  <c r="AP109" i="49"/>
  <c r="AM110" i="49"/>
  <c r="AQ112" i="49"/>
  <c r="AO117" i="49"/>
  <c r="AC122" i="49"/>
  <c r="AC123" i="49" s="1"/>
  <c r="AC124" i="49" s="1"/>
  <c r="AC125" i="49" s="1"/>
  <c r="AC126" i="49" s="1"/>
  <c r="AC127" i="49" s="1"/>
  <c r="AC128" i="49" s="1"/>
  <c r="AC129" i="49" s="1"/>
  <c r="AC130" i="49" s="1"/>
  <c r="AC131" i="49" s="1"/>
  <c r="AC132" i="49" s="1"/>
  <c r="AC133" i="49" s="1"/>
  <c r="AM87" i="49"/>
  <c r="U87" i="49"/>
  <c r="AN88" i="49"/>
  <c r="AO89" i="49"/>
  <c r="AP91" i="49"/>
  <c r="AM91" i="49"/>
  <c r="U91" i="49"/>
  <c r="AN93" i="49"/>
  <c r="AO101" i="49"/>
  <c r="AM105" i="49"/>
  <c r="AO107" i="49"/>
  <c r="AP127" i="49"/>
  <c r="AB86" i="49"/>
  <c r="AB87" i="49" s="1"/>
  <c r="AB88" i="49" s="1"/>
  <c r="AB89" i="49" s="1"/>
  <c r="AB90" i="49" s="1"/>
  <c r="AB91" i="49" s="1"/>
  <c r="AB92" i="49" s="1"/>
  <c r="AB93" i="49" s="1"/>
  <c r="AB94" i="49" s="1"/>
  <c r="AB95" i="49" s="1"/>
  <c r="AB96" i="49" s="1"/>
  <c r="AB97" i="49" s="1"/>
  <c r="AP90" i="49"/>
  <c r="AM92" i="49"/>
  <c r="AO96" i="49"/>
  <c r="AP97" i="49"/>
  <c r="AP117" i="49"/>
  <c r="AM134" i="49"/>
  <c r="AN89" i="49"/>
  <c r="AN92" i="49"/>
  <c r="U97" i="49"/>
  <c r="AQ109" i="49"/>
  <c r="AN96" i="49"/>
  <c r="AM96" i="49"/>
  <c r="U106" i="49"/>
  <c r="U129" i="49"/>
  <c r="AP92" i="49"/>
  <c r="AQ97" i="49"/>
  <c r="AO102" i="49"/>
  <c r="AM102" i="49"/>
  <c r="AD110" i="49"/>
  <c r="AM115" i="49"/>
  <c r="AP118" i="49"/>
  <c r="AO127" i="49"/>
  <c r="AN127" i="49"/>
  <c r="AM127" i="49"/>
  <c r="AC98" i="49"/>
  <c r="AC99" i="49" s="1"/>
  <c r="AC100" i="49" s="1"/>
  <c r="AC101" i="49" s="1"/>
  <c r="AC102" i="49" s="1"/>
  <c r="AC103" i="49" s="1"/>
  <c r="AC104" i="49" s="1"/>
  <c r="AC105" i="49" s="1"/>
  <c r="AC106" i="49" s="1"/>
  <c r="AC107" i="49" s="1"/>
  <c r="AC108" i="49" s="1"/>
  <c r="AC109" i="49" s="1"/>
  <c r="AD98" i="49"/>
  <c r="AM98" i="49"/>
  <c r="AP102" i="49"/>
  <c r="AO106" i="49"/>
  <c r="AN106" i="49"/>
  <c r="AP106" i="49"/>
  <c r="AP125" i="49"/>
  <c r="AO125" i="49"/>
  <c r="AM125" i="49"/>
  <c r="AN125" i="49"/>
  <c r="AM124" i="49"/>
  <c r="U125" i="49"/>
  <c r="AN121" i="49"/>
  <c r="AO118" i="49"/>
  <c r="AO115" i="49"/>
  <c r="AN117" i="49"/>
  <c r="AO116" i="49"/>
  <c r="AN113" i="49"/>
  <c r="AO112" i="49"/>
  <c r="AP111" i="49"/>
  <c r="AQ110" i="49"/>
  <c r="AO131" i="49"/>
  <c r="AQ137" i="49"/>
  <c r="U98" i="49"/>
  <c r="AN98" i="49"/>
  <c r="AP101" i="49"/>
  <c r="AM101" i="49"/>
  <c r="AQ102" i="49"/>
  <c r="AQ106" i="49"/>
  <c r="AM114" i="49"/>
  <c r="AP115" i="49"/>
  <c r="U120" i="49"/>
  <c r="AP124" i="49"/>
  <c r="AM108" i="49"/>
  <c r="U108" i="49"/>
  <c r="AP110" i="49"/>
  <c r="AO111" i="49"/>
  <c r="AN112" i="49"/>
  <c r="AM113" i="49"/>
  <c r="AP114" i="49"/>
  <c r="AM116" i="49"/>
  <c r="AN116" i="49"/>
  <c r="AM117" i="49"/>
  <c r="AO120" i="49"/>
  <c r="AO136" i="49"/>
  <c r="U109" i="49"/>
  <c r="AO123" i="49"/>
  <c r="AN122" i="49"/>
  <c r="AM121" i="49"/>
  <c r="AM120" i="49"/>
  <c r="AN123" i="49"/>
  <c r="AM123" i="49"/>
  <c r="AB122" i="49"/>
  <c r="AB123" i="49" s="1"/>
  <c r="AB124" i="49" s="1"/>
  <c r="AB125" i="49" s="1"/>
  <c r="AB126" i="49" s="1"/>
  <c r="AB127" i="49" s="1"/>
  <c r="AB128" i="49" s="1"/>
  <c r="AB129" i="49" s="1"/>
  <c r="AB130" i="49" s="1"/>
  <c r="AB131" i="49" s="1"/>
  <c r="AB132" i="49" s="1"/>
  <c r="AB133" i="49" s="1"/>
  <c r="AA122" i="49"/>
  <c r="AA123" i="49" s="1"/>
  <c r="AA124" i="49" s="1"/>
  <c r="AA125" i="49" s="1"/>
  <c r="AA126" i="49" s="1"/>
  <c r="AA127" i="49" s="1"/>
  <c r="AA128" i="49" s="1"/>
  <c r="AA129" i="49" s="1"/>
  <c r="AA130" i="49" s="1"/>
  <c r="AA131" i="49" s="1"/>
  <c r="AA132" i="49" s="1"/>
  <c r="AA133" i="49" s="1"/>
  <c r="AN119" i="49"/>
  <c r="AP123" i="49"/>
  <c r="AP121" i="49"/>
  <c r="AM119" i="49"/>
  <c r="U114" i="49"/>
  <c r="U113" i="49"/>
  <c r="U112" i="49"/>
  <c r="U111" i="49"/>
  <c r="U110" i="49"/>
  <c r="U123" i="49"/>
  <c r="AO122" i="49"/>
  <c r="AO121" i="49"/>
  <c r="AP120" i="49"/>
  <c r="AC110" i="49"/>
  <c r="AC111" i="49" s="1"/>
  <c r="AC112" i="49" s="1"/>
  <c r="AC113" i="49" s="1"/>
  <c r="AC114" i="49" s="1"/>
  <c r="AC115" i="49" s="1"/>
  <c r="AC116" i="49" s="1"/>
  <c r="AC117" i="49" s="1"/>
  <c r="AC118" i="49" s="1"/>
  <c r="AC119" i="49" s="1"/>
  <c r="AC120" i="49" s="1"/>
  <c r="AC121" i="49" s="1"/>
  <c r="U117" i="49"/>
  <c r="U128" i="49"/>
  <c r="AP132" i="49"/>
  <c r="U115" i="49"/>
  <c r="U116" i="49"/>
  <c r="U118" i="49"/>
  <c r="U119" i="49"/>
  <c r="AQ133" i="49"/>
  <c r="AC134" i="49"/>
  <c r="AC135" i="49" s="1"/>
  <c r="AC136" i="49" s="1"/>
  <c r="AC137" i="49" s="1"/>
  <c r="AC138" i="49" s="1"/>
  <c r="AC139" i="49" s="1"/>
  <c r="AB134" i="49"/>
  <c r="AB135" i="49" s="1"/>
  <c r="AB136" i="49" s="1"/>
  <c r="AB137" i="49" s="1"/>
  <c r="AB138" i="49" s="1"/>
  <c r="AB139" i="49" s="1"/>
  <c r="AQ134" i="49"/>
  <c r="AA134" i="49"/>
  <c r="AA135" i="49" s="1"/>
  <c r="AA136" i="49" s="1"/>
  <c r="AA137" i="49" s="1"/>
  <c r="AA138" i="49" s="1"/>
  <c r="AA139" i="49" s="1"/>
  <c r="AP134" i="49"/>
  <c r="AN133" i="49"/>
  <c r="AM132" i="49"/>
  <c r="AO134" i="49"/>
  <c r="AN134" i="49"/>
  <c r="AM135" i="49"/>
  <c r="U121" i="49"/>
  <c r="U134" i="49"/>
  <c r="AO128" i="49"/>
  <c r="AP129" i="49"/>
  <c r="U133" i="49"/>
  <c r="AP139" i="49"/>
  <c r="U124" i="49"/>
  <c r="AP128" i="49"/>
  <c r="U132" i="49"/>
  <c r="AM133" i="49"/>
  <c r="AQ135" i="49"/>
  <c r="AM137" i="49"/>
  <c r="AQ139" i="49"/>
  <c r="U131" i="49"/>
  <c r="U122" i="49"/>
  <c r="AD122" i="49"/>
  <c r="AN124" i="49"/>
  <c r="U130" i="49"/>
  <c r="AM131" i="49"/>
  <c r="AN132" i="49"/>
  <c r="AO133" i="49"/>
  <c r="AM136" i="49"/>
  <c r="AO137" i="49"/>
  <c r="AO124" i="49"/>
  <c r="AN131" i="49"/>
  <c r="AO132" i="49"/>
  <c r="AP133" i="49"/>
  <c r="U135" i="49"/>
  <c r="AN136" i="49"/>
  <c r="AP137" i="49"/>
  <c r="U139" i="49"/>
  <c r="AM129" i="49"/>
  <c r="AN130" i="49"/>
  <c r="W119" i="46"/>
  <c r="AP124" i="46"/>
  <c r="AP124" i="48"/>
  <c r="AN116" i="30"/>
  <c r="AN116" i="48"/>
  <c r="AP102" i="44"/>
  <c r="AP102" i="48"/>
  <c r="AO139" i="45"/>
  <c r="AO139" i="48"/>
  <c r="AQ138" i="46"/>
  <c r="AQ138" i="48"/>
  <c r="AP138" i="46"/>
  <c r="AP138" i="48"/>
  <c r="AN135" i="44"/>
  <c r="AN135" i="48"/>
  <c r="AM131" i="29"/>
  <c r="AM131" i="48"/>
  <c r="AN130" i="40"/>
  <c r="AN130" i="48"/>
  <c r="AO129" i="44"/>
  <c r="AO129" i="48"/>
  <c r="AP128" i="44"/>
  <c r="AP128" i="48"/>
  <c r="AM123" i="40"/>
  <c r="AM123" i="48"/>
  <c r="AM122" i="40"/>
  <c r="AM122" i="48"/>
  <c r="AM121" i="40"/>
  <c r="AM121" i="48"/>
  <c r="AM110" i="40"/>
  <c r="AM110" i="48"/>
  <c r="AM107" i="44"/>
  <c r="AM107" i="48"/>
  <c r="AQ103" i="31"/>
  <c r="AQ103" i="48"/>
  <c r="AM99" i="40"/>
  <c r="AM99" i="48"/>
  <c r="AP98" i="40"/>
  <c r="AP98" i="48"/>
  <c r="AM96" i="40"/>
  <c r="AM96" i="48"/>
  <c r="AP95" i="40"/>
  <c r="AP95" i="48"/>
  <c r="AO90" i="40"/>
  <c r="AO90" i="48"/>
  <c r="AD123" i="46"/>
  <c r="AE123" i="46" s="1"/>
  <c r="AG123" i="46" s="1"/>
  <c r="Y93" i="46"/>
  <c r="AM86" i="48"/>
  <c r="AP87" i="48"/>
  <c r="AO92" i="48"/>
  <c r="AO93" i="48"/>
  <c r="AQ97" i="48"/>
  <c r="AM98" i="48"/>
  <c r="AP99" i="48"/>
  <c r="AP100" i="48"/>
  <c r="AM103" i="48"/>
  <c r="AP107" i="48"/>
  <c r="AP108" i="48"/>
  <c r="AO110" i="48"/>
  <c r="AO111" i="48"/>
  <c r="AM124" i="48"/>
  <c r="AO125" i="48"/>
  <c r="AO131" i="48"/>
  <c r="AO132" i="48"/>
  <c r="AN133" i="48"/>
  <c r="AO134" i="48"/>
  <c r="AQ135" i="48"/>
  <c r="AN139" i="48"/>
  <c r="AO138" i="46"/>
  <c r="AO138" i="48"/>
  <c r="AM135" i="46"/>
  <c r="AM135" i="48"/>
  <c r="AM130" i="40"/>
  <c r="AM130" i="48"/>
  <c r="AP92" i="48"/>
  <c r="AN98" i="48"/>
  <c r="AN103" i="48"/>
  <c r="W105" i="48"/>
  <c r="AP111" i="48"/>
  <c r="AP117" i="48"/>
  <c r="W111" i="48"/>
  <c r="W119" i="48"/>
  <c r="AQ137" i="46"/>
  <c r="AQ137" i="48"/>
  <c r="AO128" i="40"/>
  <c r="AO128" i="48"/>
  <c r="AQ108" i="40"/>
  <c r="AQ108" i="48"/>
  <c r="AO106" i="40"/>
  <c r="AO106" i="48"/>
  <c r="AN118" i="42"/>
  <c r="AN118" i="48"/>
  <c r="AQ94" i="30"/>
  <c r="AQ94" i="48"/>
  <c r="AP89" i="40"/>
  <c r="AP89" i="48"/>
  <c r="AM138" i="48"/>
  <c r="W124" i="48"/>
  <c r="Y137" i="48"/>
  <c r="Y107" i="48"/>
  <c r="W107" i="48"/>
  <c r="R106" i="32"/>
  <c r="AP103" i="35"/>
  <c r="AP103" i="48"/>
  <c r="AP133" i="40"/>
  <c r="AP133" i="48"/>
  <c r="AM129" i="40"/>
  <c r="AM129" i="48"/>
  <c r="AP126" i="40"/>
  <c r="AP126" i="48"/>
  <c r="AO117" i="40"/>
  <c r="AO117" i="48"/>
  <c r="AM90" i="29"/>
  <c r="AM90" i="48"/>
  <c r="AQ86" i="30"/>
  <c r="AQ86" i="48"/>
  <c r="AM134" i="40"/>
  <c r="AM134" i="48"/>
  <c r="AO133" i="40"/>
  <c r="AO133" i="48"/>
  <c r="AM128" i="42"/>
  <c r="AM128" i="48"/>
  <c r="AM106" i="40"/>
  <c r="AM106" i="48"/>
  <c r="AP105" i="42"/>
  <c r="AP105" i="48"/>
  <c r="AO89" i="40"/>
  <c r="AO89" i="48"/>
  <c r="AM87" i="40"/>
  <c r="AM87" i="48"/>
  <c r="AQ91" i="48"/>
  <c r="AN119" i="48"/>
  <c r="AN138" i="48"/>
  <c r="Y100" i="48"/>
  <c r="W100" i="48"/>
  <c r="AP127" i="40"/>
  <c r="AP127" i="48"/>
  <c r="AO118" i="40"/>
  <c r="AO118" i="48"/>
  <c r="AQ111" i="31"/>
  <c r="AQ111" i="48"/>
  <c r="AO95" i="40"/>
  <c r="AO95" i="48"/>
  <c r="AN90" i="29"/>
  <c r="AN90" i="48"/>
  <c r="AO127" i="40"/>
  <c r="AO127" i="48"/>
  <c r="AM119" i="30"/>
  <c r="AM119" i="48"/>
  <c r="AP116" i="42"/>
  <c r="AP116" i="48"/>
  <c r="AN127" i="40"/>
  <c r="AN127" i="48"/>
  <c r="AP125" i="40"/>
  <c r="AP125" i="48"/>
  <c r="AM118" i="29"/>
  <c r="AM118" i="48"/>
  <c r="AN117" i="31"/>
  <c r="AN117" i="48"/>
  <c r="AO116" i="40"/>
  <c r="AO116" i="48"/>
  <c r="AP115" i="40"/>
  <c r="AP115" i="48"/>
  <c r="AQ102" i="42"/>
  <c r="AQ102" i="48"/>
  <c r="AP94" i="40"/>
  <c r="AP94" i="48"/>
  <c r="AO86" i="40"/>
  <c r="AO86" i="48"/>
  <c r="W94" i="44"/>
  <c r="Y91" i="46"/>
  <c r="AP90" i="48"/>
  <c r="AM95" i="48"/>
  <c r="W99" i="48"/>
  <c r="AM101" i="48"/>
  <c r="AN102" i="48"/>
  <c r="AQ105" i="48"/>
  <c r="AM109" i="48"/>
  <c r="AM113" i="48"/>
  <c r="AO119" i="48"/>
  <c r="AP120" i="48"/>
  <c r="AM126" i="48"/>
  <c r="AM127" i="48"/>
  <c r="AO136" i="48"/>
  <c r="AO137" i="48"/>
  <c r="W132" i="48"/>
  <c r="W97" i="48"/>
  <c r="AN137" i="39"/>
  <c r="AM117" i="40"/>
  <c r="AM117" i="48"/>
  <c r="AO105" i="30"/>
  <c r="AO105" i="48"/>
  <c r="AM92" i="46"/>
  <c r="AM92" i="48"/>
  <c r="AN89" i="46"/>
  <c r="AN89" i="48"/>
  <c r="AQ139" i="45"/>
  <c r="AQ139" i="48"/>
  <c r="AM133" i="45"/>
  <c r="AM116" i="46"/>
  <c r="AM116" i="48"/>
  <c r="AN105" i="44"/>
  <c r="AN105" i="48"/>
  <c r="AQ104" i="40"/>
  <c r="AQ104" i="48"/>
  <c r="AO102" i="44"/>
  <c r="AO102" i="48"/>
  <c r="AM97" i="46"/>
  <c r="AM97" i="48"/>
  <c r="AP96" i="46"/>
  <c r="AP96" i="48"/>
  <c r="AQ93" i="46"/>
  <c r="AQ93" i="48"/>
  <c r="AP88" i="46"/>
  <c r="AP88" i="48"/>
  <c r="W99" i="46"/>
  <c r="W111" i="46"/>
  <c r="Y88" i="46"/>
  <c r="Y92" i="46"/>
  <c r="W98" i="46"/>
  <c r="AJ98" i="46" s="1"/>
  <c r="AQ90" i="48"/>
  <c r="AN101" i="48"/>
  <c r="AM104" i="48"/>
  <c r="AM108" i="48"/>
  <c r="AN109" i="48"/>
  <c r="AM112" i="48"/>
  <c r="AN113" i="48"/>
  <c r="AP119" i="48"/>
  <c r="AN126" i="48"/>
  <c r="AP136" i="48"/>
  <c r="AP137" i="48"/>
  <c r="AQ133" i="46"/>
  <c r="AQ133" i="48"/>
  <c r="AN129" i="40"/>
  <c r="AN129" i="48"/>
  <c r="AM120" i="40"/>
  <c r="AM120" i="48"/>
  <c r="AQ100" i="40"/>
  <c r="AQ100" i="48"/>
  <c r="AO98" i="40"/>
  <c r="AO98" i="48"/>
  <c r="AQ89" i="29"/>
  <c r="AQ89" i="48"/>
  <c r="AN134" i="46"/>
  <c r="AN134" i="48"/>
  <c r="AN128" i="40"/>
  <c r="AN128" i="48"/>
  <c r="AN106" i="40"/>
  <c r="AN106" i="48"/>
  <c r="AO103" i="40"/>
  <c r="AO103" i="48"/>
  <c r="AN95" i="40"/>
  <c r="AN95" i="48"/>
  <c r="AO115" i="46"/>
  <c r="AO115" i="48"/>
  <c r="AP114" i="45"/>
  <c r="AP114" i="48"/>
  <c r="AQ88" i="46"/>
  <c r="AQ88" i="48"/>
  <c r="AP139" i="45"/>
  <c r="AP139" i="48"/>
  <c r="AN136" i="46"/>
  <c r="AN136" i="48"/>
  <c r="AO122" i="46"/>
  <c r="AO122" i="48"/>
  <c r="AM115" i="46"/>
  <c r="AM115" i="48"/>
  <c r="AO113" i="46"/>
  <c r="AO113" i="48"/>
  <c r="AQ112" i="46"/>
  <c r="AQ112" i="48"/>
  <c r="AQ109" i="46"/>
  <c r="AQ109" i="48"/>
  <c r="AM105" i="46"/>
  <c r="AM105" i="48"/>
  <c r="AP104" i="40"/>
  <c r="AP104" i="48"/>
  <c r="AQ101" i="29"/>
  <c r="AQ101" i="48"/>
  <c r="AO96" i="46"/>
  <c r="AO96" i="48"/>
  <c r="AN91" i="46"/>
  <c r="AN91" i="48"/>
  <c r="Y100" i="46"/>
  <c r="W108" i="46"/>
  <c r="Y112" i="46"/>
  <c r="W139" i="46"/>
  <c r="AE86" i="48"/>
  <c r="AF86" i="48" s="1"/>
  <c r="AN87" i="48"/>
  <c r="AM88" i="48"/>
  <c r="AM89" i="48"/>
  <c r="AM93" i="48"/>
  <c r="AM94" i="48"/>
  <c r="AO97" i="48"/>
  <c r="AN100" i="48"/>
  <c r="AO101" i="48"/>
  <c r="AN104" i="48"/>
  <c r="AN107" i="48"/>
  <c r="AN108" i="48"/>
  <c r="AO109" i="48"/>
  <c r="AM111" i="48"/>
  <c r="AN112" i="48"/>
  <c r="AP118" i="48"/>
  <c r="AM125" i="48"/>
  <c r="AO126" i="48"/>
  <c r="AM132" i="48"/>
  <c r="AO135" i="48"/>
  <c r="AQ136" i="48"/>
  <c r="AN97" i="46"/>
  <c r="AN97" i="48"/>
  <c r="AO94" i="46"/>
  <c r="AO94" i="48"/>
  <c r="AN86" i="46"/>
  <c r="AN86" i="48"/>
  <c r="AM136" i="46"/>
  <c r="AM136" i="48"/>
  <c r="AN131" i="46"/>
  <c r="AN131" i="48"/>
  <c r="AO130" i="45"/>
  <c r="AP129" i="40"/>
  <c r="AP129" i="48"/>
  <c r="AN122" i="46"/>
  <c r="AN122" i="48"/>
  <c r="AN121" i="45"/>
  <c r="AP112" i="46"/>
  <c r="AP112" i="48"/>
  <c r="AO104" i="40"/>
  <c r="AO104" i="48"/>
  <c r="AP101" i="46"/>
  <c r="AP101" i="48"/>
  <c r="AN99" i="46"/>
  <c r="AN99" i="48"/>
  <c r="AQ98" i="46"/>
  <c r="AQ98" i="48"/>
  <c r="AN96" i="46"/>
  <c r="AN96" i="48"/>
  <c r="AQ95" i="46"/>
  <c r="AQ95" i="48"/>
  <c r="AM91" i="46"/>
  <c r="AM91" i="48"/>
  <c r="AO87" i="48"/>
  <c r="AN88" i="48"/>
  <c r="AN92" i="48"/>
  <c r="AN93" i="48"/>
  <c r="AN94" i="48"/>
  <c r="AP97" i="48"/>
  <c r="AO99" i="48"/>
  <c r="AO100" i="48"/>
  <c r="AO107" i="48"/>
  <c r="AO108" i="48"/>
  <c r="AP109" i="48"/>
  <c r="AN110" i="48"/>
  <c r="AN111" i="48"/>
  <c r="AO112" i="48"/>
  <c r="AN125" i="48"/>
  <c r="AN132" i="48"/>
  <c r="AM133" i="48"/>
  <c r="AP135" i="48"/>
  <c r="AM139" i="48"/>
  <c r="AE110" i="48"/>
  <c r="AF110" i="48" s="1"/>
  <c r="Y134" i="48"/>
  <c r="W121" i="48"/>
  <c r="W136" i="48"/>
  <c r="W134" i="48"/>
  <c r="W125" i="48"/>
  <c r="W109" i="48"/>
  <c r="Y93" i="48"/>
  <c r="AD89" i="48"/>
  <c r="AE88" i="48"/>
  <c r="W87" i="48"/>
  <c r="AE87" i="48"/>
  <c r="W91" i="48"/>
  <c r="W95" i="48"/>
  <c r="AD99" i="48"/>
  <c r="AE98" i="48"/>
  <c r="Y109" i="48"/>
  <c r="AE111" i="48"/>
  <c r="AE113" i="48"/>
  <c r="W117" i="48"/>
  <c r="W98" i="48"/>
  <c r="Y112" i="48"/>
  <c r="W122" i="48"/>
  <c r="AI122" i="48" s="1"/>
  <c r="W88" i="48"/>
  <c r="W92" i="48"/>
  <c r="W96" i="48"/>
  <c r="W106" i="48"/>
  <c r="W114" i="48"/>
  <c r="W118" i="48"/>
  <c r="AE114" i="48"/>
  <c r="AD115" i="48"/>
  <c r="Y104" i="48"/>
  <c r="W104" i="48"/>
  <c r="Y101" i="48"/>
  <c r="AE112" i="48"/>
  <c r="W128" i="48"/>
  <c r="AD135" i="48"/>
  <c r="AE134" i="48"/>
  <c r="Y102" i="48"/>
  <c r="W108" i="48"/>
  <c r="Y111" i="48"/>
  <c r="AF122" i="48"/>
  <c r="AH122" i="48"/>
  <c r="W129" i="48"/>
  <c r="W135" i="48"/>
  <c r="Y135" i="48"/>
  <c r="W139" i="48"/>
  <c r="Y139" i="48"/>
  <c r="Y103" i="48"/>
  <c r="W103" i="48"/>
  <c r="W116" i="48"/>
  <c r="W120" i="48"/>
  <c r="Y136" i="48"/>
  <c r="W126" i="48"/>
  <c r="W137" i="48"/>
  <c r="AD123" i="48"/>
  <c r="W123" i="48"/>
  <c r="W131" i="48"/>
  <c r="AP116" i="46"/>
  <c r="AM118" i="46"/>
  <c r="AQ98" i="47"/>
  <c r="AN126" i="47"/>
  <c r="AE134" i="44"/>
  <c r="AO95" i="46"/>
  <c r="AM101" i="46"/>
  <c r="AO126" i="46"/>
  <c r="AM128" i="46"/>
  <c r="AE134" i="46"/>
  <c r="AF134" i="46" s="1"/>
  <c r="AP109" i="47"/>
  <c r="AP112" i="47"/>
  <c r="AN98" i="46"/>
  <c r="AO107" i="46"/>
  <c r="AN110" i="46"/>
  <c r="AH122" i="46"/>
  <c r="AN88" i="47"/>
  <c r="AQ112" i="47"/>
  <c r="W134" i="44"/>
  <c r="W138" i="44"/>
  <c r="AM96" i="47"/>
  <c r="AN103" i="47"/>
  <c r="AM139" i="47"/>
  <c r="W118" i="40"/>
  <c r="AO89" i="46"/>
  <c r="AP94" i="46"/>
  <c r="AP100" i="46"/>
  <c r="AQ106" i="46"/>
  <c r="AO117" i="46"/>
  <c r="Y134" i="46"/>
  <c r="Y138" i="46"/>
  <c r="Y94" i="46"/>
  <c r="Y90" i="46"/>
  <c r="W106" i="46"/>
  <c r="AO103" i="47"/>
  <c r="U139" i="47"/>
  <c r="AN127" i="46"/>
  <c r="Y101" i="46"/>
  <c r="Y133" i="46"/>
  <c r="AO139" i="47"/>
  <c r="Y96" i="46"/>
  <c r="AQ86" i="47"/>
  <c r="AQ101" i="47"/>
  <c r="AP139" i="47"/>
  <c r="W135" i="46"/>
  <c r="Y139" i="46"/>
  <c r="AQ139" i="47"/>
  <c r="AQ89" i="47"/>
  <c r="AP101" i="47"/>
  <c r="AO101" i="47"/>
  <c r="AM101" i="47"/>
  <c r="AO91" i="47"/>
  <c r="AM92" i="47"/>
  <c r="AM94" i="47"/>
  <c r="AN94" i="47"/>
  <c r="U94" i="47"/>
  <c r="AP90" i="47"/>
  <c r="AQ94" i="47"/>
  <c r="AN93" i="47"/>
  <c r="AP92" i="47"/>
  <c r="AN90" i="47"/>
  <c r="AP94" i="47"/>
  <c r="AN95" i="47"/>
  <c r="AP103" i="47"/>
  <c r="AM89" i="47"/>
  <c r="U91" i="47"/>
  <c r="AP91" i="47"/>
  <c r="AO95" i="47"/>
  <c r="AA98" i="47"/>
  <c r="AA99" i="47" s="1"/>
  <c r="AA100" i="47" s="1"/>
  <c r="AA101" i="47" s="1"/>
  <c r="AA102" i="47" s="1"/>
  <c r="AA103" i="47" s="1"/>
  <c r="AA104" i="47" s="1"/>
  <c r="AA105" i="47" s="1"/>
  <c r="AA106" i="47" s="1"/>
  <c r="AA107" i="47" s="1"/>
  <c r="AA108" i="47" s="1"/>
  <c r="AA109" i="47" s="1"/>
  <c r="AN100" i="47"/>
  <c r="AA110" i="47"/>
  <c r="AA111" i="47" s="1"/>
  <c r="AA112" i="47" s="1"/>
  <c r="AA113" i="47" s="1"/>
  <c r="AA114" i="47" s="1"/>
  <c r="AA115" i="47" s="1"/>
  <c r="AA116" i="47" s="1"/>
  <c r="AA117" i="47" s="1"/>
  <c r="AA118" i="47" s="1"/>
  <c r="AA119" i="47" s="1"/>
  <c r="AA120" i="47" s="1"/>
  <c r="AA121" i="47" s="1"/>
  <c r="AA86" i="47"/>
  <c r="AA87" i="47" s="1"/>
  <c r="AA88" i="47" s="1"/>
  <c r="AA89" i="47" s="1"/>
  <c r="AA90" i="47" s="1"/>
  <c r="AA91" i="47" s="1"/>
  <c r="AA92" i="47" s="1"/>
  <c r="AA93" i="47" s="1"/>
  <c r="AA94" i="47" s="1"/>
  <c r="AA95" i="47" s="1"/>
  <c r="AA96" i="47" s="1"/>
  <c r="AA97" i="47" s="1"/>
  <c r="U101" i="47"/>
  <c r="AN91" i="47"/>
  <c r="AN99" i="47"/>
  <c r="AQ137" i="47"/>
  <c r="AP137" i="47"/>
  <c r="AO137" i="47"/>
  <c r="AN137" i="47"/>
  <c r="AM137" i="47"/>
  <c r="U137" i="47"/>
  <c r="AQ135" i="47"/>
  <c r="AO135" i="47"/>
  <c r="AN134" i="47"/>
  <c r="AM134" i="47"/>
  <c r="U136" i="47"/>
  <c r="AQ136" i="47"/>
  <c r="AP135" i="47"/>
  <c r="U122" i="47"/>
  <c r="AP107" i="47"/>
  <c r="U105" i="47"/>
  <c r="AM104" i="47"/>
  <c r="AM123" i="47"/>
  <c r="AN105" i="47"/>
  <c r="AP110" i="47"/>
  <c r="AQ103" i="47"/>
  <c r="AQ102" i="47"/>
  <c r="AO102" i="47"/>
  <c r="AM103" i="47"/>
  <c r="U103" i="47"/>
  <c r="AP102" i="47"/>
  <c r="AN102" i="47"/>
  <c r="AM102" i="47"/>
  <c r="AM88" i="47"/>
  <c r="U89" i="47"/>
  <c r="AN89" i="47"/>
  <c r="AQ91" i="47"/>
  <c r="AP93" i="47"/>
  <c r="AP97" i="47"/>
  <c r="AP100" i="47"/>
  <c r="AP105" i="47"/>
  <c r="U109" i="47"/>
  <c r="AP120" i="47"/>
  <c r="AM120" i="47"/>
  <c r="U132" i="47"/>
  <c r="U86" i="47"/>
  <c r="AN86" i="47"/>
  <c r="AO89" i="47"/>
  <c r="U90" i="47"/>
  <c r="AQ90" i="47"/>
  <c r="AO94" i="47"/>
  <c r="AQ100" i="47"/>
  <c r="U102" i="47"/>
  <c r="AO107" i="47"/>
  <c r="AM110" i="47"/>
  <c r="U128" i="47"/>
  <c r="U88" i="47"/>
  <c r="AP87" i="47"/>
  <c r="AM86" i="47"/>
  <c r="AD86" i="47"/>
  <c r="AQ88" i="47"/>
  <c r="AO87" i="47"/>
  <c r="U87" i="47"/>
  <c r="AP88" i="47"/>
  <c r="AM87" i="47"/>
  <c r="AB86" i="47"/>
  <c r="AB87" i="47" s="1"/>
  <c r="AB88" i="47" s="1"/>
  <c r="AB89" i="47" s="1"/>
  <c r="AB90" i="47" s="1"/>
  <c r="AB91" i="47" s="1"/>
  <c r="AB92" i="47" s="1"/>
  <c r="AB93" i="47" s="1"/>
  <c r="AB94" i="47" s="1"/>
  <c r="AB95" i="47" s="1"/>
  <c r="AB96" i="47" s="1"/>
  <c r="AB97" i="47" s="1"/>
  <c r="AO88" i="47"/>
  <c r="AO96" i="47"/>
  <c r="U93" i="47"/>
  <c r="AP96" i="47"/>
  <c r="AO86" i="47"/>
  <c r="AQ87" i="47"/>
  <c r="AP89" i="47"/>
  <c r="AB98" i="47"/>
  <c r="AB99" i="47" s="1"/>
  <c r="AB100" i="47" s="1"/>
  <c r="AB101" i="47" s="1"/>
  <c r="AB102" i="47" s="1"/>
  <c r="AB103" i="47" s="1"/>
  <c r="AB104" i="47" s="1"/>
  <c r="AB105" i="47" s="1"/>
  <c r="AB106" i="47" s="1"/>
  <c r="AB107" i="47" s="1"/>
  <c r="AB108" i="47" s="1"/>
  <c r="AB109" i="47" s="1"/>
  <c r="AP98" i="47"/>
  <c r="AN101" i="47"/>
  <c r="AN87" i="47"/>
  <c r="AO92" i="47"/>
  <c r="AM93" i="47"/>
  <c r="AQ95" i="47"/>
  <c r="AC98" i="47"/>
  <c r="AC99" i="47" s="1"/>
  <c r="AC100" i="47" s="1"/>
  <c r="AC101" i="47" s="1"/>
  <c r="AC102" i="47" s="1"/>
  <c r="AC103" i="47" s="1"/>
  <c r="AC104" i="47" s="1"/>
  <c r="AC105" i="47" s="1"/>
  <c r="AC106" i="47" s="1"/>
  <c r="AC107" i="47" s="1"/>
  <c r="AC108" i="47" s="1"/>
  <c r="AC109" i="47" s="1"/>
  <c r="AP104" i="47"/>
  <c r="AO104" i="47"/>
  <c r="AN104" i="47"/>
  <c r="U104" i="47"/>
  <c r="AQ104" i="47"/>
  <c r="U106" i="47"/>
  <c r="AQ107" i="47"/>
  <c r="AQ110" i="47"/>
  <c r="U118" i="47"/>
  <c r="U127" i="47"/>
  <c r="AM129" i="47"/>
  <c r="AQ133" i="47"/>
  <c r="AP133" i="47"/>
  <c r="AO133" i="47"/>
  <c r="AN133" i="47"/>
  <c r="AM133" i="47"/>
  <c r="U133" i="47"/>
  <c r="AM132" i="47"/>
  <c r="AQ138" i="47"/>
  <c r="U138" i="47"/>
  <c r="AO138" i="47"/>
  <c r="AP138" i="47"/>
  <c r="AN138" i="47"/>
  <c r="AM138" i="47"/>
  <c r="AO131" i="47"/>
  <c r="AN131" i="47"/>
  <c r="AM131" i="47"/>
  <c r="AP131" i="47"/>
  <c r="AN127" i="47"/>
  <c r="AP129" i="47"/>
  <c r="AO128" i="47"/>
  <c r="AM127" i="47"/>
  <c r="AO129" i="47"/>
  <c r="AN128" i="47"/>
  <c r="AP130" i="47"/>
  <c r="AP128" i="47"/>
  <c r="AO127" i="47"/>
  <c r="AM126" i="47"/>
  <c r="AM125" i="47"/>
  <c r="AN124" i="47"/>
  <c r="AM124" i="47"/>
  <c r="AQ92" i="47"/>
  <c r="AO97" i="47"/>
  <c r="AP95" i="47"/>
  <c r="AQ97" i="47"/>
  <c r="AN96" i="47"/>
  <c r="U96" i="47"/>
  <c r="U97" i="47"/>
  <c r="AM99" i="47"/>
  <c r="AQ99" i="47"/>
  <c r="AO99" i="47"/>
  <c r="U99" i="47"/>
  <c r="AP99" i="47"/>
  <c r="AQ105" i="47"/>
  <c r="U120" i="47"/>
  <c r="U125" i="47"/>
  <c r="AC86" i="47"/>
  <c r="AC87" i="47" s="1"/>
  <c r="AC88" i="47" s="1"/>
  <c r="AC89" i="47" s="1"/>
  <c r="AC90" i="47" s="1"/>
  <c r="AC91" i="47" s="1"/>
  <c r="AC92" i="47" s="1"/>
  <c r="AC93" i="47" s="1"/>
  <c r="AC94" i="47" s="1"/>
  <c r="AC95" i="47" s="1"/>
  <c r="AC96" i="47" s="1"/>
  <c r="AC97" i="47" s="1"/>
  <c r="AM90" i="47"/>
  <c r="AO90" i="47"/>
  <c r="U95" i="47"/>
  <c r="AQ96" i="47"/>
  <c r="AM97" i="47"/>
  <c r="AO105" i="47"/>
  <c r="AM105" i="47"/>
  <c r="AM111" i="47"/>
  <c r="U124" i="47"/>
  <c r="AN125" i="47"/>
  <c r="AP127" i="47"/>
  <c r="U131" i="47"/>
  <c r="AO93" i="47"/>
  <c r="AQ93" i="47"/>
  <c r="AN92" i="47"/>
  <c r="U92" i="47"/>
  <c r="AN97" i="47"/>
  <c r="U100" i="47"/>
  <c r="AM100" i="47"/>
  <c r="AO100" i="47"/>
  <c r="AM119" i="47"/>
  <c r="AO120" i="47"/>
  <c r="AO123" i="47"/>
  <c r="AP123" i="47"/>
  <c r="AO121" i="47"/>
  <c r="AD122" i="47"/>
  <c r="U123" i="47"/>
  <c r="AC122" i="47"/>
  <c r="AC123" i="47" s="1"/>
  <c r="AC124" i="47" s="1"/>
  <c r="AC125" i="47" s="1"/>
  <c r="AC126" i="47" s="1"/>
  <c r="AC127" i="47" s="1"/>
  <c r="AC128" i="47" s="1"/>
  <c r="AC129" i="47" s="1"/>
  <c r="AC130" i="47" s="1"/>
  <c r="AC131" i="47" s="1"/>
  <c r="AC132" i="47" s="1"/>
  <c r="AC133" i="47" s="1"/>
  <c r="AM122" i="47"/>
  <c r="AB122" i="47"/>
  <c r="AB123" i="47" s="1"/>
  <c r="AB124" i="47" s="1"/>
  <c r="AB125" i="47" s="1"/>
  <c r="AB126" i="47" s="1"/>
  <c r="AB127" i="47" s="1"/>
  <c r="AB128" i="47" s="1"/>
  <c r="AB129" i="47" s="1"/>
  <c r="AB130" i="47" s="1"/>
  <c r="AB131" i="47" s="1"/>
  <c r="AB132" i="47" s="1"/>
  <c r="AB133" i="47" s="1"/>
  <c r="U121" i="47"/>
  <c r="AP121" i="47"/>
  <c r="AA122" i="47"/>
  <c r="AA123" i="47" s="1"/>
  <c r="AA124" i="47" s="1"/>
  <c r="AA125" i="47" s="1"/>
  <c r="AA126" i="47" s="1"/>
  <c r="AA127" i="47" s="1"/>
  <c r="AA128" i="47" s="1"/>
  <c r="AA129" i="47" s="1"/>
  <c r="AA130" i="47" s="1"/>
  <c r="AA131" i="47" s="1"/>
  <c r="AA132" i="47" s="1"/>
  <c r="AA133" i="47" s="1"/>
  <c r="AM114" i="47"/>
  <c r="AP111" i="47"/>
  <c r="AM109" i="47"/>
  <c r="AO108" i="47"/>
  <c r="AM106" i="47"/>
  <c r="AN123" i="47"/>
  <c r="AP119" i="47"/>
  <c r="AN130" i="47"/>
  <c r="AM91" i="47"/>
  <c r="AM95" i="47"/>
  <c r="AN106" i="47"/>
  <c r="AP106" i="47"/>
  <c r="AM108" i="47"/>
  <c r="AD110" i="47"/>
  <c r="AN111" i="47"/>
  <c r="U112" i="47"/>
  <c r="AN118" i="47"/>
  <c r="AO118" i="47"/>
  <c r="AP117" i="47"/>
  <c r="AN115" i="47"/>
  <c r="U115" i="47"/>
  <c r="AP113" i="47"/>
  <c r="AM112" i="47"/>
  <c r="AO110" i="47"/>
  <c r="AM118" i="47"/>
  <c r="AM117" i="47"/>
  <c r="AP116" i="47"/>
  <c r="AM115" i="47"/>
  <c r="AO113" i="47"/>
  <c r="AQ111" i="47"/>
  <c r="AN110" i="47"/>
  <c r="U110" i="47"/>
  <c r="AO116" i="47"/>
  <c r="AN113" i="47"/>
  <c r="U113" i="47"/>
  <c r="AN116" i="47"/>
  <c r="U116" i="47"/>
  <c r="AP114" i="47"/>
  <c r="AM113" i="47"/>
  <c r="AO111" i="47"/>
  <c r="AB110" i="47"/>
  <c r="AB111" i="47" s="1"/>
  <c r="AB112" i="47" s="1"/>
  <c r="AB113" i="47" s="1"/>
  <c r="AB114" i="47" s="1"/>
  <c r="AB115" i="47" s="1"/>
  <c r="AB116" i="47" s="1"/>
  <c r="AB117" i="47" s="1"/>
  <c r="AB118" i="47" s="1"/>
  <c r="AB119" i="47" s="1"/>
  <c r="AB120" i="47" s="1"/>
  <c r="AB121" i="47" s="1"/>
  <c r="AN98" i="47"/>
  <c r="AD98" i="47"/>
  <c r="AM98" i="47"/>
  <c r="AO106" i="47"/>
  <c r="AN109" i="47"/>
  <c r="AN112" i="47"/>
  <c r="U114" i="47"/>
  <c r="AN114" i="47"/>
  <c r="AO115" i="47"/>
  <c r="AM116" i="47"/>
  <c r="U98" i="47"/>
  <c r="AO98" i="47"/>
  <c r="AQ106" i="47"/>
  <c r="U107" i="47"/>
  <c r="AQ108" i="47"/>
  <c r="AP108" i="47"/>
  <c r="AQ109" i="47"/>
  <c r="AO109" i="47"/>
  <c r="AO112" i="47"/>
  <c r="AO114" i="47"/>
  <c r="AP115" i="47"/>
  <c r="AP118" i="47"/>
  <c r="AC134" i="47"/>
  <c r="AC135" i="47" s="1"/>
  <c r="AC136" i="47" s="1"/>
  <c r="AC137" i="47" s="1"/>
  <c r="AC138" i="47" s="1"/>
  <c r="AC139" i="47" s="1"/>
  <c r="AB134" i="47"/>
  <c r="AB135" i="47" s="1"/>
  <c r="AB136" i="47" s="1"/>
  <c r="AB137" i="47" s="1"/>
  <c r="AB138" i="47" s="1"/>
  <c r="AB139" i="47" s="1"/>
  <c r="AQ134" i="47"/>
  <c r="AA134" i="47"/>
  <c r="AA135" i="47" s="1"/>
  <c r="AA136" i="47" s="1"/>
  <c r="AA137" i="47" s="1"/>
  <c r="AA138" i="47" s="1"/>
  <c r="AA139" i="47" s="1"/>
  <c r="AD134" i="47"/>
  <c r="U134" i="47"/>
  <c r="AP134" i="47"/>
  <c r="AO134" i="47"/>
  <c r="U108" i="47"/>
  <c r="AN108" i="47"/>
  <c r="AN120" i="47"/>
  <c r="AP124" i="47"/>
  <c r="AO124" i="47"/>
  <c r="AP126" i="47"/>
  <c r="AO126" i="47"/>
  <c r="AP125" i="47"/>
  <c r="AO125" i="47"/>
  <c r="AP132" i="47"/>
  <c r="AO132" i="47"/>
  <c r="AN132" i="47"/>
  <c r="AC110" i="47"/>
  <c r="AC111" i="47" s="1"/>
  <c r="AC112" i="47" s="1"/>
  <c r="AC113" i="47" s="1"/>
  <c r="AC114" i="47" s="1"/>
  <c r="AC115" i="47" s="1"/>
  <c r="AC116" i="47" s="1"/>
  <c r="AC117" i="47" s="1"/>
  <c r="AC118" i="47" s="1"/>
  <c r="AC119" i="47" s="1"/>
  <c r="AC120" i="47" s="1"/>
  <c r="AC121" i="47" s="1"/>
  <c r="AO136" i="47"/>
  <c r="AM107" i="47"/>
  <c r="AN107" i="47"/>
  <c r="AM135" i="47"/>
  <c r="AN117" i="47"/>
  <c r="U117" i="47"/>
  <c r="AO117" i="47"/>
  <c r="AN119" i="47"/>
  <c r="U119" i="47"/>
  <c r="AO119" i="47"/>
  <c r="AM121" i="47"/>
  <c r="AN121" i="47"/>
  <c r="AN122" i="47"/>
  <c r="AO122" i="47"/>
  <c r="AM128" i="47"/>
  <c r="AN129" i="47"/>
  <c r="AO130" i="47"/>
  <c r="AN135" i="47"/>
  <c r="AP136" i="47"/>
  <c r="AN139" i="47"/>
  <c r="U130" i="47"/>
  <c r="AM136" i="47"/>
  <c r="U129" i="47"/>
  <c r="AM130" i="47"/>
  <c r="U135" i="47"/>
  <c r="AN136" i="47"/>
  <c r="AM96" i="46"/>
  <c r="AN108" i="46"/>
  <c r="AM122" i="46"/>
  <c r="AP135" i="46"/>
  <c r="AN137" i="46"/>
  <c r="AP89" i="46"/>
  <c r="AO90" i="46"/>
  <c r="AQ94" i="46"/>
  <c r="AP95" i="46"/>
  <c r="AO98" i="46"/>
  <c r="W100" i="46"/>
  <c r="AQ100" i="46"/>
  <c r="AN101" i="46"/>
  <c r="Y106" i="46"/>
  <c r="AP107" i="46"/>
  <c r="AO108" i="46"/>
  <c r="AM109" i="46"/>
  <c r="AM111" i="46"/>
  <c r="W114" i="46"/>
  <c r="AP117" i="46"/>
  <c r="AN118" i="46"/>
  <c r="AP126" i="46"/>
  <c r="AO127" i="46"/>
  <c r="AN128" i="46"/>
  <c r="AM129" i="46"/>
  <c r="AM130" i="46"/>
  <c r="AQ135" i="46"/>
  <c r="AO136" i="46"/>
  <c r="W137" i="46"/>
  <c r="AO86" i="46"/>
  <c r="AM87" i="46"/>
  <c r="AQ89" i="46"/>
  <c r="AP98" i="46"/>
  <c r="AM99" i="46"/>
  <c r="AO101" i="46"/>
  <c r="AO102" i="46"/>
  <c r="AN103" i="46"/>
  <c r="AM104" i="46"/>
  <c r="AP108" i="46"/>
  <c r="AN109" i="46"/>
  <c r="AM112" i="46"/>
  <c r="AM113" i="46"/>
  <c r="AO118" i="46"/>
  <c r="AM119" i="46"/>
  <c r="AM123" i="46"/>
  <c r="AP127" i="46"/>
  <c r="AO128" i="46"/>
  <c r="AN129" i="46"/>
  <c r="AN130" i="46"/>
  <c r="AM131" i="46"/>
  <c r="AP136" i="46"/>
  <c r="AN138" i="46"/>
  <c r="Y89" i="42"/>
  <c r="AM135" i="45"/>
  <c r="AN87" i="46"/>
  <c r="AN92" i="46"/>
  <c r="AO97" i="46"/>
  <c r="AP102" i="46"/>
  <c r="AO103" i="46"/>
  <c r="AN104" i="46"/>
  <c r="AN105" i="46"/>
  <c r="AQ108" i="46"/>
  <c r="AO109" i="46"/>
  <c r="AO111" i="46"/>
  <c r="AN112" i="46"/>
  <c r="AP118" i="46"/>
  <c r="AN119" i="46"/>
  <c r="AM120" i="46"/>
  <c r="AM121" i="46"/>
  <c r="AM124" i="46"/>
  <c r="W126" i="46"/>
  <c r="AP128" i="46"/>
  <c r="AO129" i="46"/>
  <c r="AO130" i="46"/>
  <c r="AM134" i="46"/>
  <c r="AQ136" i="46"/>
  <c r="AN97" i="45"/>
  <c r="AM92" i="45"/>
  <c r="W101" i="42"/>
  <c r="W91" i="44"/>
  <c r="U92" i="45"/>
  <c r="U112" i="45"/>
  <c r="AQ86" i="46"/>
  <c r="AO87" i="46"/>
  <c r="AM88" i="46"/>
  <c r="AQ91" i="46"/>
  <c r="AO92" i="46"/>
  <c r="AM93" i="46"/>
  <c r="AP97" i="46"/>
  <c r="AQ101" i="46"/>
  <c r="AQ102" i="46"/>
  <c r="AP103" i="46"/>
  <c r="AO104" i="46"/>
  <c r="AO105" i="46"/>
  <c r="AM106" i="46"/>
  <c r="AP111" i="46"/>
  <c r="AO112" i="46"/>
  <c r="AO119" i="46"/>
  <c r="AN120" i="46"/>
  <c r="AN121" i="46"/>
  <c r="AO123" i="46"/>
  <c r="AN124" i="46"/>
  <c r="AP129" i="46"/>
  <c r="AP130" i="46"/>
  <c r="AO131" i="46"/>
  <c r="AN132" i="46"/>
  <c r="AM133" i="46"/>
  <c r="AN139" i="46"/>
  <c r="AN115" i="45"/>
  <c r="AO114" i="45"/>
  <c r="AP113" i="45"/>
  <c r="AM100" i="45"/>
  <c r="AM97" i="45"/>
  <c r="AP96" i="45"/>
  <c r="W120" i="44"/>
  <c r="U128" i="45"/>
  <c r="U132" i="45"/>
  <c r="AP87" i="46"/>
  <c r="AP92" i="46"/>
  <c r="AN93" i="46"/>
  <c r="AQ97" i="46"/>
  <c r="AP99" i="46"/>
  <c r="AM100" i="46"/>
  <c r="AQ103" i="46"/>
  <c r="AP104" i="46"/>
  <c r="AP105" i="46"/>
  <c r="AN106" i="46"/>
  <c r="AE110" i="46"/>
  <c r="AG110" i="46" s="1"/>
  <c r="AQ111" i="46"/>
  <c r="AP113" i="46"/>
  <c r="AN115" i="46"/>
  <c r="W118" i="46"/>
  <c r="AP123" i="46"/>
  <c r="AP131" i="46"/>
  <c r="AO132" i="46"/>
  <c r="AN133" i="46"/>
  <c r="AO139" i="46"/>
  <c r="AO113" i="45"/>
  <c r="AO99" i="45"/>
  <c r="AO96" i="45"/>
  <c r="AO88" i="45"/>
  <c r="W125" i="44"/>
  <c r="AQ89" i="45"/>
  <c r="AO88" i="46"/>
  <c r="AM89" i="46"/>
  <c r="AQ92" i="46"/>
  <c r="AM95" i="46"/>
  <c r="AQ104" i="46"/>
  <c r="AQ105" i="46"/>
  <c r="AO106" i="46"/>
  <c r="AM107" i="46"/>
  <c r="AO114" i="46"/>
  <c r="AN116" i="46"/>
  <c r="AM117" i="46"/>
  <c r="AP121" i="46"/>
  <c r="AP132" i="46"/>
  <c r="AO133" i="46"/>
  <c r="AP134" i="46"/>
  <c r="AN135" i="46"/>
  <c r="AP139" i="46"/>
  <c r="Y98" i="46"/>
  <c r="AN113" i="45"/>
  <c r="AP112" i="45"/>
  <c r="AM90" i="46"/>
  <c r="AN95" i="46"/>
  <c r="AM98" i="46"/>
  <c r="AO100" i="46"/>
  <c r="AP106" i="46"/>
  <c r="AN107" i="46"/>
  <c r="AM108" i="46"/>
  <c r="AM110" i="46"/>
  <c r="AP114" i="46"/>
  <c r="AP115" i="46"/>
  <c r="AO116" i="46"/>
  <c r="AN117" i="46"/>
  <c r="AP125" i="46"/>
  <c r="AP133" i="46"/>
  <c r="AQ134" i="46"/>
  <c r="AO135" i="46"/>
  <c r="AM137" i="46"/>
  <c r="AQ139" i="46"/>
  <c r="W115" i="46"/>
  <c r="AH98" i="46"/>
  <c r="AG98" i="46"/>
  <c r="AF98" i="46"/>
  <c r="AD88" i="46"/>
  <c r="AE87" i="46"/>
  <c r="W97" i="46"/>
  <c r="AE86" i="46"/>
  <c r="W90" i="46"/>
  <c r="W94" i="46"/>
  <c r="W110" i="46"/>
  <c r="AF122" i="46"/>
  <c r="AG122" i="46"/>
  <c r="W129" i="46"/>
  <c r="AE135" i="46"/>
  <c r="AD136" i="46"/>
  <c r="Y135" i="46"/>
  <c r="Y105" i="46"/>
  <c r="W105" i="46"/>
  <c r="Y102" i="46"/>
  <c r="W112" i="46"/>
  <c r="W116" i="46"/>
  <c r="W120" i="46"/>
  <c r="W130" i="46"/>
  <c r="W127" i="46"/>
  <c r="W87" i="46"/>
  <c r="W91" i="46"/>
  <c r="W95" i="46"/>
  <c r="AD99" i="46"/>
  <c r="Y103" i="46"/>
  <c r="Y104" i="46"/>
  <c r="W113" i="46"/>
  <c r="W117" i="46"/>
  <c r="W121" i="46"/>
  <c r="Y136" i="46"/>
  <c r="Y137" i="46"/>
  <c r="AE111" i="46"/>
  <c r="AD112" i="46"/>
  <c r="W102" i="46"/>
  <c r="Y108" i="46"/>
  <c r="W128" i="46"/>
  <c r="W125" i="46"/>
  <c r="W133" i="46"/>
  <c r="W124" i="46"/>
  <c r="W132" i="46"/>
  <c r="W123" i="46"/>
  <c r="W131" i="46"/>
  <c r="AP105" i="44"/>
  <c r="AO108" i="44"/>
  <c r="AP115" i="44"/>
  <c r="AM95" i="45"/>
  <c r="AP99" i="45"/>
  <c r="AM138" i="45"/>
  <c r="AQ102" i="44"/>
  <c r="AQ105" i="44"/>
  <c r="AN117" i="44"/>
  <c r="AP121" i="44"/>
  <c r="AP134" i="44"/>
  <c r="AO136" i="44"/>
  <c r="AO92" i="45"/>
  <c r="AN95" i="45"/>
  <c r="AQ102" i="45"/>
  <c r="AN112" i="45"/>
  <c r="AO128" i="45"/>
  <c r="U130" i="45"/>
  <c r="AO135" i="45"/>
  <c r="AM87" i="44"/>
  <c r="AN107" i="44"/>
  <c r="AO117" i="44"/>
  <c r="AP127" i="44"/>
  <c r="U88" i="45"/>
  <c r="AQ90" i="45"/>
  <c r="AM106" i="45"/>
  <c r="AN109" i="45"/>
  <c r="AO112" i="45"/>
  <c r="U114" i="45"/>
  <c r="U125" i="45"/>
  <c r="AP128" i="45"/>
  <c r="U133" i="45"/>
  <c r="AP135" i="45"/>
  <c r="AN87" i="44"/>
  <c r="AD99" i="44"/>
  <c r="AP104" i="44"/>
  <c r="AP107" i="44"/>
  <c r="W123" i="44"/>
  <c r="Y138" i="44"/>
  <c r="Y102" i="44"/>
  <c r="W110" i="44"/>
  <c r="AM88" i="45"/>
  <c r="AP93" i="45"/>
  <c r="AQ103" i="45"/>
  <c r="U117" i="45"/>
  <c r="AM139" i="45"/>
  <c r="AQ104" i="44"/>
  <c r="AM109" i="44"/>
  <c r="AO116" i="44"/>
  <c r="W131" i="44"/>
  <c r="Y87" i="44"/>
  <c r="W107" i="44"/>
  <c r="Y111" i="44"/>
  <c r="W119" i="44"/>
  <c r="AQ86" i="45"/>
  <c r="AM93" i="45"/>
  <c r="AO100" i="45"/>
  <c r="AM117" i="45"/>
  <c r="AO136" i="45"/>
  <c r="U139" i="45"/>
  <c r="AO86" i="44"/>
  <c r="AM98" i="44"/>
  <c r="AM99" i="44"/>
  <c r="AO103" i="44"/>
  <c r="AO106" i="44"/>
  <c r="AN109" i="44"/>
  <c r="AM112" i="44"/>
  <c r="AP116" i="44"/>
  <c r="AP130" i="44"/>
  <c r="AO135" i="44"/>
  <c r="W135" i="44"/>
  <c r="W100" i="44"/>
  <c r="W128" i="44"/>
  <c r="AB86" i="45"/>
  <c r="AB87" i="45" s="1"/>
  <c r="AB88" i="45" s="1"/>
  <c r="AB89" i="45" s="1"/>
  <c r="AB90" i="45" s="1"/>
  <c r="AB91" i="45" s="1"/>
  <c r="AB92" i="45" s="1"/>
  <c r="AB93" i="45" s="1"/>
  <c r="AB94" i="45" s="1"/>
  <c r="AB95" i="45" s="1"/>
  <c r="AB96" i="45" s="1"/>
  <c r="AB97" i="45" s="1"/>
  <c r="AN129" i="45"/>
  <c r="AN134" i="45"/>
  <c r="W109" i="42"/>
  <c r="AQ86" i="44"/>
  <c r="AM90" i="44"/>
  <c r="AN98" i="44"/>
  <c r="AP103" i="44"/>
  <c r="AP106" i="44"/>
  <c r="AO109" i="44"/>
  <c r="AM110" i="44"/>
  <c r="AM118" i="44"/>
  <c r="U99" i="45"/>
  <c r="AP108" i="45"/>
  <c r="U115" i="45"/>
  <c r="AO129" i="45"/>
  <c r="AD134" i="45"/>
  <c r="AD135" i="45" s="1"/>
  <c r="AE135" i="45" s="1"/>
  <c r="AQ137" i="45"/>
  <c r="W114" i="40"/>
  <c r="W90" i="42"/>
  <c r="W103" i="42"/>
  <c r="AM88" i="44"/>
  <c r="AO98" i="44"/>
  <c r="AQ103" i="44"/>
  <c r="AN108" i="44"/>
  <c r="AO133" i="44"/>
  <c r="AP89" i="45"/>
  <c r="U101" i="45"/>
  <c r="AQ108" i="45"/>
  <c r="AO118" i="45"/>
  <c r="AM121" i="45"/>
  <c r="AP129" i="45"/>
  <c r="AA86" i="45"/>
  <c r="AA87" i="45" s="1"/>
  <c r="AA88" i="45" s="1"/>
  <c r="AA89" i="45" s="1"/>
  <c r="AA90" i="45" s="1"/>
  <c r="AA91" i="45" s="1"/>
  <c r="AA92" i="45" s="1"/>
  <c r="AA93" i="45" s="1"/>
  <c r="AA94" i="45" s="1"/>
  <c r="AA95" i="45" s="1"/>
  <c r="AA96" i="45" s="1"/>
  <c r="AA97" i="45" s="1"/>
  <c r="AN88" i="45"/>
  <c r="AO89" i="45"/>
  <c r="AN92" i="45"/>
  <c r="AQ94" i="45"/>
  <c r="U94" i="45"/>
  <c r="AP94" i="45"/>
  <c r="AB98" i="45"/>
  <c r="AB99" i="45" s="1"/>
  <c r="AB100" i="45" s="1"/>
  <c r="AB101" i="45" s="1"/>
  <c r="AB102" i="45" s="1"/>
  <c r="AB103" i="45" s="1"/>
  <c r="AB104" i="45" s="1"/>
  <c r="AB105" i="45" s="1"/>
  <c r="AB106" i="45" s="1"/>
  <c r="AB107" i="45" s="1"/>
  <c r="AB108" i="45" s="1"/>
  <c r="AB109" i="45" s="1"/>
  <c r="AQ98" i="45"/>
  <c r="AN99" i="45"/>
  <c r="U104" i="45"/>
  <c r="AQ104" i="45"/>
  <c r="AC86" i="45"/>
  <c r="AC87" i="45" s="1"/>
  <c r="AC88" i="45" s="1"/>
  <c r="AC89" i="45" s="1"/>
  <c r="AC90" i="45" s="1"/>
  <c r="AC91" i="45" s="1"/>
  <c r="AC92" i="45" s="1"/>
  <c r="AC93" i="45" s="1"/>
  <c r="AC94" i="45" s="1"/>
  <c r="AC95" i="45" s="1"/>
  <c r="AC96" i="45" s="1"/>
  <c r="AC97" i="45" s="1"/>
  <c r="AP91" i="45"/>
  <c r="AO95" i="45"/>
  <c r="AP95" i="45"/>
  <c r="AQ95" i="45"/>
  <c r="AP87" i="45"/>
  <c r="U86" i="45"/>
  <c r="AD86" i="45"/>
  <c r="AM87" i="45"/>
  <c r="AP88" i="45"/>
  <c r="AM91" i="45"/>
  <c r="AP92" i="45"/>
  <c r="AN93" i="45"/>
  <c r="U95" i="45"/>
  <c r="U111" i="45"/>
  <c r="AQ111" i="45"/>
  <c r="AM111" i="45"/>
  <c r="AO111" i="45"/>
  <c r="AP110" i="45"/>
  <c r="AM108" i="45"/>
  <c r="AN111" i="45"/>
  <c r="AO110" i="45"/>
  <c r="AP109" i="45"/>
  <c r="U107" i="45"/>
  <c r="AN110" i="45"/>
  <c r="AO109" i="45"/>
  <c r="AQ106" i="45"/>
  <c r="U109" i="45"/>
  <c r="AP107" i="45"/>
  <c r="AN106" i="45"/>
  <c r="AO105" i="45"/>
  <c r="AP111" i="45"/>
  <c r="AO108" i="45"/>
  <c r="AM86" i="45"/>
  <c r="U87" i="45"/>
  <c r="AN87" i="45"/>
  <c r="AQ88" i="45"/>
  <c r="AM90" i="45"/>
  <c r="U91" i="45"/>
  <c r="AN91" i="45"/>
  <c r="AQ92" i="45"/>
  <c r="AO93" i="45"/>
  <c r="AM96" i="45"/>
  <c r="AN96" i="45"/>
  <c r="AQ96" i="45"/>
  <c r="AO97" i="45"/>
  <c r="AA98" i="45"/>
  <c r="AA99" i="45" s="1"/>
  <c r="AA100" i="45" s="1"/>
  <c r="AA101" i="45" s="1"/>
  <c r="AA102" i="45" s="1"/>
  <c r="AA103" i="45" s="1"/>
  <c r="AA104" i="45" s="1"/>
  <c r="AA105" i="45" s="1"/>
  <c r="AA106" i="45" s="1"/>
  <c r="AA107" i="45" s="1"/>
  <c r="AA108" i="45" s="1"/>
  <c r="AA109" i="45" s="1"/>
  <c r="AM98" i="45"/>
  <c r="AP100" i="45"/>
  <c r="AQ99" i="45"/>
  <c r="AN100" i="45"/>
  <c r="AQ100" i="45"/>
  <c r="U100" i="45"/>
  <c r="AO101" i="45"/>
  <c r="AN101" i="45"/>
  <c r="AM101" i="45"/>
  <c r="AP101" i="45"/>
  <c r="AQ101" i="45"/>
  <c r="AP102" i="45"/>
  <c r="AO103" i="45"/>
  <c r="AM105" i="45"/>
  <c r="U106" i="45"/>
  <c r="AO106" i="45"/>
  <c r="U108" i="45"/>
  <c r="AN86" i="45"/>
  <c r="AO87" i="45"/>
  <c r="U90" i="45"/>
  <c r="AN90" i="45"/>
  <c r="AO91" i="45"/>
  <c r="AM94" i="45"/>
  <c r="U96" i="45"/>
  <c r="AP97" i="45"/>
  <c r="AD98" i="45"/>
  <c r="AN98" i="45"/>
  <c r="AP103" i="45"/>
  <c r="AN104" i="45"/>
  <c r="AN105" i="45"/>
  <c r="AM107" i="45"/>
  <c r="AO86" i="45"/>
  <c r="AQ87" i="45"/>
  <c r="U89" i="45"/>
  <c r="AM89" i="45"/>
  <c r="AO90" i="45"/>
  <c r="AQ91" i="45"/>
  <c r="U93" i="45"/>
  <c r="AQ93" i="45"/>
  <c r="AN94" i="45"/>
  <c r="U97" i="45"/>
  <c r="AQ97" i="45"/>
  <c r="AO98" i="45"/>
  <c r="AN102" i="45"/>
  <c r="AM102" i="45"/>
  <c r="U102" i="45"/>
  <c r="AO102" i="45"/>
  <c r="AO104" i="45"/>
  <c r="AP105" i="45"/>
  <c r="AN107" i="45"/>
  <c r="AN89" i="45"/>
  <c r="AP90" i="45"/>
  <c r="AO94" i="45"/>
  <c r="U98" i="45"/>
  <c r="AP98" i="45"/>
  <c r="AM99" i="45"/>
  <c r="AM103" i="45"/>
  <c r="U103" i="45"/>
  <c r="AN103" i="45"/>
  <c r="AP104" i="45"/>
  <c r="AQ107" i="45"/>
  <c r="AC98" i="45"/>
  <c r="AC99" i="45" s="1"/>
  <c r="AC100" i="45" s="1"/>
  <c r="AC101" i="45" s="1"/>
  <c r="AC102" i="45" s="1"/>
  <c r="AC103" i="45" s="1"/>
  <c r="AC104" i="45" s="1"/>
  <c r="AC105" i="45" s="1"/>
  <c r="AC106" i="45" s="1"/>
  <c r="AC107" i="45" s="1"/>
  <c r="AC108" i="45" s="1"/>
  <c r="AC109" i="45" s="1"/>
  <c r="AM104" i="45"/>
  <c r="U105" i="45"/>
  <c r="AD110" i="45"/>
  <c r="U110" i="45"/>
  <c r="AB110" i="45"/>
  <c r="AB111" i="45" s="1"/>
  <c r="AB112" i="45" s="1"/>
  <c r="AB113" i="45" s="1"/>
  <c r="AB114" i="45" s="1"/>
  <c r="AB115" i="45" s="1"/>
  <c r="AB116" i="45" s="1"/>
  <c r="AB117" i="45" s="1"/>
  <c r="AB118" i="45" s="1"/>
  <c r="AB119" i="45" s="1"/>
  <c r="AB120" i="45" s="1"/>
  <c r="AB121" i="45" s="1"/>
  <c r="AQ110" i="45"/>
  <c r="AA110" i="45"/>
  <c r="AA111" i="45" s="1"/>
  <c r="AA112" i="45" s="1"/>
  <c r="AA113" i="45" s="1"/>
  <c r="AA114" i="45" s="1"/>
  <c r="AA115" i="45" s="1"/>
  <c r="AA116" i="45" s="1"/>
  <c r="AA117" i="45" s="1"/>
  <c r="AA118" i="45" s="1"/>
  <c r="AA119" i="45" s="1"/>
  <c r="AA120" i="45" s="1"/>
  <c r="AA121" i="45" s="1"/>
  <c r="AM110" i="45"/>
  <c r="AC110" i="45"/>
  <c r="AC111" i="45" s="1"/>
  <c r="AC112" i="45" s="1"/>
  <c r="AC113" i="45" s="1"/>
  <c r="AC114" i="45" s="1"/>
  <c r="AC115" i="45" s="1"/>
  <c r="AC116" i="45" s="1"/>
  <c r="AC117" i="45" s="1"/>
  <c r="AC118" i="45" s="1"/>
  <c r="AC119" i="45" s="1"/>
  <c r="AC120" i="45" s="1"/>
  <c r="AC121" i="45" s="1"/>
  <c r="U113" i="45"/>
  <c r="AN114" i="45"/>
  <c r="AP115" i="45"/>
  <c r="AB122" i="45"/>
  <c r="AB123" i="45" s="1"/>
  <c r="AB124" i="45" s="1"/>
  <c r="AB125" i="45" s="1"/>
  <c r="AB126" i="45" s="1"/>
  <c r="AB127" i="45" s="1"/>
  <c r="AB128" i="45" s="1"/>
  <c r="AB129" i="45" s="1"/>
  <c r="AB130" i="45" s="1"/>
  <c r="AB131" i="45" s="1"/>
  <c r="AB132" i="45" s="1"/>
  <c r="AB133" i="45" s="1"/>
  <c r="AQ105" i="45"/>
  <c r="AP127" i="45"/>
  <c r="AN127" i="45"/>
  <c r="AM127" i="45"/>
  <c r="AP120" i="45"/>
  <c r="AN119" i="45"/>
  <c r="U127" i="45"/>
  <c r="U126" i="45"/>
  <c r="AO121" i="45"/>
  <c r="AM120" i="45"/>
  <c r="AO117" i="45"/>
  <c r="AM116" i="45"/>
  <c r="AO127" i="45"/>
  <c r="AP106" i="45"/>
  <c r="AO107" i="45"/>
  <c r="AO115" i="45"/>
  <c r="AN117" i="45"/>
  <c r="AP118" i="45"/>
  <c r="AN108" i="45"/>
  <c r="AM109" i="45"/>
  <c r="AM112" i="45"/>
  <c r="AM113" i="45"/>
  <c r="AM114" i="45"/>
  <c r="AM115" i="45"/>
  <c r="AN118" i="45"/>
  <c r="AP119" i="45"/>
  <c r="AA122" i="45"/>
  <c r="AA123" i="45" s="1"/>
  <c r="AA124" i="45" s="1"/>
  <c r="AA125" i="45" s="1"/>
  <c r="AA126" i="45" s="1"/>
  <c r="AA127" i="45" s="1"/>
  <c r="AA128" i="45" s="1"/>
  <c r="AA129" i="45" s="1"/>
  <c r="AA130" i="45" s="1"/>
  <c r="AA131" i="45" s="1"/>
  <c r="AA132" i="45" s="1"/>
  <c r="AA133" i="45" s="1"/>
  <c r="AO122" i="45"/>
  <c r="AO124" i="45"/>
  <c r="U121" i="45"/>
  <c r="U120" i="45"/>
  <c r="AN124" i="45"/>
  <c r="AM124" i="45"/>
  <c r="AP124" i="45"/>
  <c r="AN128" i="45"/>
  <c r="U134" i="45"/>
  <c r="U137" i="45"/>
  <c r="AP125" i="45"/>
  <c r="AO125" i="45"/>
  <c r="AN125" i="45"/>
  <c r="AM125" i="45"/>
  <c r="AQ109" i="45"/>
  <c r="AQ112" i="45"/>
  <c r="AN116" i="45"/>
  <c r="AP117" i="45"/>
  <c r="AN120" i="45"/>
  <c r="AP121" i="45"/>
  <c r="AN123" i="45"/>
  <c r="AO123" i="45"/>
  <c r="U129" i="45"/>
  <c r="AP130" i="45"/>
  <c r="AP131" i="45"/>
  <c r="AQ136" i="45"/>
  <c r="AO116" i="45"/>
  <c r="U119" i="45"/>
  <c r="AM119" i="45"/>
  <c r="AO120" i="45"/>
  <c r="AP123" i="45"/>
  <c r="U124" i="45"/>
  <c r="AC134" i="45"/>
  <c r="AC135" i="45" s="1"/>
  <c r="AC136" i="45" s="1"/>
  <c r="AC137" i="45" s="1"/>
  <c r="AC138" i="45" s="1"/>
  <c r="AC139" i="45" s="1"/>
  <c r="AB134" i="45"/>
  <c r="AB135" i="45" s="1"/>
  <c r="AB136" i="45" s="1"/>
  <c r="AB137" i="45" s="1"/>
  <c r="AB138" i="45" s="1"/>
  <c r="AB139" i="45" s="1"/>
  <c r="AQ134" i="45"/>
  <c r="AA134" i="45"/>
  <c r="AA135" i="45" s="1"/>
  <c r="AA136" i="45" s="1"/>
  <c r="AA137" i="45" s="1"/>
  <c r="AA138" i="45" s="1"/>
  <c r="AA139" i="45" s="1"/>
  <c r="AP134" i="45"/>
  <c r="AO134" i="45"/>
  <c r="AP116" i="45"/>
  <c r="AP126" i="45"/>
  <c r="AO126" i="45"/>
  <c r="AM126" i="45"/>
  <c r="AQ133" i="45"/>
  <c r="AP133" i="45"/>
  <c r="AO133" i="45"/>
  <c r="AN133" i="45"/>
  <c r="AQ138" i="45"/>
  <c r="AP138" i="45"/>
  <c r="AO138" i="45"/>
  <c r="AQ135" i="45"/>
  <c r="U138" i="45"/>
  <c r="U116" i="45"/>
  <c r="U118" i="45"/>
  <c r="AM118" i="45"/>
  <c r="AO119" i="45"/>
  <c r="AM122" i="45"/>
  <c r="AN122" i="45"/>
  <c r="AN126" i="45"/>
  <c r="AM128" i="45"/>
  <c r="U131" i="45"/>
  <c r="AP132" i="45"/>
  <c r="AO131" i="45"/>
  <c r="AN130" i="45"/>
  <c r="AM129" i="45"/>
  <c r="AO132" i="45"/>
  <c r="AN131" i="45"/>
  <c r="AM130" i="45"/>
  <c r="AN132" i="45"/>
  <c r="AM131" i="45"/>
  <c r="AM132" i="45"/>
  <c r="AM134" i="45"/>
  <c r="AN135" i="45"/>
  <c r="AP136" i="45"/>
  <c r="AN139" i="45"/>
  <c r="AM137" i="45"/>
  <c r="AC122" i="45"/>
  <c r="AC123" i="45" s="1"/>
  <c r="AC124" i="45" s="1"/>
  <c r="AC125" i="45" s="1"/>
  <c r="AC126" i="45" s="1"/>
  <c r="AC127" i="45" s="1"/>
  <c r="AC128" i="45" s="1"/>
  <c r="AC129" i="45" s="1"/>
  <c r="AC130" i="45" s="1"/>
  <c r="AC131" i="45" s="1"/>
  <c r="AC132" i="45" s="1"/>
  <c r="AC133" i="45" s="1"/>
  <c r="U123" i="45"/>
  <c r="U136" i="45"/>
  <c r="AN137" i="45"/>
  <c r="U122" i="45"/>
  <c r="AD122" i="45"/>
  <c r="AM123" i="45"/>
  <c r="AM136" i="45"/>
  <c r="AO137" i="45"/>
  <c r="U135" i="45"/>
  <c r="AN136" i="45"/>
  <c r="AP137" i="45"/>
  <c r="AH86" i="44"/>
  <c r="AG86" i="44"/>
  <c r="AF86" i="44"/>
  <c r="AM139" i="40"/>
  <c r="AM139" i="44"/>
  <c r="AO134" i="40"/>
  <c r="AO134" i="44"/>
  <c r="AM135" i="40"/>
  <c r="AM135" i="44"/>
  <c r="AQ133" i="40"/>
  <c r="AQ133" i="44"/>
  <c r="Y137" i="44"/>
  <c r="W137" i="44"/>
  <c r="AN138" i="40"/>
  <c r="AN138" i="44"/>
  <c r="AP137" i="40"/>
  <c r="AP137" i="44"/>
  <c r="AN134" i="40"/>
  <c r="AN134" i="44"/>
  <c r="AD87" i="44"/>
  <c r="AD88" i="44" s="1"/>
  <c r="AD89" i="44" s="1"/>
  <c r="AN137" i="44"/>
  <c r="W112" i="44"/>
  <c r="W127" i="44"/>
  <c r="AM138" i="40"/>
  <c r="AM138" i="44"/>
  <c r="AO137" i="40"/>
  <c r="AO137" i="44"/>
  <c r="AO107" i="44"/>
  <c r="AN110" i="44"/>
  <c r="W118" i="44"/>
  <c r="AN133" i="44"/>
  <c r="AP136" i="44"/>
  <c r="Y108" i="44"/>
  <c r="W108" i="44"/>
  <c r="W116" i="44"/>
  <c r="AQ137" i="40"/>
  <c r="AQ137" i="44"/>
  <c r="AQ107" i="40"/>
  <c r="AQ107" i="44"/>
  <c r="AQ96" i="29"/>
  <c r="AQ96" i="44"/>
  <c r="Y106" i="42"/>
  <c r="AO138" i="40"/>
  <c r="AO138" i="44"/>
  <c r="AM133" i="42"/>
  <c r="AM133" i="44"/>
  <c r="AM126" i="29"/>
  <c r="AM126" i="44"/>
  <c r="AM116" i="42"/>
  <c r="AM116" i="44"/>
  <c r="AM100" i="30"/>
  <c r="AM100" i="44"/>
  <c r="Y101" i="42"/>
  <c r="W125" i="42"/>
  <c r="AM117" i="44"/>
  <c r="AM124" i="44"/>
  <c r="AP129" i="44"/>
  <c r="AN132" i="44"/>
  <c r="AP133" i="44"/>
  <c r="AP135" i="44"/>
  <c r="AM127" i="40"/>
  <c r="AM127" i="44"/>
  <c r="AN126" i="40"/>
  <c r="AN126" i="44"/>
  <c r="AO125" i="40"/>
  <c r="AO125" i="44"/>
  <c r="AP124" i="40"/>
  <c r="AP124" i="44"/>
  <c r="AN111" i="40"/>
  <c r="AN111" i="44"/>
  <c r="AQ110" i="29"/>
  <c r="AQ110" i="44"/>
  <c r="AM103" i="31"/>
  <c r="AM103" i="44"/>
  <c r="AO94" i="40"/>
  <c r="AO94" i="44"/>
  <c r="R94" i="1"/>
  <c r="AM92" i="29"/>
  <c r="AM92" i="44"/>
  <c r="AP91" i="40"/>
  <c r="AP91" i="44"/>
  <c r="AN89" i="40"/>
  <c r="AN89" i="44"/>
  <c r="AQ88" i="40"/>
  <c r="AQ88" i="44"/>
  <c r="AN115" i="40"/>
  <c r="AN115" i="44"/>
  <c r="AP113" i="31"/>
  <c r="AP113" i="44"/>
  <c r="AP110" i="40"/>
  <c r="AP110" i="44"/>
  <c r="AQ93" i="40"/>
  <c r="AQ93" i="44"/>
  <c r="AP139" i="42"/>
  <c r="AP139" i="44"/>
  <c r="AM115" i="40"/>
  <c r="AM115" i="44"/>
  <c r="AN114" i="30"/>
  <c r="AN114" i="44"/>
  <c r="AO113" i="40"/>
  <c r="AO113" i="44"/>
  <c r="AQ112" i="40"/>
  <c r="AQ112" i="44"/>
  <c r="AQ109" i="29"/>
  <c r="AQ109" i="44"/>
  <c r="AN102" i="40"/>
  <c r="AN102" i="44"/>
  <c r="AO99" i="29"/>
  <c r="AO99" i="44"/>
  <c r="AO96" i="32"/>
  <c r="AO96" i="44"/>
  <c r="AM94" i="30"/>
  <c r="AM94" i="44"/>
  <c r="AP93" i="40"/>
  <c r="AP93" i="44"/>
  <c r="AQ90" i="28"/>
  <c r="AQ90" i="44"/>
  <c r="AO105" i="44"/>
  <c r="AQ106" i="44"/>
  <c r="AO123" i="44"/>
  <c r="AN124" i="44"/>
  <c r="AO132" i="44"/>
  <c r="W115" i="44"/>
  <c r="AO115" i="29"/>
  <c r="AO115" i="44"/>
  <c r="AP114" i="40"/>
  <c r="AP114" i="44"/>
  <c r="AN100" i="31"/>
  <c r="AN100" i="44"/>
  <c r="AQ99" i="40"/>
  <c r="AQ99" i="44"/>
  <c r="AN97" i="40"/>
  <c r="AN97" i="44"/>
  <c r="AN86" i="40"/>
  <c r="AN86" i="44"/>
  <c r="AQ139" i="42"/>
  <c r="AQ139" i="44"/>
  <c r="AN125" i="40"/>
  <c r="AN125" i="44"/>
  <c r="AO114" i="42"/>
  <c r="AO114" i="44"/>
  <c r="AM86" i="40"/>
  <c r="AM86" i="44"/>
  <c r="AM125" i="40"/>
  <c r="AM125" i="44"/>
  <c r="AO122" i="40"/>
  <c r="AO122" i="44"/>
  <c r="AP120" i="28"/>
  <c r="AP120" i="44"/>
  <c r="R107" i="29"/>
  <c r="AM105" i="40"/>
  <c r="AM105" i="44"/>
  <c r="AN91" i="31"/>
  <c r="AN91" i="44"/>
  <c r="AO88" i="31"/>
  <c r="AO88" i="44"/>
  <c r="AM136" i="40"/>
  <c r="AM136" i="44"/>
  <c r="AM132" i="42"/>
  <c r="AM132" i="44"/>
  <c r="AN123" i="29"/>
  <c r="AN123" i="44"/>
  <c r="AM114" i="40"/>
  <c r="AM114" i="44"/>
  <c r="AN113" i="40"/>
  <c r="AN113" i="44"/>
  <c r="AP112" i="28"/>
  <c r="AP112" i="44"/>
  <c r="AP109" i="29"/>
  <c r="AP109" i="44"/>
  <c r="AM102" i="29"/>
  <c r="AM102" i="44"/>
  <c r="AP101" i="29"/>
  <c r="AP101" i="44"/>
  <c r="AN96" i="40"/>
  <c r="AN96" i="44"/>
  <c r="AO93" i="40"/>
  <c r="AO93" i="44"/>
  <c r="AM91" i="42"/>
  <c r="AM91" i="44"/>
  <c r="AP90" i="28"/>
  <c r="AP90" i="44"/>
  <c r="AN88" i="28"/>
  <c r="AN88" i="44"/>
  <c r="AQ87" i="29"/>
  <c r="AQ87" i="44"/>
  <c r="AE110" i="42"/>
  <c r="AF110" i="42" s="1"/>
  <c r="W111" i="44"/>
  <c r="AN116" i="44"/>
  <c r="AP123" i="44"/>
  <c r="AO131" i="44"/>
  <c r="AP132" i="44"/>
  <c r="AO124" i="29"/>
  <c r="AO124" i="44"/>
  <c r="AM97" i="42"/>
  <c r="AM97" i="44"/>
  <c r="AP96" i="29"/>
  <c r="AP96" i="44"/>
  <c r="AN94" i="29"/>
  <c r="AN94" i="44"/>
  <c r="AO91" i="40"/>
  <c r="AO91" i="44"/>
  <c r="AP88" i="40"/>
  <c r="AP88" i="44"/>
  <c r="AN136" i="40"/>
  <c r="AN136" i="44"/>
  <c r="AO121" i="40"/>
  <c r="AO121" i="44"/>
  <c r="AO110" i="29"/>
  <c r="AO110" i="44"/>
  <c r="AO139" i="40"/>
  <c r="AO139" i="44"/>
  <c r="AQ138" i="40"/>
  <c r="AQ138" i="44"/>
  <c r="AN131" i="40"/>
  <c r="AN131" i="44"/>
  <c r="AO130" i="42"/>
  <c r="AO130" i="44"/>
  <c r="AN122" i="40"/>
  <c r="AN122" i="44"/>
  <c r="AN121" i="30"/>
  <c r="AN121" i="44"/>
  <c r="AO120" i="40"/>
  <c r="AO120" i="44"/>
  <c r="AP119" i="40"/>
  <c r="AP119" i="44"/>
  <c r="AN99" i="29"/>
  <c r="AN99" i="44"/>
  <c r="AQ98" i="29"/>
  <c r="AQ98" i="44"/>
  <c r="AQ95" i="40"/>
  <c r="AQ95" i="44"/>
  <c r="AP138" i="40"/>
  <c r="AP138" i="44"/>
  <c r="AQ101" i="44"/>
  <c r="AO104" i="44"/>
  <c r="AM111" i="44"/>
  <c r="AQ134" i="44"/>
  <c r="Y89" i="40"/>
  <c r="W121" i="40"/>
  <c r="AO87" i="44"/>
  <c r="AN90" i="44"/>
  <c r="AM93" i="44"/>
  <c r="AM95" i="44"/>
  <c r="AM96" i="44"/>
  <c r="AP98" i="44"/>
  <c r="AP108" i="44"/>
  <c r="AN112" i="44"/>
  <c r="AP117" i="44"/>
  <c r="AN118" i="44"/>
  <c r="AM119" i="44"/>
  <c r="AM122" i="44"/>
  <c r="Y139" i="44"/>
  <c r="Y101" i="44"/>
  <c r="W130" i="40"/>
  <c r="Y88" i="42"/>
  <c r="Y96" i="42"/>
  <c r="Y100" i="42"/>
  <c r="Y108" i="42"/>
  <c r="AO89" i="44"/>
  <c r="AO90" i="44"/>
  <c r="AN92" i="44"/>
  <c r="AN95" i="44"/>
  <c r="AM101" i="44"/>
  <c r="AQ108" i="44"/>
  <c r="AO111" i="44"/>
  <c r="AO112" i="44"/>
  <c r="AM113" i="44"/>
  <c r="AO118" i="44"/>
  <c r="AN119" i="44"/>
  <c r="AM120" i="44"/>
  <c r="Y107" i="44"/>
  <c r="W129" i="42"/>
  <c r="AP89" i="44"/>
  <c r="AO92" i="44"/>
  <c r="AO95" i="44"/>
  <c r="AO97" i="44"/>
  <c r="AO100" i="44"/>
  <c r="AN101" i="44"/>
  <c r="AP111" i="44"/>
  <c r="AO119" i="44"/>
  <c r="AN120" i="44"/>
  <c r="AM121" i="44"/>
  <c r="AO126" i="44"/>
  <c r="AM128" i="44"/>
  <c r="AM129" i="44"/>
  <c r="AM130" i="44"/>
  <c r="AM134" i="44"/>
  <c r="W114" i="44"/>
  <c r="AQ89" i="44"/>
  <c r="AP92" i="44"/>
  <c r="AP94" i="44"/>
  <c r="AP95" i="44"/>
  <c r="AP97" i="44"/>
  <c r="AP100" i="44"/>
  <c r="AM104" i="44"/>
  <c r="AM106" i="44"/>
  <c r="AE110" i="44"/>
  <c r="AF110" i="44" s="1"/>
  <c r="AQ111" i="44"/>
  <c r="AM123" i="44"/>
  <c r="AP125" i="44"/>
  <c r="AP126" i="44"/>
  <c r="AN127" i="44"/>
  <c r="AN128" i="44"/>
  <c r="AN129" i="44"/>
  <c r="AN130" i="44"/>
  <c r="AM131" i="44"/>
  <c r="W117" i="44"/>
  <c r="AQ136" i="39"/>
  <c r="AO126" i="42"/>
  <c r="W130" i="42"/>
  <c r="W133" i="42"/>
  <c r="W134" i="42"/>
  <c r="W89" i="42"/>
  <c r="Y97" i="42"/>
  <c r="W121" i="42"/>
  <c r="W94" i="42"/>
  <c r="AQ91" i="44"/>
  <c r="AQ92" i="44"/>
  <c r="AQ94" i="44"/>
  <c r="AQ97" i="44"/>
  <c r="AQ100" i="44"/>
  <c r="AN103" i="44"/>
  <c r="AN104" i="44"/>
  <c r="AN106" i="44"/>
  <c r="AO127" i="44"/>
  <c r="AO128" i="44"/>
  <c r="Y134" i="44"/>
  <c r="W129" i="44"/>
  <c r="Y89" i="44"/>
  <c r="Y109" i="44"/>
  <c r="W109" i="44"/>
  <c r="W95" i="44"/>
  <c r="Y90" i="44"/>
  <c r="Y94" i="44"/>
  <c r="W90" i="44"/>
  <c r="W139" i="44"/>
  <c r="W133" i="44"/>
  <c r="Y133" i="44"/>
  <c r="Y112" i="44"/>
  <c r="Y103" i="44"/>
  <c r="Y100" i="44"/>
  <c r="Y93" i="44"/>
  <c r="AH134" i="44"/>
  <c r="AG134" i="44"/>
  <c r="AF134" i="44"/>
  <c r="Y88" i="44"/>
  <c r="W88" i="44"/>
  <c r="Y92" i="44"/>
  <c r="W92" i="44"/>
  <c r="W98" i="44"/>
  <c r="AJ98" i="44" s="1"/>
  <c r="Y98" i="44"/>
  <c r="W99" i="44"/>
  <c r="Y99" i="44"/>
  <c r="Y96" i="44"/>
  <c r="W96" i="44"/>
  <c r="W87" i="44"/>
  <c r="Y91" i="44"/>
  <c r="Y95" i="44"/>
  <c r="W97" i="44"/>
  <c r="Y97" i="44"/>
  <c r="W102" i="44"/>
  <c r="Y106" i="44"/>
  <c r="W106" i="44"/>
  <c r="AF122" i="44"/>
  <c r="AF98" i="44"/>
  <c r="W103" i="44"/>
  <c r="AH122" i="44"/>
  <c r="W126" i="44"/>
  <c r="AG122" i="44"/>
  <c r="AG98" i="44"/>
  <c r="Y104" i="44"/>
  <c r="AE120" i="44"/>
  <c r="AD121" i="44"/>
  <c r="AE121" i="44" s="1"/>
  <c r="W89" i="44"/>
  <c r="W93" i="44"/>
  <c r="AH98" i="44"/>
  <c r="W101" i="44"/>
  <c r="AE111" i="44"/>
  <c r="AE112" i="44"/>
  <c r="AE113" i="44"/>
  <c r="AE114" i="44"/>
  <c r="AE115" i="44"/>
  <c r="AE116" i="44"/>
  <c r="AE117" i="44"/>
  <c r="AE118" i="44"/>
  <c r="AE119" i="44"/>
  <c r="Y135" i="44"/>
  <c r="W104" i="44"/>
  <c r="Y105" i="44"/>
  <c r="W105" i="44"/>
  <c r="W121" i="44"/>
  <c r="W130" i="44"/>
  <c r="AE135" i="44"/>
  <c r="AD136" i="44"/>
  <c r="Y136" i="44"/>
  <c r="AD123" i="44"/>
  <c r="W124" i="44"/>
  <c r="W132" i="44"/>
  <c r="W136" i="44"/>
  <c r="AM137" i="40"/>
  <c r="AM137" i="42"/>
  <c r="AQ135" i="42"/>
  <c r="AQ135" i="43"/>
  <c r="AN105" i="29"/>
  <c r="AN105" i="42"/>
  <c r="AO102" i="40"/>
  <c r="AO102" i="43"/>
  <c r="AP99" i="40"/>
  <c r="AP99" i="43"/>
  <c r="AM89" i="29"/>
  <c r="AM89" i="43"/>
  <c r="AD86" i="43"/>
  <c r="AE86" i="43" s="1"/>
  <c r="U112" i="43"/>
  <c r="U109" i="43"/>
  <c r="AO136" i="43"/>
  <c r="U136" i="43"/>
  <c r="AP131" i="42"/>
  <c r="AP131" i="43"/>
  <c r="AN135" i="43"/>
  <c r="AN135" i="42"/>
  <c r="AO90" i="43"/>
  <c r="AM108" i="29"/>
  <c r="AM108" i="41"/>
  <c r="AO129" i="40"/>
  <c r="AO129" i="43"/>
  <c r="AP128" i="42"/>
  <c r="AP128" i="43"/>
  <c r="AP118" i="40"/>
  <c r="AP118" i="43"/>
  <c r="AQ94" i="43"/>
  <c r="U101" i="43"/>
  <c r="AQ106" i="43"/>
  <c r="U105" i="43"/>
  <c r="U110" i="43"/>
  <c r="Y138" i="42"/>
  <c r="W102" i="42"/>
  <c r="W110" i="42"/>
  <c r="U91" i="43"/>
  <c r="U114" i="43"/>
  <c r="AD110" i="43"/>
  <c r="U137" i="43"/>
  <c r="AN139" i="42"/>
  <c r="AN139" i="43"/>
  <c r="AM107" i="29"/>
  <c r="AM107" i="42"/>
  <c r="AO101" i="30"/>
  <c r="AO101" i="43"/>
  <c r="Y98" i="42"/>
  <c r="AN93" i="31"/>
  <c r="AN93" i="43"/>
  <c r="AN93" i="42"/>
  <c r="AP87" i="28"/>
  <c r="AP87" i="43"/>
  <c r="AP102" i="43"/>
  <c r="AO88" i="43"/>
  <c r="AD98" i="43"/>
  <c r="AD99" i="43" s="1"/>
  <c r="AD134" i="43"/>
  <c r="AD135" i="43" s="1"/>
  <c r="U111" i="43"/>
  <c r="U115" i="43"/>
  <c r="U138" i="43"/>
  <c r="W93" i="42"/>
  <c r="Y93" i="42"/>
  <c r="Y105" i="42"/>
  <c r="W105" i="42"/>
  <c r="AP102" i="42"/>
  <c r="AO115" i="42"/>
  <c r="AN86" i="43"/>
  <c r="AQ87" i="43"/>
  <c r="AN91" i="43"/>
  <c r="AQ96" i="43"/>
  <c r="AO103" i="43"/>
  <c r="AM108" i="43"/>
  <c r="AO128" i="43"/>
  <c r="AP135" i="43"/>
  <c r="AD134" i="41"/>
  <c r="AE134" i="41" s="1"/>
  <c r="W108" i="42"/>
  <c r="AO86" i="43"/>
  <c r="U90" i="43"/>
  <c r="AP91" i="43"/>
  <c r="AO96" i="43"/>
  <c r="AP101" i="43"/>
  <c r="U103" i="43"/>
  <c r="AM105" i="43"/>
  <c r="AP108" i="43"/>
  <c r="AO122" i="43"/>
  <c r="AP129" i="43"/>
  <c r="AO131" i="43"/>
  <c r="AC134" i="43"/>
  <c r="AC135" i="43" s="1"/>
  <c r="AC136" i="43" s="1"/>
  <c r="AC137" i="43" s="1"/>
  <c r="AC138" i="43" s="1"/>
  <c r="AC139" i="43" s="1"/>
  <c r="AQ90" i="42"/>
  <c r="AP92" i="42"/>
  <c r="AM106" i="42"/>
  <c r="AN90" i="43"/>
  <c r="AN103" i="43"/>
  <c r="AO116" i="43"/>
  <c r="U134" i="43"/>
  <c r="Y87" i="40"/>
  <c r="AP103" i="42"/>
  <c r="W138" i="42"/>
  <c r="Y112" i="42"/>
  <c r="Y111" i="42"/>
  <c r="W119" i="42"/>
  <c r="AP90" i="43"/>
  <c r="AM92" i="43"/>
  <c r="AN102" i="43"/>
  <c r="AO104" i="43"/>
  <c r="AO106" i="43"/>
  <c r="AM129" i="43"/>
  <c r="AN130" i="43"/>
  <c r="AP132" i="43"/>
  <c r="AN138" i="43"/>
  <c r="AM87" i="42"/>
  <c r="Y134" i="42"/>
  <c r="Y87" i="42"/>
  <c r="Y95" i="42"/>
  <c r="Y91" i="42"/>
  <c r="Y99" i="42"/>
  <c r="W115" i="42"/>
  <c r="U86" i="43"/>
  <c r="U87" i="43"/>
  <c r="U98" i="43"/>
  <c r="U104" i="43"/>
  <c r="U128" i="43"/>
  <c r="AO130" i="43"/>
  <c r="AM135" i="43"/>
  <c r="AP136" i="43"/>
  <c r="AP91" i="42"/>
  <c r="AN134" i="42"/>
  <c r="W116" i="42"/>
  <c r="Y133" i="42"/>
  <c r="AB86" i="43"/>
  <c r="AB87" i="43" s="1"/>
  <c r="AB88" i="43" s="1"/>
  <c r="AB89" i="43" s="1"/>
  <c r="AB90" i="43" s="1"/>
  <c r="AB91" i="43" s="1"/>
  <c r="AB92" i="43" s="1"/>
  <c r="AB93" i="43" s="1"/>
  <c r="AB94" i="43" s="1"/>
  <c r="AB95" i="43" s="1"/>
  <c r="AB96" i="43" s="1"/>
  <c r="AB97" i="43" s="1"/>
  <c r="AN87" i="43"/>
  <c r="U95" i="43"/>
  <c r="AN107" i="43"/>
  <c r="AM128" i="43"/>
  <c r="AP130" i="43"/>
  <c r="AM139" i="43"/>
  <c r="AM98" i="42"/>
  <c r="AP125" i="42"/>
  <c r="AM127" i="42"/>
  <c r="U93" i="43"/>
  <c r="AN101" i="43"/>
  <c r="AN128" i="43"/>
  <c r="AN129" i="43"/>
  <c r="AQ133" i="43"/>
  <c r="AO135" i="43"/>
  <c r="AQ137" i="43"/>
  <c r="AC86" i="43"/>
  <c r="AC87" i="43" s="1"/>
  <c r="AC88" i="43" s="1"/>
  <c r="AC89" i="43" s="1"/>
  <c r="AC90" i="43" s="1"/>
  <c r="AC91" i="43" s="1"/>
  <c r="AC92" i="43" s="1"/>
  <c r="AC93" i="43" s="1"/>
  <c r="AC94" i="43" s="1"/>
  <c r="AC95" i="43" s="1"/>
  <c r="AC96" i="43" s="1"/>
  <c r="AC97" i="43" s="1"/>
  <c r="AO87" i="43"/>
  <c r="AP88" i="43"/>
  <c r="AM90" i="43"/>
  <c r="AO91" i="43"/>
  <c r="AO93" i="43"/>
  <c r="AP93" i="43"/>
  <c r="AM97" i="43"/>
  <c r="AM99" i="43"/>
  <c r="U99" i="43"/>
  <c r="AO99" i="43"/>
  <c r="AQ99" i="43"/>
  <c r="AM95" i="43"/>
  <c r="AM96" i="43"/>
  <c r="AP97" i="43"/>
  <c r="AO89" i="43"/>
  <c r="AQ91" i="43"/>
  <c r="AM94" i="43"/>
  <c r="U94" i="43"/>
  <c r="AO94" i="43"/>
  <c r="AN95" i="43"/>
  <c r="AN96" i="43"/>
  <c r="AN100" i="43"/>
  <c r="AQ100" i="43"/>
  <c r="AP100" i="43"/>
  <c r="U100" i="43"/>
  <c r="AO100" i="43"/>
  <c r="AM100" i="43"/>
  <c r="AO95" i="43"/>
  <c r="AN98" i="43"/>
  <c r="AM98" i="43"/>
  <c r="AN97" i="43"/>
  <c r="AP96" i="43"/>
  <c r="AP98" i="43"/>
  <c r="AQ86" i="43"/>
  <c r="AQ88" i="43"/>
  <c r="U89" i="43"/>
  <c r="AN89" i="43"/>
  <c r="AQ90" i="43"/>
  <c r="AQ92" i="43"/>
  <c r="AN92" i="43"/>
  <c r="AP95" i="43"/>
  <c r="AA98" i="43"/>
  <c r="AA99" i="43" s="1"/>
  <c r="AA100" i="43" s="1"/>
  <c r="AA101" i="43" s="1"/>
  <c r="AA102" i="43" s="1"/>
  <c r="AA103" i="43" s="1"/>
  <c r="AA104" i="43" s="1"/>
  <c r="AA105" i="43" s="1"/>
  <c r="AA106" i="43" s="1"/>
  <c r="AA107" i="43" s="1"/>
  <c r="AA108" i="43" s="1"/>
  <c r="AA109" i="43" s="1"/>
  <c r="AM88" i="43"/>
  <c r="AP89" i="43"/>
  <c r="AO92" i="43"/>
  <c r="AN94" i="43"/>
  <c r="AQ95" i="43"/>
  <c r="AO97" i="43"/>
  <c r="U97" i="43"/>
  <c r="AB98" i="43"/>
  <c r="AB99" i="43" s="1"/>
  <c r="AB100" i="43" s="1"/>
  <c r="AB101" i="43" s="1"/>
  <c r="AB102" i="43" s="1"/>
  <c r="AB103" i="43" s="1"/>
  <c r="AB104" i="43" s="1"/>
  <c r="AB105" i="43" s="1"/>
  <c r="AB106" i="43" s="1"/>
  <c r="AB107" i="43" s="1"/>
  <c r="AB108" i="43" s="1"/>
  <c r="AB109" i="43" s="1"/>
  <c r="AO98" i="43"/>
  <c r="AM86" i="43"/>
  <c r="AA86" i="43"/>
  <c r="AA87" i="43" s="1"/>
  <c r="AA88" i="43" s="1"/>
  <c r="AA89" i="43" s="1"/>
  <c r="AA90" i="43" s="1"/>
  <c r="AA91" i="43" s="1"/>
  <c r="AA92" i="43" s="1"/>
  <c r="AA93" i="43" s="1"/>
  <c r="AA94" i="43" s="1"/>
  <c r="AA95" i="43" s="1"/>
  <c r="AA96" i="43" s="1"/>
  <c r="AA97" i="43" s="1"/>
  <c r="AM87" i="43"/>
  <c r="U88" i="43"/>
  <c r="AN88" i="43"/>
  <c r="AQ89" i="43"/>
  <c r="AM91" i="43"/>
  <c r="U92" i="43"/>
  <c r="AP92" i="43"/>
  <c r="AM93" i="43"/>
  <c r="AP94" i="43"/>
  <c r="U96" i="43"/>
  <c r="AC98" i="43"/>
  <c r="AC99" i="43" s="1"/>
  <c r="AC100" i="43" s="1"/>
  <c r="AC101" i="43" s="1"/>
  <c r="AC102" i="43" s="1"/>
  <c r="AC103" i="43" s="1"/>
  <c r="AC104" i="43" s="1"/>
  <c r="AC105" i="43" s="1"/>
  <c r="AC106" i="43" s="1"/>
  <c r="AC107" i="43" s="1"/>
  <c r="AC108" i="43" s="1"/>
  <c r="AC109" i="43" s="1"/>
  <c r="AQ98" i="43"/>
  <c r="AN99" i="43"/>
  <c r="AQ93" i="43"/>
  <c r="AQ97" i="43"/>
  <c r="AM102" i="43"/>
  <c r="AO105" i="43"/>
  <c r="AP104" i="43"/>
  <c r="AN105" i="43"/>
  <c r="AQ105" i="43"/>
  <c r="AC110" i="43"/>
  <c r="AC111" i="43" s="1"/>
  <c r="AC112" i="43" s="1"/>
  <c r="AC113" i="43" s="1"/>
  <c r="AC114" i="43" s="1"/>
  <c r="AC115" i="43" s="1"/>
  <c r="AC116" i="43" s="1"/>
  <c r="AC117" i="43" s="1"/>
  <c r="AC118" i="43" s="1"/>
  <c r="AC119" i="43" s="1"/>
  <c r="AC120" i="43" s="1"/>
  <c r="AC121" i="43" s="1"/>
  <c r="AM107" i="43"/>
  <c r="U107" i="43"/>
  <c r="AO107" i="43"/>
  <c r="AP107" i="43"/>
  <c r="AP105" i="43"/>
  <c r="AQ107" i="43"/>
  <c r="AM104" i="43"/>
  <c r="U106" i="43"/>
  <c r="AM119" i="43"/>
  <c r="AM118" i="43"/>
  <c r="U119" i="43"/>
  <c r="U118" i="43"/>
  <c r="U117" i="43"/>
  <c r="AP127" i="43"/>
  <c r="AC122" i="43"/>
  <c r="AC123" i="43" s="1"/>
  <c r="AC124" i="43" s="1"/>
  <c r="AC125" i="43" s="1"/>
  <c r="AC126" i="43" s="1"/>
  <c r="AC127" i="43" s="1"/>
  <c r="AC128" i="43" s="1"/>
  <c r="AC129" i="43" s="1"/>
  <c r="AC130" i="43" s="1"/>
  <c r="AC131" i="43" s="1"/>
  <c r="AC132" i="43" s="1"/>
  <c r="AC133" i="43" s="1"/>
  <c r="AO127" i="43"/>
  <c r="AB122" i="43"/>
  <c r="AB123" i="43" s="1"/>
  <c r="AB124" i="43" s="1"/>
  <c r="AB125" i="43" s="1"/>
  <c r="AB126" i="43" s="1"/>
  <c r="AB127" i="43" s="1"/>
  <c r="AB128" i="43" s="1"/>
  <c r="AB129" i="43" s="1"/>
  <c r="AB130" i="43" s="1"/>
  <c r="AB131" i="43" s="1"/>
  <c r="AB132" i="43" s="1"/>
  <c r="AB133" i="43" s="1"/>
  <c r="AN127" i="43"/>
  <c r="AA122" i="43"/>
  <c r="AA123" i="43" s="1"/>
  <c r="AA124" i="43" s="1"/>
  <c r="AA125" i="43" s="1"/>
  <c r="AA126" i="43" s="1"/>
  <c r="AA127" i="43" s="1"/>
  <c r="AA128" i="43" s="1"/>
  <c r="AA129" i="43" s="1"/>
  <c r="AA130" i="43" s="1"/>
  <c r="AA131" i="43" s="1"/>
  <c r="AA132" i="43" s="1"/>
  <c r="AA133" i="43" s="1"/>
  <c r="AP121" i="43"/>
  <c r="AM127" i="43"/>
  <c r="AO121" i="43"/>
  <c r="AP120" i="43"/>
  <c r="AO118" i="43"/>
  <c r="AM117" i="43"/>
  <c r="AN116" i="43"/>
  <c r="U116" i="43"/>
  <c r="AP123" i="43"/>
  <c r="AO120" i="43"/>
  <c r="AN118" i="43"/>
  <c r="AM116" i="43"/>
  <c r="AN120" i="43"/>
  <c r="AP119" i="43"/>
  <c r="AQ112" i="43"/>
  <c r="AQ111" i="43"/>
  <c r="AQ110" i="43"/>
  <c r="AA110" i="43"/>
  <c r="AA111" i="43" s="1"/>
  <c r="AA112" i="43" s="1"/>
  <c r="AA113" i="43" s="1"/>
  <c r="AA114" i="43" s="1"/>
  <c r="AA115" i="43" s="1"/>
  <c r="AA116" i="43" s="1"/>
  <c r="AA117" i="43" s="1"/>
  <c r="AA118" i="43" s="1"/>
  <c r="AA119" i="43" s="1"/>
  <c r="AA120" i="43" s="1"/>
  <c r="AA121" i="43" s="1"/>
  <c r="AO119" i="43"/>
  <c r="AP115" i="43"/>
  <c r="AP114" i="43"/>
  <c r="AP113" i="43"/>
  <c r="AP112" i="43"/>
  <c r="AP111" i="43"/>
  <c r="AP110" i="43"/>
  <c r="AP109" i="43"/>
  <c r="AN119" i="43"/>
  <c r="AO115" i="43"/>
  <c r="AO114" i="43"/>
  <c r="AO113" i="43"/>
  <c r="AO112" i="43"/>
  <c r="AO111" i="43"/>
  <c r="AO110" i="43"/>
  <c r="AO109" i="43"/>
  <c r="AN121" i="43"/>
  <c r="AP117" i="43"/>
  <c r="AN115" i="43"/>
  <c r="AN114" i="43"/>
  <c r="AN113" i="43"/>
  <c r="AN112" i="43"/>
  <c r="AN111" i="43"/>
  <c r="AN110" i="43"/>
  <c r="AN109" i="43"/>
  <c r="U127" i="43"/>
  <c r="AO117" i="43"/>
  <c r="AP116" i="43"/>
  <c r="AQ101" i="43"/>
  <c r="AQ103" i="43"/>
  <c r="AP103" i="43"/>
  <c r="AN104" i="43"/>
  <c r="AN106" i="43"/>
  <c r="AM106" i="43"/>
  <c r="AP106" i="43"/>
  <c r="U108" i="43"/>
  <c r="AQ108" i="43"/>
  <c r="AO108" i="43"/>
  <c r="AN108" i="43"/>
  <c r="U113" i="43"/>
  <c r="AP124" i="43"/>
  <c r="AM103" i="43"/>
  <c r="AQ104" i="43"/>
  <c r="AQ109" i="43"/>
  <c r="AN117" i="43"/>
  <c r="AM101" i="43"/>
  <c r="U102" i="43"/>
  <c r="AM109" i="43"/>
  <c r="AM110" i="43"/>
  <c r="AM111" i="43"/>
  <c r="AM112" i="43"/>
  <c r="AM113" i="43"/>
  <c r="AM114" i="43"/>
  <c r="AM115" i="43"/>
  <c r="AM121" i="43"/>
  <c r="AO123" i="43"/>
  <c r="AN122" i="43"/>
  <c r="AQ102" i="43"/>
  <c r="AB110" i="43"/>
  <c r="AB111" i="43" s="1"/>
  <c r="AB112" i="43" s="1"/>
  <c r="AB113" i="43" s="1"/>
  <c r="AB114" i="43" s="1"/>
  <c r="AB115" i="43" s="1"/>
  <c r="AB116" i="43" s="1"/>
  <c r="AB117" i="43" s="1"/>
  <c r="AB118" i="43" s="1"/>
  <c r="AB119" i="43" s="1"/>
  <c r="AB120" i="43" s="1"/>
  <c r="AB121" i="43" s="1"/>
  <c r="U126" i="43"/>
  <c r="AM134" i="43"/>
  <c r="AQ136" i="43"/>
  <c r="AM138" i="43"/>
  <c r="AO139" i="43"/>
  <c r="U125" i="43"/>
  <c r="AM126" i="43"/>
  <c r="U133" i="43"/>
  <c r="AN134" i="43"/>
  <c r="AP139" i="43"/>
  <c r="U124" i="43"/>
  <c r="AM125" i="43"/>
  <c r="AN126" i="43"/>
  <c r="U132" i="43"/>
  <c r="AM133" i="43"/>
  <c r="AO134" i="43"/>
  <c r="AM137" i="43"/>
  <c r="AO138" i="43"/>
  <c r="AQ139" i="43"/>
  <c r="U123" i="43"/>
  <c r="AM124" i="43"/>
  <c r="AN125" i="43"/>
  <c r="AO126" i="43"/>
  <c r="U131" i="43"/>
  <c r="AM132" i="43"/>
  <c r="AN133" i="43"/>
  <c r="AP134" i="43"/>
  <c r="AN137" i="43"/>
  <c r="AP138" i="43"/>
  <c r="U122" i="43"/>
  <c r="AD122" i="43"/>
  <c r="AM123" i="43"/>
  <c r="AN124" i="43"/>
  <c r="AO125" i="43"/>
  <c r="AP126" i="43"/>
  <c r="U130" i="43"/>
  <c r="AM131" i="43"/>
  <c r="AN132" i="43"/>
  <c r="AO133" i="43"/>
  <c r="AA134" i="43"/>
  <c r="AA135" i="43" s="1"/>
  <c r="AA136" i="43" s="1"/>
  <c r="AA137" i="43" s="1"/>
  <c r="AA138" i="43" s="1"/>
  <c r="AA139" i="43" s="1"/>
  <c r="AQ134" i="43"/>
  <c r="AM136" i="43"/>
  <c r="AO137" i="43"/>
  <c r="AQ138" i="43"/>
  <c r="U120" i="43"/>
  <c r="U121" i="43"/>
  <c r="AM122" i="43"/>
  <c r="AN123" i="43"/>
  <c r="AO124" i="43"/>
  <c r="AP125" i="43"/>
  <c r="U129" i="43"/>
  <c r="AM130" i="43"/>
  <c r="AN131" i="43"/>
  <c r="AO132" i="43"/>
  <c r="AP133" i="43"/>
  <c r="AB134" i="43"/>
  <c r="AB135" i="43" s="1"/>
  <c r="AB136" i="43" s="1"/>
  <c r="AB137" i="43" s="1"/>
  <c r="AB138" i="43" s="1"/>
  <c r="AB139" i="43" s="1"/>
  <c r="U135" i="43"/>
  <c r="AN136" i="43"/>
  <c r="AP137" i="43"/>
  <c r="U139" i="43"/>
  <c r="AM120" i="43"/>
  <c r="W135" i="40"/>
  <c r="Y138" i="40"/>
  <c r="Y102" i="40"/>
  <c r="W123" i="40"/>
  <c r="AN134" i="41"/>
  <c r="AO86" i="42"/>
  <c r="AD87" i="42"/>
  <c r="AD88" i="42" s="1"/>
  <c r="AE88" i="42" s="1"/>
  <c r="AQ89" i="42"/>
  <c r="AP90" i="42"/>
  <c r="AO91" i="42"/>
  <c r="AO92" i="42"/>
  <c r="AM93" i="42"/>
  <c r="AP101" i="42"/>
  <c r="AO102" i="42"/>
  <c r="AO103" i="42"/>
  <c r="AO104" i="42"/>
  <c r="AM105" i="42"/>
  <c r="AQ109" i="42"/>
  <c r="AQ112" i="42"/>
  <c r="AP113" i="42"/>
  <c r="AP114" i="42"/>
  <c r="AN115" i="42"/>
  <c r="AP121" i="42"/>
  <c r="AP124" i="42"/>
  <c r="AO125" i="42"/>
  <c r="AN126" i="42"/>
  <c r="AP130" i="42"/>
  <c r="AO131" i="42"/>
  <c r="AM134" i="42"/>
  <c r="AM135" i="42"/>
  <c r="AM136" i="42"/>
  <c r="Y103" i="40"/>
  <c r="AM94" i="42"/>
  <c r="AQ101" i="42"/>
  <c r="AP104" i="42"/>
  <c r="AN132" i="42"/>
  <c r="AN136" i="42"/>
  <c r="W137" i="40"/>
  <c r="W109" i="40"/>
  <c r="W117" i="40"/>
  <c r="AQ86" i="42"/>
  <c r="AN87" i="42"/>
  <c r="AM88" i="42"/>
  <c r="AQ91" i="42"/>
  <c r="AQ92" i="42"/>
  <c r="AO93" i="42"/>
  <c r="AN94" i="42"/>
  <c r="AM95" i="42"/>
  <c r="AN98" i="42"/>
  <c r="AM99" i="42"/>
  <c r="AQ103" i="42"/>
  <c r="AQ104" i="42"/>
  <c r="AO105" i="42"/>
  <c r="AN106" i="42"/>
  <c r="AN107" i="42"/>
  <c r="AM110" i="42"/>
  <c r="AP115" i="42"/>
  <c r="AN116" i="42"/>
  <c r="AM117" i="42"/>
  <c r="AM118" i="42"/>
  <c r="AM122" i="42"/>
  <c r="W124" i="42"/>
  <c r="AP126" i="42"/>
  <c r="AN127" i="42"/>
  <c r="AO132" i="42"/>
  <c r="AO134" i="42"/>
  <c r="AO135" i="42"/>
  <c r="AO136" i="42"/>
  <c r="AN137" i="42"/>
  <c r="AO87" i="42"/>
  <c r="AN88" i="42"/>
  <c r="AP93" i="42"/>
  <c r="AO94" i="42"/>
  <c r="AN95" i="42"/>
  <c r="AM96" i="42"/>
  <c r="AO98" i="42"/>
  <c r="AN99" i="42"/>
  <c r="AM100" i="42"/>
  <c r="AO106" i="42"/>
  <c r="AO107" i="42"/>
  <c r="AM108" i="42"/>
  <c r="AN110" i="42"/>
  <c r="AM111" i="42"/>
  <c r="AO116" i="42"/>
  <c r="AN117" i="42"/>
  <c r="AN122" i="42"/>
  <c r="AM123" i="42"/>
  <c r="AO127" i="42"/>
  <c r="AN128" i="42"/>
  <c r="AM129" i="42"/>
  <c r="AP132" i="42"/>
  <c r="AN133" i="42"/>
  <c r="AP134" i="42"/>
  <c r="AP135" i="42"/>
  <c r="AP136" i="42"/>
  <c r="AO137" i="42"/>
  <c r="AM138" i="42"/>
  <c r="AM139" i="42"/>
  <c r="AM113" i="41"/>
  <c r="U134" i="41"/>
  <c r="AP87" i="42"/>
  <c r="AO88" i="42"/>
  <c r="AM89" i="42"/>
  <c r="AQ93" i="42"/>
  <c r="AP94" i="42"/>
  <c r="AO95" i="42"/>
  <c r="AN96" i="42"/>
  <c r="AP98" i="42"/>
  <c r="AO99" i="42"/>
  <c r="AN100" i="42"/>
  <c r="AQ105" i="42"/>
  <c r="AP106" i="42"/>
  <c r="AP107" i="42"/>
  <c r="AN108" i="42"/>
  <c r="AO110" i="42"/>
  <c r="AN111" i="42"/>
  <c r="AO117" i="42"/>
  <c r="AO118" i="42"/>
  <c r="AM119" i="42"/>
  <c r="AM120" i="42"/>
  <c r="AO122" i="42"/>
  <c r="AN123" i="42"/>
  <c r="AP127" i="42"/>
  <c r="AO128" i="42"/>
  <c r="AN129" i="42"/>
  <c r="AO133" i="42"/>
  <c r="AQ134" i="42"/>
  <c r="AQ136" i="42"/>
  <c r="AP137" i="42"/>
  <c r="AN138" i="42"/>
  <c r="AQ87" i="42"/>
  <c r="AP88" i="42"/>
  <c r="AN89" i="42"/>
  <c r="AM90" i="42"/>
  <c r="AQ94" i="42"/>
  <c r="AP95" i="42"/>
  <c r="AO96" i="42"/>
  <c r="AN97" i="42"/>
  <c r="AQ98" i="42"/>
  <c r="AP99" i="42"/>
  <c r="AO100" i="42"/>
  <c r="AM101" i="42"/>
  <c r="AQ106" i="42"/>
  <c r="AQ107" i="42"/>
  <c r="AO108" i="42"/>
  <c r="AN109" i="42"/>
  <c r="AP110" i="42"/>
  <c r="AO111" i="42"/>
  <c r="AN112" i="42"/>
  <c r="AM113" i="42"/>
  <c r="AM114" i="42"/>
  <c r="AP117" i="42"/>
  <c r="AP118" i="42"/>
  <c r="AN119" i="42"/>
  <c r="AN120" i="42"/>
  <c r="AM121" i="42"/>
  <c r="AO123" i="42"/>
  <c r="AM124" i="42"/>
  <c r="AO129" i="42"/>
  <c r="AM130" i="42"/>
  <c r="W132" i="42"/>
  <c r="AP133" i="42"/>
  <c r="AQ137" i="42"/>
  <c r="AO138" i="42"/>
  <c r="AO139" i="42"/>
  <c r="Y107" i="42"/>
  <c r="AM86" i="42"/>
  <c r="AQ88" i="42"/>
  <c r="AO89" i="42"/>
  <c r="AN90" i="42"/>
  <c r="AM92" i="42"/>
  <c r="AQ95" i="42"/>
  <c r="AP96" i="42"/>
  <c r="AO97" i="42"/>
  <c r="AQ99" i="42"/>
  <c r="AP100" i="42"/>
  <c r="AN101" i="42"/>
  <c r="AM102" i="42"/>
  <c r="AM103" i="42"/>
  <c r="AM104" i="42"/>
  <c r="AP108" i="42"/>
  <c r="AO109" i="42"/>
  <c r="AQ110" i="42"/>
  <c r="AP111" i="42"/>
  <c r="AO112" i="42"/>
  <c r="AN113" i="42"/>
  <c r="AN114" i="42"/>
  <c r="AO119" i="42"/>
  <c r="AO120" i="42"/>
  <c r="AN121" i="42"/>
  <c r="AP123" i="42"/>
  <c r="AN124" i="42"/>
  <c r="AM125" i="42"/>
  <c r="W127" i="42"/>
  <c r="AP129" i="42"/>
  <c r="AN130" i="42"/>
  <c r="AM131" i="42"/>
  <c r="AQ133" i="42"/>
  <c r="AP138" i="42"/>
  <c r="Y92" i="42"/>
  <c r="P86" i="15"/>
  <c r="P90" i="15"/>
  <c r="P90" i="18"/>
  <c r="L98" i="18"/>
  <c r="M118" i="18"/>
  <c r="P128" i="18"/>
  <c r="P86" i="19"/>
  <c r="P90" i="19"/>
  <c r="P86" i="20"/>
  <c r="O138" i="21"/>
  <c r="P86" i="22"/>
  <c r="P90" i="22"/>
  <c r="P136" i="22"/>
  <c r="AN86" i="42"/>
  <c r="AP89" i="42"/>
  <c r="AO90" i="42"/>
  <c r="AN91" i="42"/>
  <c r="AN92" i="42"/>
  <c r="AQ96" i="42"/>
  <c r="AP97" i="42"/>
  <c r="AQ100" i="42"/>
  <c r="AO101" i="42"/>
  <c r="AN102" i="42"/>
  <c r="AN103" i="42"/>
  <c r="AN104" i="42"/>
  <c r="AQ108" i="42"/>
  <c r="AP109" i="42"/>
  <c r="AQ111" i="42"/>
  <c r="AP112" i="42"/>
  <c r="AO113" i="42"/>
  <c r="AM115" i="42"/>
  <c r="AP119" i="42"/>
  <c r="AP120" i="42"/>
  <c r="AO121" i="42"/>
  <c r="AO124" i="42"/>
  <c r="AN125" i="42"/>
  <c r="AM126" i="42"/>
  <c r="AN131" i="42"/>
  <c r="AQ138" i="42"/>
  <c r="W107" i="42"/>
  <c r="W114" i="42"/>
  <c r="AE111" i="42"/>
  <c r="AD112" i="42"/>
  <c r="AF86" i="42"/>
  <c r="AH86" i="42"/>
  <c r="AG86" i="42"/>
  <c r="W87" i="42"/>
  <c r="Y90" i="42"/>
  <c r="W91" i="42"/>
  <c r="Y94" i="42"/>
  <c r="W95" i="42"/>
  <c r="W98" i="42"/>
  <c r="AD99" i="42"/>
  <c r="AE98" i="42"/>
  <c r="W100" i="42"/>
  <c r="W117" i="42"/>
  <c r="W99" i="42"/>
  <c r="Y103" i="42"/>
  <c r="Y109" i="42"/>
  <c r="W88" i="42"/>
  <c r="W92" i="42"/>
  <c r="W96" i="42"/>
  <c r="Y102" i="42"/>
  <c r="Y104" i="42"/>
  <c r="W104" i="42"/>
  <c r="W118" i="42"/>
  <c r="W97" i="42"/>
  <c r="W128" i="42"/>
  <c r="AD135" i="42"/>
  <c r="AE134" i="42"/>
  <c r="W111" i="42"/>
  <c r="W112" i="42"/>
  <c r="W113" i="42"/>
  <c r="W120" i="42"/>
  <c r="AF122" i="42"/>
  <c r="AH122" i="42"/>
  <c r="W135" i="42"/>
  <c r="Y135" i="42"/>
  <c r="W139" i="42"/>
  <c r="Y139" i="42"/>
  <c r="W106" i="42"/>
  <c r="AG122" i="42"/>
  <c r="Y136" i="42"/>
  <c r="Y137" i="42"/>
  <c r="W126" i="42"/>
  <c r="W137" i="42"/>
  <c r="AD123" i="42"/>
  <c r="W123" i="42"/>
  <c r="W131" i="42"/>
  <c r="W136" i="42"/>
  <c r="P90" i="21"/>
  <c r="AM128" i="40"/>
  <c r="AM128" i="41"/>
  <c r="Q122" i="31"/>
  <c r="AP102" i="29"/>
  <c r="AP102" i="41"/>
  <c r="P90" i="20"/>
  <c r="AP105" i="29"/>
  <c r="AP105" i="41"/>
  <c r="AQ102" i="29"/>
  <c r="AQ102" i="41"/>
  <c r="P86" i="18"/>
  <c r="P86" i="21"/>
  <c r="AN129" i="41"/>
  <c r="AB110" i="39"/>
  <c r="AB111" i="39" s="1"/>
  <c r="AB112" i="39" s="1"/>
  <c r="AB113" i="39" s="1"/>
  <c r="AB114" i="39" s="1"/>
  <c r="AB115" i="39" s="1"/>
  <c r="AB116" i="39" s="1"/>
  <c r="AB117" i="39" s="1"/>
  <c r="AB118" i="39" s="1"/>
  <c r="AB119" i="39" s="1"/>
  <c r="AB120" i="39" s="1"/>
  <c r="AB121" i="39" s="1"/>
  <c r="AP103" i="41"/>
  <c r="AO111" i="41"/>
  <c r="AO130" i="40"/>
  <c r="AO130" i="41"/>
  <c r="AO117" i="41"/>
  <c r="AN138" i="41"/>
  <c r="W138" i="40"/>
  <c r="W108" i="40"/>
  <c r="Y108" i="40"/>
  <c r="AN108" i="41"/>
  <c r="AQ135" i="30"/>
  <c r="AQ135" i="41"/>
  <c r="AM133" i="40"/>
  <c r="AM133" i="41"/>
  <c r="AP131" i="40"/>
  <c r="AP131" i="41"/>
  <c r="AO114" i="40"/>
  <c r="AO114" i="41"/>
  <c r="Y88" i="40"/>
  <c r="AN106" i="41"/>
  <c r="AN139" i="29"/>
  <c r="AN139" i="41"/>
  <c r="AN135" i="40"/>
  <c r="AN135" i="41"/>
  <c r="AP128" i="40"/>
  <c r="AP128" i="41"/>
  <c r="AD111" i="40"/>
  <c r="AD112" i="40" s="1"/>
  <c r="AE110" i="40"/>
  <c r="AG110" i="40" s="1"/>
  <c r="AP94" i="41"/>
  <c r="AM104" i="41"/>
  <c r="U109" i="41"/>
  <c r="U111" i="41"/>
  <c r="U112" i="41"/>
  <c r="U115" i="41"/>
  <c r="AP123" i="41"/>
  <c r="U127" i="41"/>
  <c r="AN130" i="41"/>
  <c r="AO138" i="41"/>
  <c r="Y105" i="40"/>
  <c r="AP106" i="41"/>
  <c r="AO113" i="41"/>
  <c r="AO119" i="41"/>
  <c r="AB122" i="41"/>
  <c r="AB123" i="41" s="1"/>
  <c r="AB124" i="41" s="1"/>
  <c r="AB125" i="41" s="1"/>
  <c r="AB126" i="41" s="1"/>
  <c r="AB127" i="41" s="1"/>
  <c r="AB128" i="41" s="1"/>
  <c r="AB129" i="41" s="1"/>
  <c r="AB130" i="41" s="1"/>
  <c r="AB131" i="41" s="1"/>
  <c r="AB132" i="41" s="1"/>
  <c r="AB133" i="41" s="1"/>
  <c r="AP132" i="41"/>
  <c r="AQ139" i="30"/>
  <c r="AQ139" i="41"/>
  <c r="AM116" i="40"/>
  <c r="AM116" i="41"/>
  <c r="Q94" i="29"/>
  <c r="AM103" i="41"/>
  <c r="AM111" i="41"/>
  <c r="AO134" i="41"/>
  <c r="AP139" i="40"/>
  <c r="AP139" i="41"/>
  <c r="AP87" i="41"/>
  <c r="AM91" i="41"/>
  <c r="AD98" i="41"/>
  <c r="AE98" i="41" s="1"/>
  <c r="U110" i="41"/>
  <c r="AM115" i="41"/>
  <c r="AM121" i="41"/>
  <c r="U124" i="41"/>
  <c r="AO136" i="41"/>
  <c r="AM97" i="40"/>
  <c r="AM97" i="41"/>
  <c r="AP119" i="41"/>
  <c r="AN118" i="29"/>
  <c r="AN118" i="41"/>
  <c r="AP116" i="40"/>
  <c r="AP116" i="41"/>
  <c r="AM112" i="40"/>
  <c r="AM112" i="41"/>
  <c r="AM109" i="40"/>
  <c r="AM109" i="41"/>
  <c r="W88" i="40"/>
  <c r="W126" i="40"/>
  <c r="Y97" i="40"/>
  <c r="W101" i="40"/>
  <c r="AM95" i="41"/>
  <c r="U102" i="41"/>
  <c r="U108" i="41"/>
  <c r="AM110" i="41"/>
  <c r="U113" i="41"/>
  <c r="AO115" i="41"/>
  <c r="U128" i="41"/>
  <c r="AP136" i="41"/>
  <c r="AM139" i="41"/>
  <c r="U138" i="41"/>
  <c r="U139" i="41"/>
  <c r="AO104" i="41"/>
  <c r="U107" i="41"/>
  <c r="AO110" i="41"/>
  <c r="U114" i="41"/>
  <c r="AO116" i="41"/>
  <c r="AM120" i="41"/>
  <c r="AQ133" i="41"/>
  <c r="AQ137" i="41"/>
  <c r="Y104" i="40"/>
  <c r="Y137" i="40"/>
  <c r="Y94" i="40"/>
  <c r="Y106" i="40"/>
  <c r="W103" i="40"/>
  <c r="Y111" i="40"/>
  <c r="AB86" i="41"/>
  <c r="AB87" i="41" s="1"/>
  <c r="AB88" i="41" s="1"/>
  <c r="AB89" i="41" s="1"/>
  <c r="AB90" i="41" s="1"/>
  <c r="AB91" i="41" s="1"/>
  <c r="AB92" i="41" s="1"/>
  <c r="AB93" i="41" s="1"/>
  <c r="AB94" i="41" s="1"/>
  <c r="AB95" i="41" s="1"/>
  <c r="AB96" i="41" s="1"/>
  <c r="AB97" i="41" s="1"/>
  <c r="AO107" i="41"/>
  <c r="AM114" i="41"/>
  <c r="AO118" i="41"/>
  <c r="AN120" i="41"/>
  <c r="AO122" i="41"/>
  <c r="AM135" i="41"/>
  <c r="AM91" i="39"/>
  <c r="Y101" i="40"/>
  <c r="Y109" i="40"/>
  <c r="Y112" i="40"/>
  <c r="W87" i="40"/>
  <c r="Y91" i="40"/>
  <c r="W99" i="40"/>
  <c r="Y107" i="40"/>
  <c r="AA86" i="41"/>
  <c r="AA87" i="41" s="1"/>
  <c r="AA88" i="41" s="1"/>
  <c r="AA89" i="41" s="1"/>
  <c r="AA90" i="41" s="1"/>
  <c r="AA91" i="41" s="1"/>
  <c r="AA92" i="41" s="1"/>
  <c r="AA93" i="41" s="1"/>
  <c r="AA94" i="41" s="1"/>
  <c r="AA95" i="41" s="1"/>
  <c r="AA96" i="41" s="1"/>
  <c r="AA97" i="41" s="1"/>
  <c r="AP90" i="41"/>
  <c r="AO112" i="41"/>
  <c r="AO131" i="41"/>
  <c r="AO90" i="41"/>
  <c r="AQ94" i="41"/>
  <c r="AQ103" i="41"/>
  <c r="AO109" i="41"/>
  <c r="AO123" i="41"/>
  <c r="AM129" i="41"/>
  <c r="AC134" i="41"/>
  <c r="AC135" i="41" s="1"/>
  <c r="AC136" i="41" s="1"/>
  <c r="AC137" i="41" s="1"/>
  <c r="AC138" i="41" s="1"/>
  <c r="AC139" i="41" s="1"/>
  <c r="AQ89" i="41"/>
  <c r="U87" i="41"/>
  <c r="AN87" i="41"/>
  <c r="U97" i="41"/>
  <c r="AP97" i="41"/>
  <c r="AO97" i="41"/>
  <c r="AN97" i="41"/>
  <c r="AQ97" i="41"/>
  <c r="AN101" i="41"/>
  <c r="AQ101" i="41"/>
  <c r="AP101" i="41"/>
  <c r="AO101" i="41"/>
  <c r="U101" i="41"/>
  <c r="AQ99" i="41"/>
  <c r="AQ98" i="41"/>
  <c r="AA98" i="41"/>
  <c r="AA99" i="41" s="1"/>
  <c r="AA100" i="41" s="1"/>
  <c r="AA101" i="41" s="1"/>
  <c r="AA102" i="41" s="1"/>
  <c r="AA103" i="41" s="1"/>
  <c r="AA104" i="41" s="1"/>
  <c r="AA105" i="41" s="1"/>
  <c r="AA106" i="41" s="1"/>
  <c r="AA107" i="41" s="1"/>
  <c r="AA108" i="41" s="1"/>
  <c r="AA109" i="41" s="1"/>
  <c r="AM101" i="41"/>
  <c r="AN99" i="41"/>
  <c r="AQ100" i="41"/>
  <c r="AM99" i="41"/>
  <c r="AN98" i="41"/>
  <c r="AD86" i="41"/>
  <c r="U86" i="41"/>
  <c r="AC86" i="41"/>
  <c r="AC87" i="41" s="1"/>
  <c r="AC88" i="41" s="1"/>
  <c r="AC89" i="41" s="1"/>
  <c r="AC90" i="41" s="1"/>
  <c r="AC91" i="41" s="1"/>
  <c r="AC92" i="41" s="1"/>
  <c r="AC93" i="41" s="1"/>
  <c r="AC94" i="41" s="1"/>
  <c r="AC95" i="41" s="1"/>
  <c r="AC96" i="41" s="1"/>
  <c r="AC97" i="41" s="1"/>
  <c r="AM86" i="41"/>
  <c r="AO87" i="41"/>
  <c r="U90" i="41"/>
  <c r="AQ90" i="41"/>
  <c r="AN91" i="41"/>
  <c r="AN94" i="41"/>
  <c r="U94" i="41"/>
  <c r="U100" i="41"/>
  <c r="AQ93" i="41"/>
  <c r="AN86" i="41"/>
  <c r="AO91" i="41"/>
  <c r="AP95" i="41"/>
  <c r="AO95" i="41"/>
  <c r="U95" i="41"/>
  <c r="AN95" i="41"/>
  <c r="AC98" i="41"/>
  <c r="AC99" i="41" s="1"/>
  <c r="AC100" i="41" s="1"/>
  <c r="AC101" i="41" s="1"/>
  <c r="AC102" i="41" s="1"/>
  <c r="AC103" i="41" s="1"/>
  <c r="AC104" i="41" s="1"/>
  <c r="AC105" i="41" s="1"/>
  <c r="AC106" i="41" s="1"/>
  <c r="AC107" i="41" s="1"/>
  <c r="AC108" i="41" s="1"/>
  <c r="AC109" i="41" s="1"/>
  <c r="AP98" i="41"/>
  <c r="AO86" i="41"/>
  <c r="AQ87" i="41"/>
  <c r="AM88" i="41"/>
  <c r="AP91" i="41"/>
  <c r="U91" i="41"/>
  <c r="AQ91" i="41"/>
  <c r="AM92" i="41"/>
  <c r="AQ95" i="41"/>
  <c r="U89" i="41"/>
  <c r="AN89" i="41"/>
  <c r="U93" i="41"/>
  <c r="AN93" i="41"/>
  <c r="AO88" i="41"/>
  <c r="AM89" i="41"/>
  <c r="AO92" i="41"/>
  <c r="AM93" i="41"/>
  <c r="U99" i="41"/>
  <c r="AO99" i="41"/>
  <c r="AM87" i="41"/>
  <c r="AQ86" i="41"/>
  <c r="AN88" i="41"/>
  <c r="AP88" i="41"/>
  <c r="AQ88" i="41"/>
  <c r="AO89" i="41"/>
  <c r="AM90" i="41"/>
  <c r="AN92" i="41"/>
  <c r="AP92" i="41"/>
  <c r="AQ92" i="41"/>
  <c r="AO93" i="41"/>
  <c r="AM94" i="41"/>
  <c r="AN96" i="41"/>
  <c r="AM96" i="41"/>
  <c r="U96" i="41"/>
  <c r="AQ96" i="41"/>
  <c r="AP96" i="41"/>
  <c r="U98" i="41"/>
  <c r="AN100" i="41"/>
  <c r="U88" i="41"/>
  <c r="AP89" i="41"/>
  <c r="AN90" i="41"/>
  <c r="U92" i="41"/>
  <c r="AP93" i="41"/>
  <c r="AO94" i="41"/>
  <c r="AO96" i="41"/>
  <c r="AP100" i="41"/>
  <c r="AM98" i="41"/>
  <c r="AM102" i="41"/>
  <c r="AN102" i="41"/>
  <c r="U105" i="41"/>
  <c r="AQ105" i="41"/>
  <c r="AO106" i="41"/>
  <c r="AQ107" i="41"/>
  <c r="AQ109" i="41"/>
  <c r="AP109" i="41"/>
  <c r="AQ108" i="41"/>
  <c r="AN109" i="41"/>
  <c r="AO102" i="41"/>
  <c r="AO98" i="41"/>
  <c r="U104" i="41"/>
  <c r="AN104" i="41"/>
  <c r="U106" i="41"/>
  <c r="AM105" i="41"/>
  <c r="AQ106" i="41"/>
  <c r="AP107" i="41"/>
  <c r="AP104" i="41"/>
  <c r="AB98" i="41"/>
  <c r="AB99" i="41" s="1"/>
  <c r="AB100" i="41" s="1"/>
  <c r="AB101" i="41" s="1"/>
  <c r="AB102" i="41" s="1"/>
  <c r="AB103" i="41" s="1"/>
  <c r="AB104" i="41" s="1"/>
  <c r="AB105" i="41" s="1"/>
  <c r="AB106" i="41" s="1"/>
  <c r="AB107" i="41" s="1"/>
  <c r="AB108" i="41" s="1"/>
  <c r="AB109" i="41" s="1"/>
  <c r="U103" i="41"/>
  <c r="AN103" i="41"/>
  <c r="AQ104" i="41"/>
  <c r="AN105" i="41"/>
  <c r="AM107" i="41"/>
  <c r="AC110" i="41"/>
  <c r="AC111" i="41" s="1"/>
  <c r="AC112" i="41" s="1"/>
  <c r="AC113" i="41" s="1"/>
  <c r="AC114" i="41" s="1"/>
  <c r="AC115" i="41" s="1"/>
  <c r="AC116" i="41" s="1"/>
  <c r="AC117" i="41" s="1"/>
  <c r="AC118" i="41" s="1"/>
  <c r="AC119" i="41" s="1"/>
  <c r="AC120" i="41" s="1"/>
  <c r="AC121" i="41" s="1"/>
  <c r="AQ110" i="41"/>
  <c r="AA110" i="41"/>
  <c r="AA111" i="41" s="1"/>
  <c r="AA112" i="41" s="1"/>
  <c r="AA113" i="41" s="1"/>
  <c r="AA114" i="41" s="1"/>
  <c r="AA115" i="41" s="1"/>
  <c r="AA116" i="41" s="1"/>
  <c r="AA117" i="41" s="1"/>
  <c r="AA118" i="41" s="1"/>
  <c r="AA119" i="41" s="1"/>
  <c r="AA120" i="41" s="1"/>
  <c r="AA121" i="41" s="1"/>
  <c r="AP110" i="41"/>
  <c r="AN110" i="41"/>
  <c r="AB110" i="41"/>
  <c r="AB111" i="41" s="1"/>
  <c r="AB112" i="41" s="1"/>
  <c r="AB113" i="41" s="1"/>
  <c r="AB114" i="41" s="1"/>
  <c r="AB115" i="41" s="1"/>
  <c r="AB116" i="41" s="1"/>
  <c r="AB117" i="41" s="1"/>
  <c r="AB118" i="41" s="1"/>
  <c r="AB119" i="41" s="1"/>
  <c r="AB120" i="41" s="1"/>
  <c r="AB121" i="41" s="1"/>
  <c r="AP99" i="41"/>
  <c r="AO100" i="41"/>
  <c r="AM100" i="41"/>
  <c r="AO103" i="41"/>
  <c r="AO105" i="41"/>
  <c r="AM106" i="41"/>
  <c r="AN107" i="41"/>
  <c r="AP108" i="41"/>
  <c r="AD110" i="41"/>
  <c r="AO108" i="41"/>
  <c r="AN111" i="41"/>
  <c r="AN112" i="41"/>
  <c r="AN113" i="41"/>
  <c r="AN114" i="41"/>
  <c r="AN115" i="41"/>
  <c r="U118" i="41"/>
  <c r="AP118" i="41"/>
  <c r="AN119" i="41"/>
  <c r="AN121" i="41"/>
  <c r="AP111" i="41"/>
  <c r="AP112" i="41"/>
  <c r="AP113" i="41"/>
  <c r="AP114" i="41"/>
  <c r="AP115" i="41"/>
  <c r="U117" i="41"/>
  <c r="AM117" i="41"/>
  <c r="AQ111" i="41"/>
  <c r="AQ112" i="41"/>
  <c r="AN117" i="41"/>
  <c r="AM119" i="41"/>
  <c r="AN122" i="41"/>
  <c r="AN116" i="41"/>
  <c r="AP117" i="41"/>
  <c r="AP124" i="41"/>
  <c r="AM118" i="41"/>
  <c r="AO124" i="41"/>
  <c r="AN124" i="41"/>
  <c r="AM124" i="41"/>
  <c r="AA122" i="41"/>
  <c r="AA123" i="41" s="1"/>
  <c r="AA124" i="41" s="1"/>
  <c r="AA125" i="41" s="1"/>
  <c r="AA126" i="41" s="1"/>
  <c r="AA127" i="41" s="1"/>
  <c r="AA128" i="41" s="1"/>
  <c r="AA129" i="41" s="1"/>
  <c r="AA130" i="41" s="1"/>
  <c r="AA131" i="41" s="1"/>
  <c r="AA132" i="41" s="1"/>
  <c r="AA133" i="41" s="1"/>
  <c r="AP121" i="41"/>
  <c r="AP120" i="41"/>
  <c r="AO121" i="41"/>
  <c r="AO120" i="41"/>
  <c r="U116" i="41"/>
  <c r="AP127" i="41"/>
  <c r="AO127" i="41"/>
  <c r="AN126" i="41"/>
  <c r="AM125" i="41"/>
  <c r="AN127" i="41"/>
  <c r="AM127" i="41"/>
  <c r="U126" i="41"/>
  <c r="AN128" i="41"/>
  <c r="AO129" i="41"/>
  <c r="AP130" i="41"/>
  <c r="AM134" i="41"/>
  <c r="AO135" i="41"/>
  <c r="AQ136" i="41"/>
  <c r="AM138" i="41"/>
  <c r="AO139" i="41"/>
  <c r="U125" i="41"/>
  <c r="AM126" i="41"/>
  <c r="AO128" i="41"/>
  <c r="AP129" i="41"/>
  <c r="U133" i="41"/>
  <c r="AP135" i="41"/>
  <c r="U137" i="41"/>
  <c r="U132" i="41"/>
  <c r="AM137" i="41"/>
  <c r="AC122" i="41"/>
  <c r="AC123" i="41" s="1"/>
  <c r="AC124" i="41" s="1"/>
  <c r="AC125" i="41" s="1"/>
  <c r="AC126" i="41" s="1"/>
  <c r="AC127" i="41" s="1"/>
  <c r="AC128" i="41" s="1"/>
  <c r="AC129" i="41" s="1"/>
  <c r="AC130" i="41" s="1"/>
  <c r="AC131" i="41" s="1"/>
  <c r="AC132" i="41" s="1"/>
  <c r="AC133" i="41" s="1"/>
  <c r="U123" i="41"/>
  <c r="AN125" i="41"/>
  <c r="AO126" i="41"/>
  <c r="U131" i="41"/>
  <c r="AM132" i="41"/>
  <c r="AN133" i="41"/>
  <c r="AP134" i="41"/>
  <c r="U136" i="41"/>
  <c r="AN137" i="41"/>
  <c r="AP138" i="41"/>
  <c r="U122" i="41"/>
  <c r="AD122" i="41"/>
  <c r="AM123" i="41"/>
  <c r="AO125" i="41"/>
  <c r="AP126" i="41"/>
  <c r="U130" i="41"/>
  <c r="AM131" i="41"/>
  <c r="AN132" i="41"/>
  <c r="AO133" i="41"/>
  <c r="AA134" i="41"/>
  <c r="AA135" i="41" s="1"/>
  <c r="AA136" i="41" s="1"/>
  <c r="AA137" i="41" s="1"/>
  <c r="AA138" i="41" s="1"/>
  <c r="AA139" i="41" s="1"/>
  <c r="AQ134" i="41"/>
  <c r="AM136" i="41"/>
  <c r="AO137" i="41"/>
  <c r="AQ138" i="41"/>
  <c r="U119" i="41"/>
  <c r="U120" i="41"/>
  <c r="U121" i="41"/>
  <c r="AM122" i="41"/>
  <c r="AN123" i="41"/>
  <c r="AP125" i="41"/>
  <c r="U129" i="41"/>
  <c r="AM130" i="41"/>
  <c r="AN131" i="41"/>
  <c r="AO132" i="41"/>
  <c r="AP133" i="41"/>
  <c r="AB134" i="41"/>
  <c r="AB135" i="41" s="1"/>
  <c r="AB136" i="41" s="1"/>
  <c r="AB137" i="41" s="1"/>
  <c r="AB138" i="41" s="1"/>
  <c r="AB139" i="41" s="1"/>
  <c r="U135" i="41"/>
  <c r="AN136" i="41"/>
  <c r="AP137" i="41"/>
  <c r="O118" i="22"/>
  <c r="AM132" i="39"/>
  <c r="AQ89" i="40"/>
  <c r="AQ90" i="40"/>
  <c r="AO96" i="40"/>
  <c r="AQ98" i="40"/>
  <c r="AN99" i="40"/>
  <c r="AN100" i="40"/>
  <c r="AQ103" i="40"/>
  <c r="AN105" i="40"/>
  <c r="AP109" i="40"/>
  <c r="AN116" i="40"/>
  <c r="AP120" i="40"/>
  <c r="AN121" i="40"/>
  <c r="AO131" i="40"/>
  <c r="AN132" i="40"/>
  <c r="AQ92" i="40"/>
  <c r="AP96" i="40"/>
  <c r="AO97" i="40"/>
  <c r="AO99" i="40"/>
  <c r="AO105" i="40"/>
  <c r="AM107" i="40"/>
  <c r="AQ109" i="40"/>
  <c r="AQ110" i="40"/>
  <c r="AM113" i="40"/>
  <c r="AN123" i="40"/>
  <c r="AP130" i="40"/>
  <c r="AO132" i="40"/>
  <c r="Y99" i="40"/>
  <c r="AO134" i="22"/>
  <c r="AQ97" i="39"/>
  <c r="AQ94" i="40"/>
  <c r="AQ96" i="40"/>
  <c r="AP97" i="40"/>
  <c r="AM102" i="40"/>
  <c r="AP105" i="40"/>
  <c r="AN107" i="40"/>
  <c r="AP111" i="40"/>
  <c r="W115" i="40"/>
  <c r="AN117" i="40"/>
  <c r="W120" i="40"/>
  <c r="AO123" i="40"/>
  <c r="AN124" i="40"/>
  <c r="AM126" i="40"/>
  <c r="W129" i="40"/>
  <c r="AN137" i="40"/>
  <c r="W100" i="40"/>
  <c r="P88" i="12"/>
  <c r="P92" i="12"/>
  <c r="R112" i="12"/>
  <c r="AP100" i="39"/>
  <c r="AP92" i="39"/>
  <c r="AM88" i="40"/>
  <c r="AQ97" i="40"/>
  <c r="AO101" i="40"/>
  <c r="W104" i="40"/>
  <c r="AP106" i="40"/>
  <c r="AM108" i="40"/>
  <c r="AQ111" i="40"/>
  <c r="AO112" i="40"/>
  <c r="AM118" i="40"/>
  <c r="AM119" i="40"/>
  <c r="AO124" i="40"/>
  <c r="AQ135" i="40"/>
  <c r="AQ136" i="40"/>
  <c r="U131" i="39"/>
  <c r="AQ86" i="40"/>
  <c r="AP87" i="40"/>
  <c r="AN88" i="40"/>
  <c r="AM89" i="40"/>
  <c r="AM90" i="40"/>
  <c r="AM98" i="40"/>
  <c r="AP101" i="40"/>
  <c r="AM103" i="40"/>
  <c r="AQ106" i="40"/>
  <c r="W110" i="40"/>
  <c r="W111" i="40"/>
  <c r="AP112" i="40"/>
  <c r="AP113" i="40"/>
  <c r="AN114" i="40"/>
  <c r="W116" i="40"/>
  <c r="AP117" i="40"/>
  <c r="AN118" i="40"/>
  <c r="AE134" i="40"/>
  <c r="AF134" i="40" s="1"/>
  <c r="AN139" i="40"/>
  <c r="AQ87" i="40"/>
  <c r="AO88" i="40"/>
  <c r="AN90" i="40"/>
  <c r="AM91" i="40"/>
  <c r="AM92" i="40"/>
  <c r="AM93" i="40"/>
  <c r="AQ101" i="40"/>
  <c r="AP102" i="40"/>
  <c r="AO108" i="40"/>
  <c r="AO119" i="40"/>
  <c r="W91" i="40"/>
  <c r="AN91" i="40"/>
  <c r="AN92" i="40"/>
  <c r="AN93" i="40"/>
  <c r="AM94" i="40"/>
  <c r="AQ102" i="40"/>
  <c r="AN109" i="40"/>
  <c r="W112" i="40"/>
  <c r="AM131" i="40"/>
  <c r="W122" i="40"/>
  <c r="AI122" i="40" s="1"/>
  <c r="Y92" i="40"/>
  <c r="U129" i="39"/>
  <c r="U136" i="39"/>
  <c r="AP90" i="40"/>
  <c r="AN94" i="40"/>
  <c r="AM100" i="40"/>
  <c r="AP103" i="40"/>
  <c r="AN104" i="40"/>
  <c r="AO109" i="40"/>
  <c r="AO110" i="40"/>
  <c r="AO115" i="40"/>
  <c r="AM132" i="40"/>
  <c r="AQ139" i="40"/>
  <c r="Y134" i="40"/>
  <c r="Y93" i="40"/>
  <c r="W92" i="40"/>
  <c r="Y90" i="40"/>
  <c r="W113" i="40"/>
  <c r="W139" i="40"/>
  <c r="Y136" i="40"/>
  <c r="Y133" i="40"/>
  <c r="W131" i="40"/>
  <c r="W119" i="40"/>
  <c r="W107" i="40"/>
  <c r="AE87" i="40"/>
  <c r="AD88" i="40"/>
  <c r="Y95" i="40"/>
  <c r="AF122" i="40"/>
  <c r="AH122" i="40"/>
  <c r="AG122" i="40"/>
  <c r="W89" i="40"/>
  <c r="W93" i="40"/>
  <c r="W95" i="40"/>
  <c r="AD100" i="40"/>
  <c r="AE99" i="40"/>
  <c r="AE135" i="40"/>
  <c r="AD136" i="40"/>
  <c r="AE86" i="40"/>
  <c r="W90" i="40"/>
  <c r="W94" i="40"/>
  <c r="Y96" i="40"/>
  <c r="W96" i="40"/>
  <c r="Y100" i="40"/>
  <c r="W102" i="40"/>
  <c r="W128" i="40"/>
  <c r="W127" i="40"/>
  <c r="Y135" i="40"/>
  <c r="Y139" i="40"/>
  <c r="W97" i="40"/>
  <c r="W105" i="40"/>
  <c r="W125" i="40"/>
  <c r="W133" i="40"/>
  <c r="W98" i="40"/>
  <c r="AE98" i="40"/>
  <c r="W106" i="40"/>
  <c r="AD123" i="40"/>
  <c r="W124" i="40"/>
  <c r="W132" i="40"/>
  <c r="W136" i="40"/>
  <c r="R104" i="12"/>
  <c r="AN96" i="28"/>
  <c r="AN96" i="39"/>
  <c r="P91" i="12"/>
  <c r="R111" i="12"/>
  <c r="AP134" i="29"/>
  <c r="AP134" i="39"/>
  <c r="S112" i="22"/>
  <c r="R109" i="35"/>
  <c r="P88" i="15"/>
  <c r="Q90" i="33"/>
  <c r="AN95" i="33"/>
  <c r="AN95" i="39"/>
  <c r="N86" i="32"/>
  <c r="Y86" i="1"/>
  <c r="P89" i="15"/>
  <c r="R125" i="30"/>
  <c r="Q115" i="30"/>
  <c r="S111" i="30"/>
  <c r="Q97" i="31"/>
  <c r="Q92" i="21"/>
  <c r="R92" i="1"/>
  <c r="R92" i="50" s="1"/>
  <c r="P89" i="12"/>
  <c r="AO94" i="29"/>
  <c r="AO94" i="39"/>
  <c r="W115" i="27"/>
  <c r="AN133" i="31"/>
  <c r="AN133" i="39"/>
  <c r="R123" i="33"/>
  <c r="R110" i="15"/>
  <c r="AQ104" i="30"/>
  <c r="AQ104" i="39"/>
  <c r="R102" i="15"/>
  <c r="Q96" i="33"/>
  <c r="R96" i="1"/>
  <c r="R96" i="50" s="1"/>
  <c r="AM86" i="30"/>
  <c r="AM86" i="39"/>
  <c r="AO104" i="29"/>
  <c r="AO104" i="39"/>
  <c r="AO135" i="30"/>
  <c r="AO135" i="39"/>
  <c r="P87" i="12"/>
  <c r="AP138" i="29"/>
  <c r="AP138" i="39"/>
  <c r="R101" i="30"/>
  <c r="P92" i="15"/>
  <c r="R112" i="18"/>
  <c r="P88" i="19"/>
  <c r="P88" i="21"/>
  <c r="P92" i="21"/>
  <c r="R112" i="22"/>
  <c r="P88" i="23"/>
  <c r="P92" i="23"/>
  <c r="R112" i="23"/>
  <c r="P88" i="24"/>
  <c r="P92" i="24"/>
  <c r="R112" i="24"/>
  <c r="P88" i="25"/>
  <c r="P92" i="25"/>
  <c r="R112" i="25"/>
  <c r="P88" i="26"/>
  <c r="P92" i="26"/>
  <c r="Y139" i="32"/>
  <c r="AD86" i="39"/>
  <c r="AE86" i="39" s="1"/>
  <c r="AQ101" i="39"/>
  <c r="AP132" i="39"/>
  <c r="AQ137" i="39"/>
  <c r="R105" i="18"/>
  <c r="Q87" i="22"/>
  <c r="AN130" i="39"/>
  <c r="AM135" i="39"/>
  <c r="P89" i="18"/>
  <c r="U123" i="39"/>
  <c r="AP130" i="39"/>
  <c r="P86" i="12"/>
  <c r="P90" i="12"/>
  <c r="AO121" i="20"/>
  <c r="R99" i="12"/>
  <c r="Q89" i="22"/>
  <c r="Q86" i="21"/>
  <c r="AQ100" i="39"/>
  <c r="U102" i="39"/>
  <c r="U133" i="39"/>
  <c r="U97" i="39"/>
  <c r="AN100" i="39"/>
  <c r="AM124" i="39"/>
  <c r="AO129" i="39"/>
  <c r="AO136" i="39"/>
  <c r="AP88" i="39"/>
  <c r="P87" i="15"/>
  <c r="P91" i="15"/>
  <c r="R111" i="15"/>
  <c r="P87" i="18"/>
  <c r="P91" i="18"/>
  <c r="R111" i="20"/>
  <c r="R111" i="21"/>
  <c r="P87" i="22"/>
  <c r="R111" i="26"/>
  <c r="AP103" i="39"/>
  <c r="U106" i="39"/>
  <c r="AC134" i="39"/>
  <c r="AC135" i="39" s="1"/>
  <c r="AC136" i="39" s="1"/>
  <c r="AC137" i="39" s="1"/>
  <c r="AC138" i="39" s="1"/>
  <c r="AC139" i="39" s="1"/>
  <c r="AM139" i="39"/>
  <c r="AO86" i="39"/>
  <c r="AM87" i="39"/>
  <c r="AM90" i="39"/>
  <c r="AP91" i="39"/>
  <c r="U94" i="39"/>
  <c r="AQ94" i="39"/>
  <c r="AQ95" i="39"/>
  <c r="AN99" i="39"/>
  <c r="U101" i="39"/>
  <c r="AC110" i="39"/>
  <c r="AC111" i="39" s="1"/>
  <c r="AC112" i="39" s="1"/>
  <c r="AC113" i="39" s="1"/>
  <c r="AC114" i="39" s="1"/>
  <c r="AC115" i="39" s="1"/>
  <c r="AC116" i="39" s="1"/>
  <c r="AC117" i="39" s="1"/>
  <c r="AC118" i="39" s="1"/>
  <c r="AC119" i="39" s="1"/>
  <c r="AC120" i="39" s="1"/>
  <c r="AC121" i="39" s="1"/>
  <c r="AQ92" i="39"/>
  <c r="AP95" i="39"/>
  <c r="AN87" i="39"/>
  <c r="U88" i="39"/>
  <c r="AM89" i="39"/>
  <c r="U90" i="39"/>
  <c r="AN90" i="39"/>
  <c r="AQ91" i="39"/>
  <c r="AM93" i="39"/>
  <c r="AO97" i="39"/>
  <c r="AP96" i="39"/>
  <c r="AM97" i="39"/>
  <c r="AO99" i="39"/>
  <c r="AQ88" i="39"/>
  <c r="AA86" i="39"/>
  <c r="AA87" i="39" s="1"/>
  <c r="AA88" i="39" s="1"/>
  <c r="AA89" i="39" s="1"/>
  <c r="AA90" i="39" s="1"/>
  <c r="AA91" i="39" s="1"/>
  <c r="AA92" i="39" s="1"/>
  <c r="AA93" i="39" s="1"/>
  <c r="AA94" i="39" s="1"/>
  <c r="AA95" i="39" s="1"/>
  <c r="AA96" i="39" s="1"/>
  <c r="AA97" i="39" s="1"/>
  <c r="AQ86" i="39"/>
  <c r="AO87" i="39"/>
  <c r="AM88" i="39"/>
  <c r="U89" i="39"/>
  <c r="AN89" i="39"/>
  <c r="AO90" i="39"/>
  <c r="U93" i="39"/>
  <c r="AN93" i="39"/>
  <c r="AO95" i="39"/>
  <c r="U95" i="39"/>
  <c r="AQ96" i="39"/>
  <c r="U96" i="39"/>
  <c r="AA98" i="39"/>
  <c r="AA99" i="39" s="1"/>
  <c r="AA100" i="39" s="1"/>
  <c r="AA101" i="39" s="1"/>
  <c r="AA102" i="39" s="1"/>
  <c r="AA103" i="39" s="1"/>
  <c r="AA104" i="39" s="1"/>
  <c r="AA105" i="39" s="1"/>
  <c r="AA106" i="39" s="1"/>
  <c r="AA107" i="39" s="1"/>
  <c r="AA108" i="39" s="1"/>
  <c r="AA109" i="39" s="1"/>
  <c r="AP99" i="39"/>
  <c r="AO101" i="39"/>
  <c r="AM102" i="39"/>
  <c r="AP119" i="39"/>
  <c r="AN119" i="39"/>
  <c r="AO119" i="39"/>
  <c r="AM119" i="39"/>
  <c r="AQ110" i="39"/>
  <c r="AQ109" i="39"/>
  <c r="AO109" i="39"/>
  <c r="AM109" i="39"/>
  <c r="AN108" i="39"/>
  <c r="AQ107" i="39"/>
  <c r="AQ105" i="39"/>
  <c r="U105" i="39"/>
  <c r="U118" i="39"/>
  <c r="U91" i="39"/>
  <c r="AO96" i="39"/>
  <c r="AB86" i="39"/>
  <c r="AB87" i="39" s="1"/>
  <c r="AB88" i="39" s="1"/>
  <c r="AB89" i="39" s="1"/>
  <c r="AB90" i="39" s="1"/>
  <c r="AB91" i="39" s="1"/>
  <c r="AB92" i="39" s="1"/>
  <c r="AB93" i="39" s="1"/>
  <c r="AB94" i="39" s="1"/>
  <c r="AB95" i="39" s="1"/>
  <c r="AB96" i="39" s="1"/>
  <c r="AB97" i="39" s="1"/>
  <c r="AP87" i="39"/>
  <c r="AN88" i="39"/>
  <c r="AO89" i="39"/>
  <c r="AP90" i="39"/>
  <c r="AM92" i="39"/>
  <c r="AO93" i="39"/>
  <c r="AB98" i="39"/>
  <c r="AB99" i="39" s="1"/>
  <c r="AB100" i="39" s="1"/>
  <c r="AB101" i="39" s="1"/>
  <c r="AB102" i="39" s="1"/>
  <c r="AB103" i="39" s="1"/>
  <c r="AB104" i="39" s="1"/>
  <c r="AB105" i="39" s="1"/>
  <c r="AB106" i="39" s="1"/>
  <c r="AB107" i="39" s="1"/>
  <c r="AB108" i="39" s="1"/>
  <c r="AB109" i="39" s="1"/>
  <c r="AO98" i="39"/>
  <c r="AM101" i="39"/>
  <c r="AN102" i="39"/>
  <c r="AM106" i="39"/>
  <c r="U119" i="39"/>
  <c r="AM99" i="39"/>
  <c r="AQ99" i="39"/>
  <c r="AQ98" i="39"/>
  <c r="U87" i="39"/>
  <c r="AQ90" i="39"/>
  <c r="U98" i="39"/>
  <c r="AQ103" i="39"/>
  <c r="AQ102" i="39"/>
  <c r="AO103" i="39"/>
  <c r="AN103" i="39"/>
  <c r="U103" i="39"/>
  <c r="AC86" i="39"/>
  <c r="AC87" i="39" s="1"/>
  <c r="AC88" i="39" s="1"/>
  <c r="AC89" i="39" s="1"/>
  <c r="AC90" i="39" s="1"/>
  <c r="AC91" i="39" s="1"/>
  <c r="AC92" i="39" s="1"/>
  <c r="AC93" i="39" s="1"/>
  <c r="AC94" i="39" s="1"/>
  <c r="AC95" i="39" s="1"/>
  <c r="AC96" i="39" s="1"/>
  <c r="AC97" i="39" s="1"/>
  <c r="AQ87" i="39"/>
  <c r="AO88" i="39"/>
  <c r="AP89" i="39"/>
  <c r="AN92" i="39"/>
  <c r="AP93" i="39"/>
  <c r="AN97" i="39"/>
  <c r="AC98" i="39"/>
  <c r="AC99" i="39" s="1"/>
  <c r="AC100" i="39" s="1"/>
  <c r="AC101" i="39" s="1"/>
  <c r="AC102" i="39" s="1"/>
  <c r="AC103" i="39" s="1"/>
  <c r="AC104" i="39" s="1"/>
  <c r="AC105" i="39" s="1"/>
  <c r="AC106" i="39" s="1"/>
  <c r="AC107" i="39" s="1"/>
  <c r="AC108" i="39" s="1"/>
  <c r="AC109" i="39" s="1"/>
  <c r="AP98" i="39"/>
  <c r="U100" i="39"/>
  <c r="AO100" i="39"/>
  <c r="AN101" i="39"/>
  <c r="AO102" i="39"/>
  <c r="AP106" i="39"/>
  <c r="AP108" i="39"/>
  <c r="AN86" i="39"/>
  <c r="AN91" i="39"/>
  <c r="AP94" i="39"/>
  <c r="U86" i="39"/>
  <c r="AQ89" i="39"/>
  <c r="AO91" i="39"/>
  <c r="U92" i="39"/>
  <c r="AO92" i="39"/>
  <c r="AQ93" i="39"/>
  <c r="AN94" i="39"/>
  <c r="AM95" i="39"/>
  <c r="AM96" i="39"/>
  <c r="AP97" i="39"/>
  <c r="U99" i="39"/>
  <c r="AM100" i="39"/>
  <c r="AP101" i="39"/>
  <c r="AP102" i="39"/>
  <c r="AM103" i="39"/>
  <c r="AM105" i="39"/>
  <c r="AQ106" i="39"/>
  <c r="U107" i="39"/>
  <c r="AM111" i="39"/>
  <c r="AP118" i="39"/>
  <c r="AN118" i="39"/>
  <c r="AO118" i="39"/>
  <c r="AM118" i="39"/>
  <c r="AM122" i="39"/>
  <c r="AA122" i="39"/>
  <c r="AA123" i="39" s="1"/>
  <c r="AA124" i="39" s="1"/>
  <c r="AA125" i="39" s="1"/>
  <c r="AA126" i="39" s="1"/>
  <c r="AA127" i="39" s="1"/>
  <c r="AA128" i="39" s="1"/>
  <c r="AA129" i="39" s="1"/>
  <c r="AA130" i="39" s="1"/>
  <c r="AA131" i="39" s="1"/>
  <c r="AA132" i="39" s="1"/>
  <c r="AA133" i="39" s="1"/>
  <c r="AO122" i="39"/>
  <c r="U122" i="39"/>
  <c r="AD122" i="39"/>
  <c r="AC122" i="39"/>
  <c r="AC123" i="39" s="1"/>
  <c r="AC124" i="39" s="1"/>
  <c r="AC125" i="39" s="1"/>
  <c r="AC126" i="39" s="1"/>
  <c r="AC127" i="39" s="1"/>
  <c r="AC128" i="39" s="1"/>
  <c r="AC129" i="39" s="1"/>
  <c r="AC130" i="39" s="1"/>
  <c r="AC131" i="39" s="1"/>
  <c r="AC132" i="39" s="1"/>
  <c r="AC133" i="39" s="1"/>
  <c r="AN122" i="39"/>
  <c r="AB122" i="39"/>
  <c r="AB123" i="39" s="1"/>
  <c r="AB124" i="39" s="1"/>
  <c r="AB125" i="39" s="1"/>
  <c r="AB126" i="39" s="1"/>
  <c r="AB127" i="39" s="1"/>
  <c r="AB128" i="39" s="1"/>
  <c r="AB129" i="39" s="1"/>
  <c r="AB130" i="39" s="1"/>
  <c r="AB131" i="39" s="1"/>
  <c r="AB132" i="39" s="1"/>
  <c r="AB133" i="39" s="1"/>
  <c r="AP105" i="39"/>
  <c r="AO105" i="39"/>
  <c r="AN105" i="39"/>
  <c r="AO107" i="39"/>
  <c r="AQ111" i="39"/>
  <c r="AP117" i="39"/>
  <c r="AN117" i="39"/>
  <c r="AP115" i="39"/>
  <c r="AP114" i="39"/>
  <c r="AP113" i="39"/>
  <c r="AP112" i="39"/>
  <c r="AP111" i="39"/>
  <c r="AP110" i="39"/>
  <c r="AO117" i="39"/>
  <c r="AO116" i="39"/>
  <c r="AO115" i="39"/>
  <c r="AO114" i="39"/>
  <c r="AO113" i="39"/>
  <c r="AO112" i="39"/>
  <c r="AO111" i="39"/>
  <c r="AO110" i="39"/>
  <c r="AM117" i="39"/>
  <c r="AN116" i="39"/>
  <c r="AN115" i="39"/>
  <c r="AN114" i="39"/>
  <c r="AN113" i="39"/>
  <c r="AN112" i="39"/>
  <c r="AN111" i="39"/>
  <c r="AN110" i="39"/>
  <c r="AM116" i="39"/>
  <c r="AM115" i="39"/>
  <c r="AM114" i="39"/>
  <c r="AM113" i="39"/>
  <c r="AM112" i="39"/>
  <c r="U116" i="39"/>
  <c r="U115" i="39"/>
  <c r="U114" i="39"/>
  <c r="U113" i="39"/>
  <c r="U112" i="39"/>
  <c r="U111" i="39"/>
  <c r="AD110" i="39"/>
  <c r="U110" i="39"/>
  <c r="AP121" i="39"/>
  <c r="AN121" i="39"/>
  <c r="AO121" i="39"/>
  <c r="AM121" i="39"/>
  <c r="AM110" i="39"/>
  <c r="U117" i="39"/>
  <c r="U121" i="39"/>
  <c r="AP104" i="39"/>
  <c r="AM104" i="39"/>
  <c r="AO106" i="39"/>
  <c r="AN106" i="39"/>
  <c r="AQ108" i="39"/>
  <c r="AO108" i="39"/>
  <c r="AM108" i="39"/>
  <c r="U108" i="39"/>
  <c r="AP120" i="39"/>
  <c r="AN120" i="39"/>
  <c r="AO120" i="39"/>
  <c r="AM120" i="39"/>
  <c r="AO124" i="39"/>
  <c r="U124" i="39"/>
  <c r="AP124" i="39"/>
  <c r="AN124" i="39"/>
  <c r="AM94" i="39"/>
  <c r="AN98" i="39"/>
  <c r="AD98" i="39"/>
  <c r="AM98" i="39"/>
  <c r="U104" i="39"/>
  <c r="AN104" i="39"/>
  <c r="AP109" i="39"/>
  <c r="AN109" i="39"/>
  <c r="U109" i="39"/>
  <c r="AA110" i="39"/>
  <c r="AA111" i="39" s="1"/>
  <c r="AA112" i="39" s="1"/>
  <c r="AA113" i="39" s="1"/>
  <c r="AA114" i="39" s="1"/>
  <c r="AA115" i="39" s="1"/>
  <c r="AA116" i="39" s="1"/>
  <c r="AA117" i="39" s="1"/>
  <c r="AA118" i="39" s="1"/>
  <c r="AA119" i="39" s="1"/>
  <c r="AA120" i="39" s="1"/>
  <c r="AA121" i="39" s="1"/>
  <c r="AQ112" i="39"/>
  <c r="U120" i="39"/>
  <c r="AP128" i="39"/>
  <c r="AO127" i="39"/>
  <c r="AO128" i="39"/>
  <c r="AM128" i="39"/>
  <c r="U126" i="39"/>
  <c r="AO125" i="39"/>
  <c r="AN125" i="39"/>
  <c r="AP127" i="39"/>
  <c r="AM125" i="39"/>
  <c r="U128" i="39"/>
  <c r="AM127" i="39"/>
  <c r="AP126" i="39"/>
  <c r="AO126" i="39"/>
  <c r="AN128" i="39"/>
  <c r="AM107" i="39"/>
  <c r="AP116" i="39"/>
  <c r="AP125" i="39"/>
  <c r="AM126" i="39"/>
  <c r="AN126" i="39"/>
  <c r="AN107" i="39"/>
  <c r="AP107" i="39"/>
  <c r="AN123" i="39"/>
  <c r="AP123" i="39"/>
  <c r="AM123" i="39"/>
  <c r="U125" i="39"/>
  <c r="AO123" i="39"/>
  <c r="AN127" i="39"/>
  <c r="AO131" i="39"/>
  <c r="AN131" i="39"/>
  <c r="AM131" i="39"/>
  <c r="AP131" i="39"/>
  <c r="U127" i="39"/>
  <c r="AN129" i="39"/>
  <c r="AO130" i="39"/>
  <c r="U134" i="39"/>
  <c r="AD134" i="39"/>
  <c r="AN135" i="39"/>
  <c r="AP136" i="39"/>
  <c r="U138" i="39"/>
  <c r="AN139" i="39"/>
  <c r="AM134" i="39"/>
  <c r="AM138" i="39"/>
  <c r="AO139" i="39"/>
  <c r="AP129" i="39"/>
  <c r="AN134" i="39"/>
  <c r="AP135" i="39"/>
  <c r="U137" i="39"/>
  <c r="AN138" i="39"/>
  <c r="AP139" i="39"/>
  <c r="U132" i="39"/>
  <c r="AM133" i="39"/>
  <c r="AO134" i="39"/>
  <c r="AQ135" i="39"/>
  <c r="AM137" i="39"/>
  <c r="AO138" i="39"/>
  <c r="AQ139" i="39"/>
  <c r="U130" i="39"/>
  <c r="AN132" i="39"/>
  <c r="AO133" i="39"/>
  <c r="AA134" i="39"/>
  <c r="AA135" i="39" s="1"/>
  <c r="AA136" i="39" s="1"/>
  <c r="AA137" i="39" s="1"/>
  <c r="AA138" i="39" s="1"/>
  <c r="AA139" i="39" s="1"/>
  <c r="AQ134" i="39"/>
  <c r="AM136" i="39"/>
  <c r="AO137" i="39"/>
  <c r="AQ138" i="39"/>
  <c r="AM130" i="39"/>
  <c r="AO132" i="39"/>
  <c r="AP133" i="39"/>
  <c r="AB134" i="39"/>
  <c r="AB135" i="39" s="1"/>
  <c r="AB136" i="39" s="1"/>
  <c r="AB137" i="39" s="1"/>
  <c r="AB138" i="39" s="1"/>
  <c r="AB139" i="39" s="1"/>
  <c r="U135" i="39"/>
  <c r="AN136" i="39"/>
  <c r="AP137" i="39"/>
  <c r="U139" i="39"/>
  <c r="AM129" i="39"/>
  <c r="AQ133" i="39"/>
  <c r="Q91" i="36"/>
  <c r="Q91" i="25"/>
  <c r="Q91" i="37"/>
  <c r="Q91" i="26"/>
  <c r="Q91" i="38"/>
  <c r="Q91" i="35"/>
  <c r="Q91" i="31"/>
  <c r="Q91" i="32"/>
  <c r="Q91" i="19"/>
  <c r="Q91" i="33"/>
  <c r="Q91" i="21"/>
  <c r="Q91" i="28"/>
  <c r="Q91" i="23"/>
  <c r="Q91" i="34"/>
  <c r="Q91" i="20"/>
  <c r="Q91" i="30"/>
  <c r="Q91" i="24"/>
  <c r="AM94" i="29"/>
  <c r="AM98" i="29"/>
  <c r="AP90" i="31"/>
  <c r="Q92" i="12"/>
  <c r="R106" i="12"/>
  <c r="S111" i="12"/>
  <c r="Q89" i="29"/>
  <c r="R101" i="29"/>
  <c r="R109" i="29"/>
  <c r="Q86" i="15"/>
  <c r="R104" i="15"/>
  <c r="R106" i="30"/>
  <c r="R123" i="21"/>
  <c r="R99" i="33"/>
  <c r="Q92" i="23"/>
  <c r="Q92" i="19"/>
  <c r="S111" i="27"/>
  <c r="S111" i="24"/>
  <c r="S111" i="36"/>
  <c r="S111" i="25"/>
  <c r="S111" i="37"/>
  <c r="S111" i="26"/>
  <c r="S111" i="38"/>
  <c r="S111" i="20"/>
  <c r="S111" i="22"/>
  <c r="S111" i="31"/>
  <c r="S111" i="18"/>
  <c r="S111" i="35"/>
  <c r="S111" i="33"/>
  <c r="S111" i="32"/>
  <c r="S111" i="19"/>
  <c r="S111" i="23"/>
  <c r="S111" i="28"/>
  <c r="S111" i="34"/>
  <c r="S111" i="21"/>
  <c r="R103" i="38"/>
  <c r="R103" i="24"/>
  <c r="R103" i="36"/>
  <c r="R103" i="25"/>
  <c r="R103" i="37"/>
  <c r="R103" i="26"/>
  <c r="R103" i="31"/>
  <c r="R103" i="33"/>
  <c r="R103" i="28"/>
  <c r="R103" i="34"/>
  <c r="R103" i="20"/>
  <c r="R103" i="18"/>
  <c r="R103" i="22"/>
  <c r="R103" i="21"/>
  <c r="R103" i="35"/>
  <c r="R103" i="32"/>
  <c r="Y110" i="1"/>
  <c r="R108" i="26"/>
  <c r="R108" i="38"/>
  <c r="R108" i="24"/>
  <c r="R108" i="36"/>
  <c r="R108" i="25"/>
  <c r="R108" i="37"/>
  <c r="R108" i="19"/>
  <c r="R108" i="31"/>
  <c r="R108" i="18"/>
  <c r="R108" i="22"/>
  <c r="R108" i="35"/>
  <c r="R108" i="33"/>
  <c r="R108" i="30"/>
  <c r="R108" i="32"/>
  <c r="R108" i="23"/>
  <c r="R108" i="28"/>
  <c r="R108" i="34"/>
  <c r="R108" i="20"/>
  <c r="R123" i="36"/>
  <c r="R123" i="25"/>
  <c r="R123" i="37"/>
  <c r="R123" i="26"/>
  <c r="R123" i="38"/>
  <c r="R123" i="24"/>
  <c r="R123" i="35"/>
  <c r="R123" i="30"/>
  <c r="R123" i="19"/>
  <c r="R123" i="32"/>
  <c r="R123" i="28"/>
  <c r="R123" i="23"/>
  <c r="R123" i="34"/>
  <c r="R123" i="20"/>
  <c r="R123" i="15"/>
  <c r="R123" i="31"/>
  <c r="R123" i="18"/>
  <c r="R105" i="37"/>
  <c r="R105" i="26"/>
  <c r="R105" i="38"/>
  <c r="R105" i="24"/>
  <c r="R105" i="36"/>
  <c r="R105" i="25"/>
  <c r="R105" i="28"/>
  <c r="R105" i="35"/>
  <c r="R105" i="33"/>
  <c r="R105" i="32"/>
  <c r="R105" i="19"/>
  <c r="R105" i="23"/>
  <c r="R105" i="30"/>
  <c r="R105" i="34"/>
  <c r="R105" i="20"/>
  <c r="S100" i="1"/>
  <c r="R100" i="26"/>
  <c r="R100" i="38"/>
  <c r="R100" i="24"/>
  <c r="R100" i="36"/>
  <c r="R100" i="25"/>
  <c r="R100" i="37"/>
  <c r="R100" i="19"/>
  <c r="R100" i="20"/>
  <c r="R100" i="31"/>
  <c r="R100" i="18"/>
  <c r="R100" i="22"/>
  <c r="R100" i="30"/>
  <c r="R100" i="35"/>
  <c r="R100" i="21"/>
  <c r="R100" i="33"/>
  <c r="R100" i="32"/>
  <c r="Q88" i="25"/>
  <c r="Q88" i="37"/>
  <c r="Q88" i="26"/>
  <c r="Q88" i="38"/>
  <c r="Q88" i="36"/>
  <c r="Q88" i="18"/>
  <c r="Q88" i="32"/>
  <c r="Q88" i="20"/>
  <c r="Q88" i="19"/>
  <c r="Q88" i="28"/>
  <c r="Q88" i="21"/>
  <c r="Q88" i="24"/>
  <c r="Q88" i="34"/>
  <c r="Q88" i="33"/>
  <c r="Q88" i="22"/>
  <c r="Q88" i="31"/>
  <c r="Q88" i="35"/>
  <c r="Q88" i="30"/>
  <c r="R111" i="18"/>
  <c r="P87" i="19"/>
  <c r="P91" i="19"/>
  <c r="R111" i="19"/>
  <c r="P87" i="20"/>
  <c r="P91" i="20"/>
  <c r="P87" i="21"/>
  <c r="P91" i="21"/>
  <c r="P91" i="22"/>
  <c r="R111" i="22"/>
  <c r="S139" i="22"/>
  <c r="P87" i="23"/>
  <c r="P91" i="23"/>
  <c r="R111" i="23"/>
  <c r="P87" i="24"/>
  <c r="P91" i="24"/>
  <c r="R111" i="24"/>
  <c r="P87" i="25"/>
  <c r="P91" i="25"/>
  <c r="R111" i="25"/>
  <c r="P87" i="26"/>
  <c r="P91" i="26"/>
  <c r="AM100" i="29"/>
  <c r="AM103" i="30"/>
  <c r="AM107" i="30"/>
  <c r="R125" i="31"/>
  <c r="Q89" i="12"/>
  <c r="R101" i="12"/>
  <c r="R109" i="12"/>
  <c r="Q86" i="29"/>
  <c r="R104" i="29"/>
  <c r="Q91" i="15"/>
  <c r="R99" i="15"/>
  <c r="R107" i="15"/>
  <c r="Q90" i="21"/>
  <c r="R109" i="22"/>
  <c r="R123" i="22"/>
  <c r="Q91" i="18"/>
  <c r="R104" i="20"/>
  <c r="AM98" i="28"/>
  <c r="AN95" i="29"/>
  <c r="AN100" i="29"/>
  <c r="AO101" i="29"/>
  <c r="Q97" i="30"/>
  <c r="AM108" i="30"/>
  <c r="AQ101" i="35"/>
  <c r="Q86" i="12"/>
  <c r="Q91" i="29"/>
  <c r="R99" i="29"/>
  <c r="S112" i="29"/>
  <c r="R123" i="29"/>
  <c r="Q88" i="15"/>
  <c r="Q89" i="35"/>
  <c r="R106" i="24"/>
  <c r="R106" i="36"/>
  <c r="R106" i="25"/>
  <c r="R106" i="37"/>
  <c r="R106" i="26"/>
  <c r="R106" i="38"/>
  <c r="R106" i="20"/>
  <c r="R106" i="22"/>
  <c r="R106" i="19"/>
  <c r="R106" i="23"/>
  <c r="R106" i="28"/>
  <c r="R106" i="34"/>
  <c r="R106" i="21"/>
  <c r="R106" i="18"/>
  <c r="R106" i="31"/>
  <c r="R106" i="35"/>
  <c r="R110" i="27"/>
  <c r="R110" i="25"/>
  <c r="R110" i="37"/>
  <c r="R110" i="26"/>
  <c r="R110" i="38"/>
  <c r="R110" i="24"/>
  <c r="R110" i="36"/>
  <c r="R110" i="18"/>
  <c r="R110" i="28"/>
  <c r="R110" i="35"/>
  <c r="R110" i="23"/>
  <c r="R110" i="21"/>
  <c r="R110" i="20"/>
  <c r="R110" i="34"/>
  <c r="R110" i="31"/>
  <c r="R110" i="22"/>
  <c r="R110" i="30"/>
  <c r="R110" i="32"/>
  <c r="R102" i="27"/>
  <c r="R102" i="25"/>
  <c r="R102" i="37"/>
  <c r="R102" i="26"/>
  <c r="R102" i="38"/>
  <c r="R102" i="24"/>
  <c r="R102" i="36"/>
  <c r="R102" i="18"/>
  <c r="R102" i="21"/>
  <c r="R102" i="33"/>
  <c r="R102" i="32"/>
  <c r="R102" i="19"/>
  <c r="R102" i="28"/>
  <c r="R102" i="23"/>
  <c r="R102" i="34"/>
  <c r="R102" i="20"/>
  <c r="R102" i="30"/>
  <c r="R102" i="31"/>
  <c r="R107" i="36"/>
  <c r="R107" i="25"/>
  <c r="R107" i="37"/>
  <c r="R107" i="26"/>
  <c r="R107" i="38"/>
  <c r="R107" i="24"/>
  <c r="R107" i="35"/>
  <c r="R107" i="28"/>
  <c r="R107" i="18"/>
  <c r="R107" i="23"/>
  <c r="R107" i="20"/>
  <c r="R107" i="34"/>
  <c r="R107" i="21"/>
  <c r="R107" i="31"/>
  <c r="R107" i="22"/>
  <c r="R107" i="32"/>
  <c r="R107" i="19"/>
  <c r="R107" i="33"/>
  <c r="R107" i="30"/>
  <c r="Q90" i="26"/>
  <c r="Q90" i="38"/>
  <c r="Q90" i="36"/>
  <c r="Q90" i="25"/>
  <c r="Q90" i="37"/>
  <c r="Q90" i="19"/>
  <c r="Q90" i="31"/>
  <c r="Q90" i="28"/>
  <c r="Q90" i="34"/>
  <c r="Q90" i="24"/>
  <c r="Q90" i="20"/>
  <c r="Q90" i="30"/>
  <c r="Q90" i="18"/>
  <c r="Q90" i="22"/>
  <c r="Q90" i="35"/>
  <c r="Q90" i="32"/>
  <c r="R112" i="15"/>
  <c r="P88" i="18"/>
  <c r="P92" i="18"/>
  <c r="P92" i="19"/>
  <c r="R112" i="19"/>
  <c r="P88" i="20"/>
  <c r="P92" i="20"/>
  <c r="R112" i="20"/>
  <c r="R112" i="21"/>
  <c r="P88" i="22"/>
  <c r="P92" i="22"/>
  <c r="R112" i="26"/>
  <c r="AO96" i="29"/>
  <c r="Q97" i="29"/>
  <c r="AO119" i="29"/>
  <c r="AQ111" i="30"/>
  <c r="AO109" i="31"/>
  <c r="AO119" i="34"/>
  <c r="Q91" i="12"/>
  <c r="R107" i="12"/>
  <c r="S112" i="12"/>
  <c r="R123" i="12"/>
  <c r="Q88" i="29"/>
  <c r="R102" i="29"/>
  <c r="R110" i="29"/>
  <c r="R105" i="15"/>
  <c r="Q86" i="30"/>
  <c r="R103" i="30"/>
  <c r="R100" i="34"/>
  <c r="R100" i="28"/>
  <c r="R110" i="19"/>
  <c r="R105" i="31"/>
  <c r="R104" i="24"/>
  <c r="R104" i="36"/>
  <c r="R104" i="25"/>
  <c r="R104" i="37"/>
  <c r="R104" i="26"/>
  <c r="R104" i="38"/>
  <c r="R104" i="23"/>
  <c r="R104" i="28"/>
  <c r="R104" i="18"/>
  <c r="R104" i="21"/>
  <c r="R104" i="31"/>
  <c r="R104" i="35"/>
  <c r="R104" i="22"/>
  <c r="R104" i="32"/>
  <c r="R104" i="19"/>
  <c r="R104" i="33"/>
  <c r="R99" i="36"/>
  <c r="R99" i="25"/>
  <c r="R99" i="37"/>
  <c r="R99" i="26"/>
  <c r="R99" i="38"/>
  <c r="R99" i="35"/>
  <c r="R99" i="24"/>
  <c r="R99" i="32"/>
  <c r="R99" i="19"/>
  <c r="R99" i="28"/>
  <c r="R99" i="23"/>
  <c r="R99" i="34"/>
  <c r="R99" i="20"/>
  <c r="R99" i="18"/>
  <c r="R99" i="31"/>
  <c r="R99" i="22"/>
  <c r="R99" i="21"/>
  <c r="R99" i="30"/>
  <c r="R94" i="36"/>
  <c r="R94" i="33"/>
  <c r="R94" i="23"/>
  <c r="Q87" i="38"/>
  <c r="Q87" i="36"/>
  <c r="Q87" i="25"/>
  <c r="Q87" i="37"/>
  <c r="Q87" i="26"/>
  <c r="Q87" i="31"/>
  <c r="Q87" i="24"/>
  <c r="Q87" i="35"/>
  <c r="Q87" i="32"/>
  <c r="Q87" i="19"/>
  <c r="Q87" i="23"/>
  <c r="Q87" i="34"/>
  <c r="Q87" i="20"/>
  <c r="Q87" i="21"/>
  <c r="Q87" i="28"/>
  <c r="Q87" i="33"/>
  <c r="AM92" i="28"/>
  <c r="AQ86" i="29"/>
  <c r="AN91" i="29"/>
  <c r="AM103" i="29"/>
  <c r="AQ90" i="30"/>
  <c r="AN91" i="30"/>
  <c r="AQ92" i="30"/>
  <c r="AO97" i="30"/>
  <c r="AN100" i="32"/>
  <c r="W139" i="38"/>
  <c r="Q88" i="12"/>
  <c r="R102" i="12"/>
  <c r="R110" i="12"/>
  <c r="R105" i="29"/>
  <c r="Q90" i="15"/>
  <c r="R100" i="15"/>
  <c r="R108" i="15"/>
  <c r="Q89" i="30"/>
  <c r="Q92" i="30"/>
  <c r="R105" i="21"/>
  <c r="R106" i="33"/>
  <c r="Q88" i="23"/>
  <c r="S112" i="27"/>
  <c r="S112" i="36"/>
  <c r="S112" i="25"/>
  <c r="S112" i="37"/>
  <c r="S112" i="26"/>
  <c r="S112" i="38"/>
  <c r="S112" i="24"/>
  <c r="S112" i="35"/>
  <c r="S112" i="33"/>
  <c r="S112" i="32"/>
  <c r="S112" i="19"/>
  <c r="S112" i="28"/>
  <c r="S112" i="23"/>
  <c r="S112" i="21"/>
  <c r="S112" i="34"/>
  <c r="S112" i="20"/>
  <c r="S112" i="15"/>
  <c r="S112" i="31"/>
  <c r="S112" i="18"/>
  <c r="S112" i="30"/>
  <c r="R109" i="24"/>
  <c r="R109" i="36"/>
  <c r="R109" i="25"/>
  <c r="R109" i="37"/>
  <c r="R109" i="26"/>
  <c r="R109" i="38"/>
  <c r="R109" i="32"/>
  <c r="R109" i="34"/>
  <c r="R109" i="33"/>
  <c r="R109" i="19"/>
  <c r="R109" i="23"/>
  <c r="R109" i="28"/>
  <c r="R109" i="21"/>
  <c r="R109" i="20"/>
  <c r="R109" i="18"/>
  <c r="R109" i="31"/>
  <c r="R101" i="27"/>
  <c r="R101" i="36"/>
  <c r="R101" i="25"/>
  <c r="R101" i="37"/>
  <c r="R101" i="26"/>
  <c r="R101" i="38"/>
  <c r="R101" i="32"/>
  <c r="R101" i="34"/>
  <c r="R101" i="28"/>
  <c r="R101" i="18"/>
  <c r="R101" i="31"/>
  <c r="R101" i="21"/>
  <c r="R101" i="35"/>
  <c r="R101" i="22"/>
  <c r="R101" i="19"/>
  <c r="R101" i="33"/>
  <c r="R101" i="24"/>
  <c r="R101" i="23"/>
  <c r="R101" i="20"/>
  <c r="Q92" i="27"/>
  <c r="Q92" i="36"/>
  <c r="Q92" i="25"/>
  <c r="Q92" i="37"/>
  <c r="Q92" i="26"/>
  <c r="Q92" i="38"/>
  <c r="Q92" i="20"/>
  <c r="Q92" i="22"/>
  <c r="Q92" i="28"/>
  <c r="Q92" i="34"/>
  <c r="Q92" i="24"/>
  <c r="Q92" i="18"/>
  <c r="Q92" i="31"/>
  <c r="Q92" i="35"/>
  <c r="Q92" i="32"/>
  <c r="P89" i="19"/>
  <c r="P89" i="20"/>
  <c r="P89" i="21"/>
  <c r="P89" i="22"/>
  <c r="P89" i="23"/>
  <c r="P89" i="24"/>
  <c r="P89" i="25"/>
  <c r="O139" i="25"/>
  <c r="P89" i="26"/>
  <c r="AQ89" i="28"/>
  <c r="N86" i="29"/>
  <c r="AQ92" i="29"/>
  <c r="AQ111" i="29"/>
  <c r="AN93" i="30"/>
  <c r="AM93" i="31"/>
  <c r="W139" i="32"/>
  <c r="R105" i="12"/>
  <c r="Q90" i="29"/>
  <c r="R100" i="29"/>
  <c r="R108" i="29"/>
  <c r="Q87" i="15"/>
  <c r="R94" i="15"/>
  <c r="R103" i="15"/>
  <c r="Q87" i="30"/>
  <c r="R109" i="30"/>
  <c r="Q92" i="33"/>
  <c r="R102" i="22"/>
  <c r="R104" i="34"/>
  <c r="R100" i="23"/>
  <c r="R102" i="35"/>
  <c r="Q87" i="18"/>
  <c r="Q89" i="36"/>
  <c r="Q89" i="25"/>
  <c r="Q89" i="37"/>
  <c r="Q89" i="26"/>
  <c r="Q89" i="38"/>
  <c r="Q89" i="32"/>
  <c r="Q89" i="34"/>
  <c r="Q89" i="24"/>
  <c r="Q89" i="31"/>
  <c r="Q89" i="19"/>
  <c r="Q89" i="23"/>
  <c r="Q89" i="21"/>
  <c r="Q89" i="33"/>
  <c r="Q89" i="20"/>
  <c r="Q89" i="28"/>
  <c r="Q86" i="27"/>
  <c r="Q86" i="36"/>
  <c r="Q86" i="25"/>
  <c r="Q86" i="37"/>
  <c r="Q86" i="26"/>
  <c r="Q86" i="38"/>
  <c r="Q86" i="24"/>
  <c r="Q86" i="23"/>
  <c r="Q86" i="18"/>
  <c r="Q86" i="35"/>
  <c r="Q86" i="20"/>
  <c r="Q86" i="28"/>
  <c r="Q86" i="34"/>
  <c r="Q86" i="33"/>
  <c r="Q86" i="22"/>
  <c r="Q86" i="31"/>
  <c r="Q86" i="19"/>
  <c r="Q86" i="32"/>
  <c r="R100" i="27"/>
  <c r="AO88" i="28"/>
  <c r="AO105" i="29"/>
  <c r="AM102" i="31"/>
  <c r="AO105" i="31"/>
  <c r="W139" i="35"/>
  <c r="Q90" i="12"/>
  <c r="R100" i="12"/>
  <c r="R108" i="12"/>
  <c r="Q87" i="29"/>
  <c r="R103" i="29"/>
  <c r="Q92" i="15"/>
  <c r="R106" i="15"/>
  <c r="S111" i="15"/>
  <c r="R104" i="30"/>
  <c r="R108" i="21"/>
  <c r="Q91" i="22"/>
  <c r="R105" i="22"/>
  <c r="Q90" i="23"/>
  <c r="R103" i="23"/>
  <c r="R103" i="19"/>
  <c r="P86" i="23"/>
  <c r="P90" i="23"/>
  <c r="O113" i="23"/>
  <c r="P86" i="24"/>
  <c r="P90" i="24"/>
  <c r="P86" i="25"/>
  <c r="P90" i="25"/>
  <c r="P86" i="26"/>
  <c r="P90" i="26"/>
  <c r="AN93" i="29"/>
  <c r="AO109" i="29"/>
  <c r="AO88" i="30"/>
  <c r="AM98" i="30"/>
  <c r="Q87" i="12"/>
  <c r="R103" i="12"/>
  <c r="Q92" i="29"/>
  <c r="R106" i="29"/>
  <c r="S111" i="29"/>
  <c r="Q89" i="15"/>
  <c r="R101" i="15"/>
  <c r="R109" i="15"/>
  <c r="R110" i="33"/>
  <c r="Q89" i="18"/>
  <c r="AM127" i="38"/>
  <c r="AM127" i="37"/>
  <c r="AM127" i="36"/>
  <c r="AM127" i="35"/>
  <c r="AM127" i="34"/>
  <c r="AM127" i="33"/>
  <c r="AM127" i="32"/>
  <c r="AM127" i="31"/>
  <c r="AM127" i="30"/>
  <c r="AM127" i="29"/>
  <c r="AO125" i="38"/>
  <c r="AO125" i="37"/>
  <c r="AO125" i="36"/>
  <c r="AO125" i="35"/>
  <c r="AO125" i="34"/>
  <c r="AO125" i="33"/>
  <c r="AO125" i="32"/>
  <c r="AO125" i="31"/>
  <c r="AO125" i="29"/>
  <c r="AP124" i="38"/>
  <c r="AP124" i="37"/>
  <c r="AP124" i="36"/>
  <c r="AP124" i="34"/>
  <c r="AP124" i="35"/>
  <c r="AP124" i="32"/>
  <c r="AP124" i="33"/>
  <c r="AP124" i="31"/>
  <c r="AP124" i="30"/>
  <c r="R124" i="28"/>
  <c r="R124" i="37"/>
  <c r="R124" i="38"/>
  <c r="R124" i="35"/>
  <c r="R124" i="34"/>
  <c r="R124" i="36"/>
  <c r="R124" i="33"/>
  <c r="R124" i="32"/>
  <c r="R124" i="30"/>
  <c r="AQ105" i="28"/>
  <c r="AQ105" i="38"/>
  <c r="AQ105" i="37"/>
  <c r="AQ105" i="35"/>
  <c r="AQ105" i="34"/>
  <c r="AQ105" i="36"/>
  <c r="AQ105" i="33"/>
  <c r="AQ105" i="32"/>
  <c r="AQ105" i="31"/>
  <c r="AQ105" i="30"/>
  <c r="AO103" i="28"/>
  <c r="AO103" i="38"/>
  <c r="AO103" i="37"/>
  <c r="AO103" i="35"/>
  <c r="AO103" i="34"/>
  <c r="AO103" i="36"/>
  <c r="AO103" i="33"/>
  <c r="AO103" i="32"/>
  <c r="AO103" i="29"/>
  <c r="AO98" i="38"/>
  <c r="AO98" i="37"/>
  <c r="AO98" i="36"/>
  <c r="AO98" i="35"/>
  <c r="AO98" i="34"/>
  <c r="AO98" i="33"/>
  <c r="AO98" i="32"/>
  <c r="AO98" i="31"/>
  <c r="AO98" i="29"/>
  <c r="AO98" i="30"/>
  <c r="AQ97" i="38"/>
  <c r="AQ97" i="36"/>
  <c r="AQ97" i="37"/>
  <c r="AQ97" i="35"/>
  <c r="AQ97" i="34"/>
  <c r="AQ97" i="32"/>
  <c r="AQ97" i="33"/>
  <c r="AQ97" i="30"/>
  <c r="AQ97" i="31"/>
  <c r="AP93" i="38"/>
  <c r="AP93" i="37"/>
  <c r="AP93" i="34"/>
  <c r="AP93" i="36"/>
  <c r="AP93" i="33"/>
  <c r="AP93" i="32"/>
  <c r="AP93" i="35"/>
  <c r="AP93" i="31"/>
  <c r="AP93" i="30"/>
  <c r="AP93" i="29"/>
  <c r="AN89" i="38"/>
  <c r="AN89" i="37"/>
  <c r="AN89" i="32"/>
  <c r="AN89" i="33"/>
  <c r="AN89" i="35"/>
  <c r="AN89" i="36"/>
  <c r="AN89" i="34"/>
  <c r="AN89" i="31"/>
  <c r="AN86" i="28"/>
  <c r="AN86" i="38"/>
  <c r="AN86" i="37"/>
  <c r="AN86" i="36"/>
  <c r="AN86" i="35"/>
  <c r="AN86" i="34"/>
  <c r="AN86" i="33"/>
  <c r="AN86" i="30"/>
  <c r="AN86" i="32"/>
  <c r="AN86" i="31"/>
  <c r="AN130" i="28"/>
  <c r="AN130" i="37"/>
  <c r="AN130" i="38"/>
  <c r="AN130" i="36"/>
  <c r="AN130" i="35"/>
  <c r="AN130" i="34"/>
  <c r="AN130" i="32"/>
  <c r="AN130" i="31"/>
  <c r="AN130" i="33"/>
  <c r="AN130" i="30"/>
  <c r="AN130" i="29"/>
  <c r="AO129" i="36"/>
  <c r="AO129" i="37"/>
  <c r="AO129" i="38"/>
  <c r="AO129" i="35"/>
  <c r="AO129" i="34"/>
  <c r="AO129" i="31"/>
  <c r="AO129" i="32"/>
  <c r="AO129" i="30"/>
  <c r="AO129" i="29"/>
  <c r="AP128" i="28"/>
  <c r="AP128" i="38"/>
  <c r="AP128" i="36"/>
  <c r="AP128" i="37"/>
  <c r="AP128" i="35"/>
  <c r="AP128" i="33"/>
  <c r="AP128" i="31"/>
  <c r="AP128" i="34"/>
  <c r="AP128" i="32"/>
  <c r="AP128" i="30"/>
  <c r="AP128" i="29"/>
  <c r="R128" i="28"/>
  <c r="R128" i="38"/>
  <c r="R128" i="36"/>
  <c r="R128" i="35"/>
  <c r="R128" i="34"/>
  <c r="R128" i="33"/>
  <c r="R128" i="32"/>
  <c r="R128" i="31"/>
  <c r="R128" i="30"/>
  <c r="R128" i="37"/>
  <c r="R128" i="29"/>
  <c r="AM123" i="27"/>
  <c r="AM123" i="37"/>
  <c r="AM123" i="38"/>
  <c r="AM123" i="36"/>
  <c r="AM123" i="35"/>
  <c r="AM123" i="34"/>
  <c r="AM123" i="33"/>
  <c r="AM123" i="32"/>
  <c r="AM123" i="30"/>
  <c r="AM123" i="31"/>
  <c r="AM122" i="38"/>
  <c r="AM122" i="37"/>
  <c r="AM122" i="36"/>
  <c r="AM122" i="34"/>
  <c r="AM122" i="32"/>
  <c r="AM122" i="35"/>
  <c r="AM122" i="33"/>
  <c r="AM122" i="30"/>
  <c r="AM122" i="31"/>
  <c r="AM122" i="29"/>
  <c r="AM121" i="38"/>
  <c r="AM121" i="37"/>
  <c r="AM121" i="34"/>
  <c r="AM121" i="35"/>
  <c r="AM121" i="36"/>
  <c r="AM121" i="32"/>
  <c r="AM121" i="33"/>
  <c r="AM121" i="31"/>
  <c r="AM121" i="30"/>
  <c r="AN120" i="27"/>
  <c r="AN120" i="37"/>
  <c r="AN120" i="38"/>
  <c r="AN120" i="36"/>
  <c r="AN120" i="35"/>
  <c r="AN120" i="34"/>
  <c r="AN120" i="31"/>
  <c r="AN120" i="33"/>
  <c r="AN120" i="32"/>
  <c r="AN120" i="29"/>
  <c r="AN120" i="28"/>
  <c r="AN120" i="30"/>
  <c r="AP119" i="38"/>
  <c r="AP119" i="37"/>
  <c r="AP119" i="35"/>
  <c r="AP119" i="36"/>
  <c r="AP119" i="34"/>
  <c r="AP119" i="33"/>
  <c r="AP119" i="32"/>
  <c r="AP119" i="31"/>
  <c r="AP119" i="30"/>
  <c r="Q119" i="28"/>
  <c r="Q119" i="38"/>
  <c r="Q119" i="36"/>
  <c r="Q119" i="37"/>
  <c r="Q119" i="35"/>
  <c r="Q119" i="34"/>
  <c r="Q119" i="33"/>
  <c r="Q119" i="32"/>
  <c r="Q119" i="31"/>
  <c r="Q119" i="29"/>
  <c r="AM114" i="38"/>
  <c r="AM114" i="37"/>
  <c r="AM114" i="36"/>
  <c r="AM114" i="35"/>
  <c r="AM114" i="33"/>
  <c r="AM114" i="32"/>
  <c r="AM114" i="34"/>
  <c r="AM114" i="31"/>
  <c r="AM114" i="30"/>
  <c r="AN113" i="37"/>
  <c r="AN113" i="36"/>
  <c r="AN113" i="38"/>
  <c r="AN113" i="35"/>
  <c r="AN113" i="33"/>
  <c r="AN113" i="34"/>
  <c r="AN113" i="31"/>
  <c r="AN113" i="32"/>
  <c r="AN113" i="30"/>
  <c r="AN113" i="29"/>
  <c r="AN113" i="28"/>
  <c r="AM139" i="27"/>
  <c r="AM139" i="38"/>
  <c r="AM139" i="37"/>
  <c r="AM139" i="36"/>
  <c r="AM139" i="35"/>
  <c r="AM139" i="33"/>
  <c r="AM139" i="32"/>
  <c r="AM139" i="29"/>
  <c r="AM139" i="34"/>
  <c r="AM139" i="30"/>
  <c r="AM139" i="31"/>
  <c r="AO138" i="38"/>
  <c r="AO138" i="37"/>
  <c r="AO138" i="35"/>
  <c r="AO138" i="34"/>
  <c r="AO138" i="33"/>
  <c r="AO138" i="36"/>
  <c r="AO138" i="32"/>
  <c r="AO138" i="29"/>
  <c r="AO138" i="30"/>
  <c r="AO138" i="31"/>
  <c r="AQ137" i="28"/>
  <c r="AQ137" i="38"/>
  <c r="AQ137" i="37"/>
  <c r="AQ137" i="36"/>
  <c r="AQ137" i="34"/>
  <c r="AQ137" i="35"/>
  <c r="AQ137" i="32"/>
  <c r="AQ137" i="33"/>
  <c r="AQ137" i="29"/>
  <c r="AQ137" i="31"/>
  <c r="AQ137" i="30"/>
  <c r="AN138" i="38"/>
  <c r="AN138" i="37"/>
  <c r="AN138" i="36"/>
  <c r="AN138" i="35"/>
  <c r="AN138" i="34"/>
  <c r="AN138" i="33"/>
  <c r="AN138" i="32"/>
  <c r="AN138" i="31"/>
  <c r="AN138" i="30"/>
  <c r="AP137" i="38"/>
  <c r="AP137" i="37"/>
  <c r="AP137" i="36"/>
  <c r="AP137" i="34"/>
  <c r="AP137" i="33"/>
  <c r="AP137" i="35"/>
  <c r="AP137" i="32"/>
  <c r="AP137" i="31"/>
  <c r="AP137" i="30"/>
  <c r="AP137" i="29"/>
  <c r="AN134" i="38"/>
  <c r="AN134" i="37"/>
  <c r="AN134" i="35"/>
  <c r="AN134" i="34"/>
  <c r="AN134" i="36"/>
  <c r="AN134" i="33"/>
  <c r="AN134" i="31"/>
  <c r="AN134" i="30"/>
  <c r="AN134" i="32"/>
  <c r="AP133" i="38"/>
  <c r="AP133" i="37"/>
  <c r="AP133" i="36"/>
  <c r="AP133" i="34"/>
  <c r="AP133" i="33"/>
  <c r="AP133" i="35"/>
  <c r="AP133" i="32"/>
  <c r="AP133" i="31"/>
  <c r="AP133" i="30"/>
  <c r="AP133" i="29"/>
  <c r="AM129" i="38"/>
  <c r="AM129" i="36"/>
  <c r="AM129" i="34"/>
  <c r="AM129" i="37"/>
  <c r="AM129" i="32"/>
  <c r="AM129" i="35"/>
  <c r="AM129" i="33"/>
  <c r="AM129" i="29"/>
  <c r="AM129" i="30"/>
  <c r="AN128" i="38"/>
  <c r="AN128" i="37"/>
  <c r="AN128" i="36"/>
  <c r="AN128" i="34"/>
  <c r="AN128" i="35"/>
  <c r="AN128" i="32"/>
  <c r="AN128" i="33"/>
  <c r="AN128" i="29"/>
  <c r="AN128" i="30"/>
  <c r="AN128" i="31"/>
  <c r="AO127" i="38"/>
  <c r="AO127" i="37"/>
  <c r="AO127" i="34"/>
  <c r="AO127" i="36"/>
  <c r="AO127" i="35"/>
  <c r="AO127" i="33"/>
  <c r="AO127" i="32"/>
  <c r="AO127" i="31"/>
  <c r="AO127" i="29"/>
  <c r="AP126" i="38"/>
  <c r="AP126" i="37"/>
  <c r="AP126" i="36"/>
  <c r="AP126" i="34"/>
  <c r="AP126" i="35"/>
  <c r="AP126" i="32"/>
  <c r="AP126" i="33"/>
  <c r="AP126" i="31"/>
  <c r="AP126" i="30"/>
  <c r="R126" i="28"/>
  <c r="R126" i="38"/>
  <c r="R126" i="37"/>
  <c r="R126" i="36"/>
  <c r="R126" i="35"/>
  <c r="R126" i="34"/>
  <c r="R126" i="32"/>
  <c r="R126" i="33"/>
  <c r="R126" i="31"/>
  <c r="R126" i="30"/>
  <c r="R126" i="29"/>
  <c r="AN119" i="28"/>
  <c r="AN119" i="38"/>
  <c r="AN119" i="37"/>
  <c r="AN119" i="36"/>
  <c r="AN119" i="34"/>
  <c r="AN119" i="35"/>
  <c r="AN119" i="31"/>
  <c r="AN119" i="32"/>
  <c r="AN119" i="30"/>
  <c r="AN119" i="33"/>
  <c r="AO118" i="38"/>
  <c r="AO118" i="36"/>
  <c r="AO118" i="35"/>
  <c r="AO118" i="34"/>
  <c r="AO118" i="33"/>
  <c r="AO118" i="32"/>
  <c r="AO118" i="30"/>
  <c r="AO118" i="37"/>
  <c r="AO118" i="31"/>
  <c r="AO118" i="29"/>
  <c r="Q117" i="28"/>
  <c r="Q117" i="38"/>
  <c r="Q117" i="37"/>
  <c r="Q117" i="36"/>
  <c r="Q117" i="35"/>
  <c r="Q117" i="34"/>
  <c r="Q117" i="33"/>
  <c r="Q117" i="32"/>
  <c r="Q117" i="31"/>
  <c r="Q117" i="30"/>
  <c r="R117" i="1"/>
  <c r="AN112" i="27"/>
  <c r="AN112" i="38"/>
  <c r="AN112" i="37"/>
  <c r="AN112" i="36"/>
  <c r="AN112" i="32"/>
  <c r="AN112" i="31"/>
  <c r="AN112" i="34"/>
  <c r="AN112" i="35"/>
  <c r="AN112" i="29"/>
  <c r="AN112" i="28"/>
  <c r="AN112" i="30"/>
  <c r="AN112" i="33"/>
  <c r="AP132" i="38"/>
  <c r="AP132" i="37"/>
  <c r="AP132" i="36"/>
  <c r="AP132" i="35"/>
  <c r="AP132" i="34"/>
  <c r="AP132" i="33"/>
  <c r="AP132" i="32"/>
  <c r="AP132" i="29"/>
  <c r="AP132" i="31"/>
  <c r="R132" i="38"/>
  <c r="R132" i="37"/>
  <c r="R132" i="34"/>
  <c r="R132" i="36"/>
  <c r="R132" i="35"/>
  <c r="R132" i="33"/>
  <c r="R132" i="31"/>
  <c r="R132" i="32"/>
  <c r="R132" i="30"/>
  <c r="R132" i="29"/>
  <c r="R132" i="28"/>
  <c r="AN117" i="37"/>
  <c r="AN117" i="38"/>
  <c r="AN117" i="35"/>
  <c r="AN117" i="36"/>
  <c r="AN117" i="34"/>
  <c r="AN117" i="33"/>
  <c r="AN117" i="32"/>
  <c r="AN117" i="30"/>
  <c r="AN117" i="29"/>
  <c r="AP115" i="27"/>
  <c r="AP115" i="37"/>
  <c r="AP115" i="36"/>
  <c r="AP115" i="38"/>
  <c r="AP115" i="35"/>
  <c r="AP115" i="34"/>
  <c r="AP115" i="31"/>
  <c r="AP115" i="32"/>
  <c r="AP115" i="30"/>
  <c r="AP115" i="29"/>
  <c r="AP115" i="33"/>
  <c r="AO111" i="27"/>
  <c r="AO111" i="38"/>
  <c r="AO111" i="37"/>
  <c r="AO111" i="35"/>
  <c r="AO111" i="36"/>
  <c r="AO111" i="34"/>
  <c r="AO111" i="32"/>
  <c r="AO111" i="33"/>
  <c r="AO111" i="28"/>
  <c r="AO111" i="31"/>
  <c r="AO111" i="29"/>
  <c r="AM109" i="27"/>
  <c r="AM109" i="37"/>
  <c r="AM109" i="38"/>
  <c r="AM109" i="36"/>
  <c r="AM109" i="35"/>
  <c r="AM109" i="32"/>
  <c r="AM109" i="33"/>
  <c r="AM109" i="34"/>
  <c r="AM109" i="30"/>
  <c r="AM109" i="29"/>
  <c r="AM101" i="27"/>
  <c r="AM101" i="38"/>
  <c r="AM101" i="37"/>
  <c r="AM101" i="36"/>
  <c r="AM101" i="35"/>
  <c r="AM101" i="33"/>
  <c r="AM101" i="32"/>
  <c r="AM101" i="34"/>
  <c r="AM101" i="30"/>
  <c r="AM101" i="31"/>
  <c r="AM101" i="29"/>
  <c r="AP100" i="38"/>
  <c r="AP100" i="37"/>
  <c r="AP100" i="36"/>
  <c r="AP100" i="35"/>
  <c r="AP100" i="33"/>
  <c r="AP100" i="32"/>
  <c r="AP100" i="31"/>
  <c r="AP100" i="34"/>
  <c r="AP100" i="30"/>
  <c r="AP100" i="29"/>
  <c r="AP95" i="27"/>
  <c r="AP95" i="38"/>
  <c r="AP95" i="37"/>
  <c r="AP95" i="36"/>
  <c r="AP95" i="35"/>
  <c r="AP95" i="31"/>
  <c r="AP95" i="33"/>
  <c r="AP95" i="32"/>
  <c r="AP95" i="29"/>
  <c r="AP95" i="34"/>
  <c r="AP91" i="38"/>
  <c r="AP91" i="37"/>
  <c r="AP91" i="35"/>
  <c r="AP91" i="34"/>
  <c r="AP91" i="33"/>
  <c r="AP91" i="32"/>
  <c r="AP91" i="31"/>
  <c r="AP91" i="36"/>
  <c r="AP91" i="30"/>
  <c r="AQ88" i="28"/>
  <c r="AQ88" i="38"/>
  <c r="AQ88" i="36"/>
  <c r="AQ88" i="35"/>
  <c r="AQ88" i="37"/>
  <c r="AQ88" i="32"/>
  <c r="AQ88" i="33"/>
  <c r="AQ88" i="31"/>
  <c r="AQ88" i="34"/>
  <c r="AQ88" i="30"/>
  <c r="AQ88" i="29"/>
  <c r="AM138" i="38"/>
  <c r="AM138" i="37"/>
  <c r="AM138" i="35"/>
  <c r="AM138" i="36"/>
  <c r="AM138" i="33"/>
  <c r="AM138" i="32"/>
  <c r="AM138" i="34"/>
  <c r="AM138" i="29"/>
  <c r="AM138" i="30"/>
  <c r="AM138" i="31"/>
  <c r="AO137" i="28"/>
  <c r="AO137" i="38"/>
  <c r="AO137" i="37"/>
  <c r="AO137" i="35"/>
  <c r="AO137" i="36"/>
  <c r="AO137" i="34"/>
  <c r="AO137" i="33"/>
  <c r="AO137" i="32"/>
  <c r="AO137" i="29"/>
  <c r="AO137" i="31"/>
  <c r="AO137" i="30"/>
  <c r="AQ136" i="28"/>
  <c r="AQ136" i="38"/>
  <c r="AQ136" i="37"/>
  <c r="AQ136" i="36"/>
  <c r="AQ136" i="35"/>
  <c r="AQ136" i="34"/>
  <c r="AQ136" i="32"/>
  <c r="AQ136" i="31"/>
  <c r="AQ136" i="29"/>
  <c r="AQ136" i="33"/>
  <c r="AQ136" i="30"/>
  <c r="AM134" i="27"/>
  <c r="AM134" i="37"/>
  <c r="AM134" i="38"/>
  <c r="AM134" i="36"/>
  <c r="AM134" i="35"/>
  <c r="AM134" i="34"/>
  <c r="AM134" i="32"/>
  <c r="AM134" i="33"/>
  <c r="AM134" i="29"/>
  <c r="AM134" i="30"/>
  <c r="AM134" i="31"/>
  <c r="AO133" i="28"/>
  <c r="AO133" i="38"/>
  <c r="AO133" i="37"/>
  <c r="AO133" i="36"/>
  <c r="AO133" i="35"/>
  <c r="AO133" i="34"/>
  <c r="AO133" i="33"/>
  <c r="AO133" i="32"/>
  <c r="AO133" i="31"/>
  <c r="AO133" i="29"/>
  <c r="T133" i="28"/>
  <c r="T133" i="38"/>
  <c r="T133" i="37"/>
  <c r="T133" i="36"/>
  <c r="T133" i="35"/>
  <c r="T133" i="34"/>
  <c r="T133" i="33"/>
  <c r="T133" i="32"/>
  <c r="T133" i="29"/>
  <c r="T133" i="30"/>
  <c r="T133" i="31"/>
  <c r="AM128" i="38"/>
  <c r="AM128" i="36"/>
  <c r="AM128" i="37"/>
  <c r="AM128" i="34"/>
  <c r="AM128" i="33"/>
  <c r="AM128" i="35"/>
  <c r="AM128" i="32"/>
  <c r="AM128" i="31"/>
  <c r="AM128" i="30"/>
  <c r="AM128" i="29"/>
  <c r="AN127" i="38"/>
  <c r="AN127" i="37"/>
  <c r="AN127" i="36"/>
  <c r="AN127" i="35"/>
  <c r="AN127" i="34"/>
  <c r="AN127" i="33"/>
  <c r="AN127" i="32"/>
  <c r="AN127" i="31"/>
  <c r="AN127" i="30"/>
  <c r="AN127" i="29"/>
  <c r="AO126" i="28"/>
  <c r="AO126" i="38"/>
  <c r="AO126" i="37"/>
  <c r="AO126" i="36"/>
  <c r="AO126" i="34"/>
  <c r="AO126" i="33"/>
  <c r="AO126" i="35"/>
  <c r="AO126" i="32"/>
  <c r="AO126" i="31"/>
  <c r="AO126" i="30"/>
  <c r="AO126" i="29"/>
  <c r="AP125" i="28"/>
  <c r="AP125" i="38"/>
  <c r="AP125" i="37"/>
  <c r="AP125" i="35"/>
  <c r="AP125" i="34"/>
  <c r="AP125" i="36"/>
  <c r="AP125" i="33"/>
  <c r="AP125" i="32"/>
  <c r="AP125" i="31"/>
  <c r="AP125" i="30"/>
  <c r="AO117" i="38"/>
  <c r="AO117" i="37"/>
  <c r="AO117" i="36"/>
  <c r="AO117" i="34"/>
  <c r="AO117" i="35"/>
  <c r="AO117" i="33"/>
  <c r="AO117" i="32"/>
  <c r="AO117" i="31"/>
  <c r="AO117" i="30"/>
  <c r="AP116" i="38"/>
  <c r="AP116" i="37"/>
  <c r="AP116" i="35"/>
  <c r="AP116" i="34"/>
  <c r="AP116" i="36"/>
  <c r="AP116" i="32"/>
  <c r="AP116" i="33"/>
  <c r="AP116" i="31"/>
  <c r="AP116" i="29"/>
  <c r="AP116" i="30"/>
  <c r="Q116" i="12"/>
  <c r="Q116" i="38"/>
  <c r="Q116" i="37"/>
  <c r="Q116" i="36"/>
  <c r="Q116" i="34"/>
  <c r="Q116" i="33"/>
  <c r="Q116" i="32"/>
  <c r="Q116" i="35"/>
  <c r="Q116" i="31"/>
  <c r="Q116" i="30"/>
  <c r="Q116" i="29"/>
  <c r="AM112" i="38"/>
  <c r="AM112" i="37"/>
  <c r="AM112" i="36"/>
  <c r="AM112" i="35"/>
  <c r="AM112" i="32"/>
  <c r="AM112" i="31"/>
  <c r="AM112" i="33"/>
  <c r="AM112" i="34"/>
  <c r="AM112" i="29"/>
  <c r="AP111" i="38"/>
  <c r="AP111" i="37"/>
  <c r="AP111" i="36"/>
  <c r="AP111" i="35"/>
  <c r="AP111" i="34"/>
  <c r="AP111" i="33"/>
  <c r="AP111" i="32"/>
  <c r="AP111" i="30"/>
  <c r="AP111" i="29"/>
  <c r="AN109" i="36"/>
  <c r="AN109" i="38"/>
  <c r="AN109" i="37"/>
  <c r="AN109" i="35"/>
  <c r="AN109" i="34"/>
  <c r="AN109" i="33"/>
  <c r="AN109" i="32"/>
  <c r="AN109" i="31"/>
  <c r="AN109" i="30"/>
  <c r="AQ108" i="38"/>
  <c r="AQ108" i="37"/>
  <c r="AQ108" i="36"/>
  <c r="AQ108" i="34"/>
  <c r="AQ108" i="35"/>
  <c r="AQ108" i="33"/>
  <c r="AQ108" i="32"/>
  <c r="AQ108" i="30"/>
  <c r="AQ108" i="29"/>
  <c r="AO106" i="38"/>
  <c r="AO106" i="37"/>
  <c r="AO106" i="35"/>
  <c r="AO106" i="34"/>
  <c r="AO106" i="36"/>
  <c r="AO106" i="33"/>
  <c r="AO106" i="32"/>
  <c r="AO106" i="31"/>
  <c r="AO106" i="30"/>
  <c r="AO106" i="29"/>
  <c r="AM104" i="38"/>
  <c r="AM104" i="37"/>
  <c r="AM104" i="36"/>
  <c r="AM104" i="35"/>
  <c r="AM104" i="34"/>
  <c r="AM104" i="32"/>
  <c r="AM104" i="33"/>
  <c r="AM104" i="31"/>
  <c r="AM104" i="30"/>
  <c r="AP103" i="38"/>
  <c r="AP103" i="37"/>
  <c r="AP103" i="36"/>
  <c r="AP103" i="33"/>
  <c r="AP103" i="32"/>
  <c r="AP103" i="34"/>
  <c r="AP103" i="31"/>
  <c r="AP103" i="30"/>
  <c r="AP103" i="29"/>
  <c r="AN101" i="38"/>
  <c r="AN101" i="37"/>
  <c r="AN101" i="36"/>
  <c r="AN101" i="35"/>
  <c r="AN101" i="34"/>
  <c r="AN101" i="33"/>
  <c r="AN101" i="32"/>
  <c r="AN101" i="31"/>
  <c r="AN101" i="30"/>
  <c r="AQ100" i="28"/>
  <c r="AQ100" i="38"/>
  <c r="AQ100" i="37"/>
  <c r="AQ100" i="34"/>
  <c r="AQ100" i="35"/>
  <c r="AQ100" i="33"/>
  <c r="AQ100" i="32"/>
  <c r="AQ100" i="36"/>
  <c r="AQ100" i="30"/>
  <c r="AQ100" i="29"/>
  <c r="AM99" i="38"/>
  <c r="AM99" i="37"/>
  <c r="AM99" i="36"/>
  <c r="AM99" i="35"/>
  <c r="AM99" i="34"/>
  <c r="AM99" i="32"/>
  <c r="AM99" i="33"/>
  <c r="AM99" i="31"/>
  <c r="AP98" i="38"/>
  <c r="AP98" i="37"/>
  <c r="AP98" i="36"/>
  <c r="AP98" i="33"/>
  <c r="AP98" i="32"/>
  <c r="AP98" i="35"/>
  <c r="AP98" i="34"/>
  <c r="AP98" i="31"/>
  <c r="AP98" i="30"/>
  <c r="Q98" i="28"/>
  <c r="Q98" i="38"/>
  <c r="Q98" i="37"/>
  <c r="Q98" i="35"/>
  <c r="Q98" i="36"/>
  <c r="Q98" i="34"/>
  <c r="Q98" i="33"/>
  <c r="Q98" i="32"/>
  <c r="Q98" i="31"/>
  <c r="Q98" i="30"/>
  <c r="Q98" i="29"/>
  <c r="AM96" i="38"/>
  <c r="AM96" i="37"/>
  <c r="AM96" i="36"/>
  <c r="AM96" i="35"/>
  <c r="AM96" i="34"/>
  <c r="AM96" i="33"/>
  <c r="AM96" i="32"/>
  <c r="AM96" i="30"/>
  <c r="AM96" i="28"/>
  <c r="AM96" i="29"/>
  <c r="AQ95" i="28"/>
  <c r="AQ95" i="38"/>
  <c r="AQ95" i="37"/>
  <c r="AQ95" i="35"/>
  <c r="AQ95" i="34"/>
  <c r="AQ95" i="36"/>
  <c r="AQ95" i="33"/>
  <c r="AQ95" i="30"/>
  <c r="AQ95" i="32"/>
  <c r="AQ93" i="28"/>
  <c r="AQ93" i="37"/>
  <c r="AQ93" i="36"/>
  <c r="AQ93" i="35"/>
  <c r="AQ93" i="34"/>
  <c r="AQ93" i="38"/>
  <c r="AQ93" i="31"/>
  <c r="AQ93" i="32"/>
  <c r="AQ93" i="33"/>
  <c r="AQ93" i="29"/>
  <c r="AQ93" i="30"/>
  <c r="AQ91" i="28"/>
  <c r="AQ91" i="38"/>
  <c r="AQ91" i="37"/>
  <c r="AQ91" i="36"/>
  <c r="AQ91" i="35"/>
  <c r="AQ91" i="34"/>
  <c r="AQ91" i="33"/>
  <c r="AQ91" i="31"/>
  <c r="AQ91" i="32"/>
  <c r="AQ91" i="29"/>
  <c r="AQ91" i="30"/>
  <c r="AO89" i="28"/>
  <c r="AO89" i="37"/>
  <c r="AO89" i="38"/>
  <c r="AO89" i="36"/>
  <c r="AO89" i="35"/>
  <c r="AO89" i="33"/>
  <c r="AO89" i="34"/>
  <c r="AO89" i="31"/>
  <c r="AO89" i="29"/>
  <c r="AO89" i="30"/>
  <c r="AO89" i="32"/>
  <c r="AM87" i="27"/>
  <c r="AM87" i="38"/>
  <c r="AM87" i="37"/>
  <c r="AM87" i="36"/>
  <c r="AM87" i="35"/>
  <c r="AM87" i="34"/>
  <c r="AM87" i="33"/>
  <c r="AM87" i="32"/>
  <c r="AM87" i="29"/>
  <c r="AM87" i="30"/>
  <c r="AM87" i="31"/>
  <c r="AO86" i="28"/>
  <c r="AO86" i="38"/>
  <c r="AO86" i="36"/>
  <c r="AO86" i="35"/>
  <c r="AO86" i="37"/>
  <c r="AO86" i="34"/>
  <c r="AO86" i="33"/>
  <c r="AO86" i="32"/>
  <c r="AO86" i="31"/>
  <c r="AO86" i="30"/>
  <c r="U137" i="20"/>
  <c r="S138" i="20"/>
  <c r="N93" i="21"/>
  <c r="U105" i="21"/>
  <c r="AN137" i="21"/>
  <c r="AQ95" i="29"/>
  <c r="AM99" i="29"/>
  <c r="AQ105" i="29"/>
  <c r="AP119" i="29"/>
  <c r="AP120" i="29"/>
  <c r="AP124" i="29"/>
  <c r="AN134" i="29"/>
  <c r="AN138" i="29"/>
  <c r="R124" i="31"/>
  <c r="AQ97" i="29"/>
  <c r="AQ100" i="31"/>
  <c r="AQ108" i="31"/>
  <c r="AO129" i="33"/>
  <c r="AN137" i="38"/>
  <c r="AN137" i="37"/>
  <c r="AN137" i="36"/>
  <c r="AN137" i="35"/>
  <c r="AN137" i="34"/>
  <c r="AN137" i="32"/>
  <c r="AN137" i="33"/>
  <c r="AN137" i="30"/>
  <c r="AN137" i="31"/>
  <c r="AN137" i="29"/>
  <c r="AP136" i="38"/>
  <c r="AP136" i="37"/>
  <c r="AP136" i="36"/>
  <c r="AP136" i="35"/>
  <c r="AP136" i="34"/>
  <c r="AP136" i="33"/>
  <c r="AP136" i="32"/>
  <c r="AP136" i="31"/>
  <c r="AP136" i="30"/>
  <c r="AP136" i="29"/>
  <c r="AN133" i="28"/>
  <c r="AN133" i="38"/>
  <c r="AN133" i="37"/>
  <c r="AN133" i="35"/>
  <c r="AN133" i="36"/>
  <c r="AN133" i="34"/>
  <c r="AN133" i="33"/>
  <c r="AN133" i="32"/>
  <c r="AN133" i="30"/>
  <c r="AN133" i="29"/>
  <c r="Q122" i="28"/>
  <c r="Q122" i="38"/>
  <c r="Q122" i="36"/>
  <c r="Q122" i="37"/>
  <c r="Q122" i="34"/>
  <c r="Q122" i="32"/>
  <c r="Q122" i="33"/>
  <c r="Q122" i="35"/>
  <c r="Q122" i="30"/>
  <c r="AM118" i="37"/>
  <c r="AM118" i="38"/>
  <c r="AM118" i="36"/>
  <c r="AM118" i="35"/>
  <c r="AM118" i="34"/>
  <c r="AM118" i="31"/>
  <c r="AM118" i="32"/>
  <c r="AM118" i="33"/>
  <c r="AM118" i="30"/>
  <c r="AO116" i="38"/>
  <c r="AO116" i="37"/>
  <c r="AO116" i="36"/>
  <c r="AO116" i="35"/>
  <c r="AO116" i="34"/>
  <c r="AO116" i="33"/>
  <c r="AO116" i="32"/>
  <c r="AO116" i="31"/>
  <c r="AO116" i="30"/>
  <c r="AO116" i="29"/>
  <c r="Q115" i="28"/>
  <c r="Q115" i="38"/>
  <c r="Q115" i="37"/>
  <c r="Q115" i="36"/>
  <c r="Q115" i="34"/>
  <c r="Q115" i="35"/>
  <c r="Q115" i="32"/>
  <c r="Q115" i="33"/>
  <c r="Q115" i="31"/>
  <c r="AP108" i="38"/>
  <c r="AP108" i="37"/>
  <c r="AP108" i="36"/>
  <c r="AP108" i="35"/>
  <c r="AP108" i="33"/>
  <c r="AP108" i="32"/>
  <c r="AP108" i="31"/>
  <c r="AP108" i="30"/>
  <c r="AP108" i="34"/>
  <c r="AP108" i="29"/>
  <c r="AN106" i="28"/>
  <c r="AN106" i="37"/>
  <c r="AN106" i="36"/>
  <c r="AN106" i="35"/>
  <c r="AN106" i="34"/>
  <c r="AN106" i="33"/>
  <c r="AN106" i="38"/>
  <c r="AN106" i="30"/>
  <c r="AN106" i="32"/>
  <c r="AN106" i="31"/>
  <c r="AN106" i="29"/>
  <c r="Q115" i="29"/>
  <c r="AM121" i="29"/>
  <c r="AP125" i="29"/>
  <c r="Q119" i="30"/>
  <c r="AP132" i="30"/>
  <c r="AO103" i="31"/>
  <c r="AM109" i="31"/>
  <c r="AM137" i="27"/>
  <c r="AM137" i="38"/>
  <c r="AM137" i="37"/>
  <c r="AM137" i="35"/>
  <c r="AM137" i="36"/>
  <c r="AM137" i="33"/>
  <c r="AM137" i="34"/>
  <c r="AM137" i="32"/>
  <c r="AM137" i="29"/>
  <c r="AM137" i="31"/>
  <c r="AM137" i="30"/>
  <c r="AO136" i="28"/>
  <c r="AO136" i="38"/>
  <c r="AO136" i="37"/>
  <c r="AO136" i="35"/>
  <c r="AO136" i="36"/>
  <c r="AO136" i="34"/>
  <c r="AO136" i="33"/>
  <c r="AO136" i="32"/>
  <c r="AO136" i="29"/>
  <c r="AO136" i="31"/>
  <c r="AO136" i="30"/>
  <c r="AQ135" i="38"/>
  <c r="AQ135" i="37"/>
  <c r="AQ135" i="36"/>
  <c r="AQ135" i="34"/>
  <c r="AQ135" i="32"/>
  <c r="AQ135" i="35"/>
  <c r="AQ135" i="33"/>
  <c r="AQ135" i="29"/>
  <c r="AQ135" i="31"/>
  <c r="AN125" i="28"/>
  <c r="AN125" i="38"/>
  <c r="AN125" i="37"/>
  <c r="AN125" i="35"/>
  <c r="AN125" i="36"/>
  <c r="AN125" i="34"/>
  <c r="AN125" i="33"/>
  <c r="AN125" i="32"/>
  <c r="AN125" i="30"/>
  <c r="AN125" i="31"/>
  <c r="AN125" i="29"/>
  <c r="AP123" i="38"/>
  <c r="AP123" i="36"/>
  <c r="AP123" i="35"/>
  <c r="AP123" i="34"/>
  <c r="AP123" i="33"/>
  <c r="AP123" i="37"/>
  <c r="AP123" i="32"/>
  <c r="AP123" i="31"/>
  <c r="AP123" i="30"/>
  <c r="AP123" i="29"/>
  <c r="Q121" i="28"/>
  <c r="Q121" i="37"/>
  <c r="Q121" i="38"/>
  <c r="Q121" i="36"/>
  <c r="Q121" i="35"/>
  <c r="Q121" i="34"/>
  <c r="Q121" i="31"/>
  <c r="Q121" i="33"/>
  <c r="Q121" i="32"/>
  <c r="Q121" i="29"/>
  <c r="Q121" i="30"/>
  <c r="AN116" i="38"/>
  <c r="AN116" i="36"/>
  <c r="AN116" i="35"/>
  <c r="AN116" i="34"/>
  <c r="AN116" i="37"/>
  <c r="AN116" i="33"/>
  <c r="AN116" i="32"/>
  <c r="AN116" i="31"/>
  <c r="AN111" i="28"/>
  <c r="AN111" i="36"/>
  <c r="AN111" i="35"/>
  <c r="AN111" i="34"/>
  <c r="AN111" i="37"/>
  <c r="AN111" i="38"/>
  <c r="AN111" i="31"/>
  <c r="AN111" i="30"/>
  <c r="AN111" i="33"/>
  <c r="AN111" i="32"/>
  <c r="AN111" i="29"/>
  <c r="AQ110" i="28"/>
  <c r="AQ110" i="38"/>
  <c r="AQ110" i="36"/>
  <c r="AQ110" i="37"/>
  <c r="AQ110" i="33"/>
  <c r="AQ110" i="35"/>
  <c r="AQ110" i="34"/>
  <c r="AQ110" i="32"/>
  <c r="AQ110" i="31"/>
  <c r="AQ110" i="30"/>
  <c r="AO108" i="28"/>
  <c r="AO108" i="38"/>
  <c r="AO108" i="37"/>
  <c r="AO108" i="35"/>
  <c r="AO108" i="36"/>
  <c r="AO108" i="34"/>
  <c r="AO108" i="33"/>
  <c r="AO108" i="32"/>
  <c r="AO108" i="31"/>
  <c r="AO108" i="30"/>
  <c r="AM106" i="37"/>
  <c r="AM106" i="36"/>
  <c r="AM106" i="35"/>
  <c r="AM106" i="38"/>
  <c r="AM106" i="32"/>
  <c r="AM106" i="31"/>
  <c r="AM106" i="28"/>
  <c r="AM106" i="34"/>
  <c r="AM106" i="33"/>
  <c r="AM106" i="30"/>
  <c r="AM106" i="29"/>
  <c r="AP105" i="38"/>
  <c r="AP105" i="36"/>
  <c r="AP105" i="37"/>
  <c r="AP105" i="33"/>
  <c r="AP105" i="35"/>
  <c r="AP105" i="34"/>
  <c r="AP105" i="32"/>
  <c r="AP105" i="31"/>
  <c r="AP105" i="30"/>
  <c r="AN103" i="38"/>
  <c r="AN103" i="36"/>
  <c r="AN103" i="37"/>
  <c r="AN103" i="35"/>
  <c r="AN103" i="34"/>
  <c r="AN103" i="33"/>
  <c r="AN103" i="31"/>
  <c r="AN103" i="30"/>
  <c r="AN103" i="32"/>
  <c r="AN103" i="29"/>
  <c r="AQ102" i="28"/>
  <c r="AQ102" i="38"/>
  <c r="AQ102" i="37"/>
  <c r="AQ102" i="36"/>
  <c r="AQ102" i="34"/>
  <c r="AQ102" i="35"/>
  <c r="AQ102" i="32"/>
  <c r="AQ102" i="31"/>
  <c r="AQ102" i="30"/>
  <c r="AQ102" i="33"/>
  <c r="AO100" i="38"/>
  <c r="AO100" i="35"/>
  <c r="AO100" i="34"/>
  <c r="AO100" i="37"/>
  <c r="AO100" i="33"/>
  <c r="AO100" i="32"/>
  <c r="AO100" i="36"/>
  <c r="AO100" i="30"/>
  <c r="AO100" i="31"/>
  <c r="AN98" i="28"/>
  <c r="AN98" i="38"/>
  <c r="AN98" i="36"/>
  <c r="AN98" i="35"/>
  <c r="AN98" i="37"/>
  <c r="AN98" i="34"/>
  <c r="AN98" i="33"/>
  <c r="AN98" i="30"/>
  <c r="AN98" i="32"/>
  <c r="AN98" i="31"/>
  <c r="AN98" i="29"/>
  <c r="AP97" i="38"/>
  <c r="AP97" i="36"/>
  <c r="AP97" i="33"/>
  <c r="AP97" i="35"/>
  <c r="AP97" i="34"/>
  <c r="AP97" i="37"/>
  <c r="AP97" i="32"/>
  <c r="AP97" i="31"/>
  <c r="AP97" i="30"/>
  <c r="AO95" i="38"/>
  <c r="AO95" i="37"/>
  <c r="AO95" i="36"/>
  <c r="AO95" i="35"/>
  <c r="AO95" i="31"/>
  <c r="AO95" i="33"/>
  <c r="AO95" i="34"/>
  <c r="AO95" i="30"/>
  <c r="AO95" i="32"/>
  <c r="AO95" i="29"/>
  <c r="Q95" i="38"/>
  <c r="Q95" i="37"/>
  <c r="Q95" i="36"/>
  <c r="Q95" i="35"/>
  <c r="Q95" i="34"/>
  <c r="Q95" i="33"/>
  <c r="Q95" i="31"/>
  <c r="Q95" i="29"/>
  <c r="Q95" i="32"/>
  <c r="Q95" i="30"/>
  <c r="AO93" i="19"/>
  <c r="AO93" i="38"/>
  <c r="AO93" i="36"/>
  <c r="AO93" i="37"/>
  <c r="AO93" i="33"/>
  <c r="AO93" i="34"/>
  <c r="AO93" i="32"/>
  <c r="AO93" i="35"/>
  <c r="AO93" i="31"/>
  <c r="AO93" i="30"/>
  <c r="AO93" i="29"/>
  <c r="Q93" i="38"/>
  <c r="Q93" i="37"/>
  <c r="Q93" i="33"/>
  <c r="Q93" i="35"/>
  <c r="Q93" i="34"/>
  <c r="Q93" i="32"/>
  <c r="Q93" i="31"/>
  <c r="Q93" i="30"/>
  <c r="Q93" i="36"/>
  <c r="Q93" i="29"/>
  <c r="AO91" i="38"/>
  <c r="AO91" i="37"/>
  <c r="AO91" i="33"/>
  <c r="AO91" i="36"/>
  <c r="AO91" i="35"/>
  <c r="AO91" i="34"/>
  <c r="AO91" i="32"/>
  <c r="AO91" i="31"/>
  <c r="AO91" i="30"/>
  <c r="AM89" i="38"/>
  <c r="AM89" i="37"/>
  <c r="AM89" i="36"/>
  <c r="AM89" i="35"/>
  <c r="AM89" i="33"/>
  <c r="AM89" i="32"/>
  <c r="AM89" i="31"/>
  <c r="AM89" i="30"/>
  <c r="AM89" i="34"/>
  <c r="AP88" i="38"/>
  <c r="AP88" i="36"/>
  <c r="AP88" i="35"/>
  <c r="AP88" i="37"/>
  <c r="AP88" i="34"/>
  <c r="AP88" i="33"/>
  <c r="AP88" i="30"/>
  <c r="AP88" i="31"/>
  <c r="AP88" i="32"/>
  <c r="AP88" i="29"/>
  <c r="AP139" i="28"/>
  <c r="AP139" i="38"/>
  <c r="AP139" i="37"/>
  <c r="AP139" i="36"/>
  <c r="AP139" i="34"/>
  <c r="AP139" i="33"/>
  <c r="AP139" i="35"/>
  <c r="AP139" i="32"/>
  <c r="AP139" i="31"/>
  <c r="AP139" i="30"/>
  <c r="AP139" i="29"/>
  <c r="AN136" i="28"/>
  <c r="AN136" i="38"/>
  <c r="AN136" i="37"/>
  <c r="AN136" i="35"/>
  <c r="AN136" i="36"/>
  <c r="AN136" i="34"/>
  <c r="AN136" i="33"/>
  <c r="AN136" i="31"/>
  <c r="AN136" i="30"/>
  <c r="AN136" i="32"/>
  <c r="AN136" i="29"/>
  <c r="AP135" i="38"/>
  <c r="AP135" i="34"/>
  <c r="AP135" i="33"/>
  <c r="AP135" i="36"/>
  <c r="AP135" i="35"/>
  <c r="AP135" i="32"/>
  <c r="AP135" i="37"/>
  <c r="AP135" i="31"/>
  <c r="AP135" i="30"/>
  <c r="AP135" i="29"/>
  <c r="AN132" i="27"/>
  <c r="AN132" i="37"/>
  <c r="AN132" i="38"/>
  <c r="AN132" i="36"/>
  <c r="AN132" i="35"/>
  <c r="AN132" i="33"/>
  <c r="AN132" i="32"/>
  <c r="AN132" i="34"/>
  <c r="AN132" i="29"/>
  <c r="AN132" i="30"/>
  <c r="AO131" i="36"/>
  <c r="AO131" i="38"/>
  <c r="AO131" i="37"/>
  <c r="AO131" i="35"/>
  <c r="AO131" i="32"/>
  <c r="AO131" i="33"/>
  <c r="AO131" i="29"/>
  <c r="AO131" i="34"/>
  <c r="AO131" i="30"/>
  <c r="AP130" i="27"/>
  <c r="AP130" i="38"/>
  <c r="AP130" i="37"/>
  <c r="AP130" i="36"/>
  <c r="AP130" i="35"/>
  <c r="AP130" i="32"/>
  <c r="AP130" i="33"/>
  <c r="AP130" i="34"/>
  <c r="AP130" i="29"/>
  <c r="AP130" i="28"/>
  <c r="AP130" i="30"/>
  <c r="R130" i="28"/>
  <c r="R130" i="37"/>
  <c r="R130" i="38"/>
  <c r="R130" i="36"/>
  <c r="R130" i="35"/>
  <c r="R130" i="32"/>
  <c r="R130" i="33"/>
  <c r="R130" i="31"/>
  <c r="R130" i="34"/>
  <c r="R130" i="29"/>
  <c r="AM125" i="28"/>
  <c r="AM125" i="38"/>
  <c r="AM125" i="37"/>
  <c r="AM125" i="35"/>
  <c r="AM125" i="36"/>
  <c r="AM125" i="33"/>
  <c r="AM125" i="34"/>
  <c r="AM125" i="31"/>
  <c r="AM125" i="30"/>
  <c r="AM125" i="32"/>
  <c r="AM125" i="29"/>
  <c r="AN124" i="27"/>
  <c r="AN124" i="38"/>
  <c r="AN124" i="37"/>
  <c r="AN124" i="36"/>
  <c r="AN124" i="35"/>
  <c r="AN124" i="34"/>
  <c r="AN124" i="33"/>
  <c r="AN124" i="32"/>
  <c r="AN124" i="31"/>
  <c r="AN124" i="30"/>
  <c r="AN124" i="29"/>
  <c r="AO123" i="28"/>
  <c r="AO123" i="38"/>
  <c r="AO123" i="37"/>
  <c r="AO123" i="35"/>
  <c r="AO123" i="34"/>
  <c r="AO123" i="32"/>
  <c r="AO123" i="36"/>
  <c r="AO123" i="33"/>
  <c r="AO123" i="31"/>
  <c r="AO123" i="30"/>
  <c r="AO122" i="38"/>
  <c r="AO122" i="36"/>
  <c r="AO122" i="37"/>
  <c r="AO122" i="34"/>
  <c r="AO122" i="32"/>
  <c r="AO122" i="33"/>
  <c r="AO122" i="35"/>
  <c r="AO122" i="31"/>
  <c r="AO122" i="30"/>
  <c r="AO121" i="27"/>
  <c r="AO121" i="38"/>
  <c r="AO121" i="37"/>
  <c r="AO121" i="36"/>
  <c r="AO121" i="35"/>
  <c r="AO121" i="32"/>
  <c r="AO121" i="31"/>
  <c r="AO121" i="29"/>
  <c r="AO121" i="34"/>
  <c r="AO121" i="33"/>
  <c r="AO121" i="28"/>
  <c r="AO121" i="30"/>
  <c r="AP120" i="27"/>
  <c r="AP120" i="38"/>
  <c r="AP120" i="37"/>
  <c r="AP120" i="35"/>
  <c r="AP120" i="36"/>
  <c r="AP120" i="33"/>
  <c r="AP120" i="32"/>
  <c r="AP120" i="34"/>
  <c r="AP120" i="31"/>
  <c r="AP120" i="30"/>
  <c r="AM116" i="38"/>
  <c r="AM116" i="36"/>
  <c r="AM116" i="35"/>
  <c r="AM116" i="34"/>
  <c r="AM116" i="37"/>
  <c r="AM116" i="33"/>
  <c r="AM116" i="32"/>
  <c r="AM116" i="30"/>
  <c r="AM116" i="31"/>
  <c r="AN115" i="38"/>
  <c r="AN115" i="36"/>
  <c r="AN115" i="34"/>
  <c r="AN115" i="37"/>
  <c r="AN115" i="33"/>
  <c r="AN115" i="35"/>
  <c r="AN115" i="32"/>
  <c r="AN115" i="31"/>
  <c r="AN115" i="30"/>
  <c r="AO114" i="28"/>
  <c r="AO114" i="38"/>
  <c r="AO114" i="37"/>
  <c r="AO114" i="36"/>
  <c r="AO114" i="35"/>
  <c r="AO114" i="34"/>
  <c r="AO114" i="31"/>
  <c r="AO114" i="33"/>
  <c r="AO114" i="32"/>
  <c r="AO114" i="29"/>
  <c r="AO114" i="30"/>
  <c r="AP113" i="38"/>
  <c r="AP113" i="36"/>
  <c r="AP113" i="37"/>
  <c r="AP113" i="35"/>
  <c r="AP113" i="34"/>
  <c r="AP113" i="32"/>
  <c r="AP113" i="33"/>
  <c r="AP113" i="30"/>
  <c r="Q113" i="28"/>
  <c r="Q113" i="38"/>
  <c r="Q113" i="37"/>
  <c r="Q113" i="34"/>
  <c r="Q113" i="35"/>
  <c r="Q113" i="36"/>
  <c r="Q113" i="32"/>
  <c r="Q113" i="31"/>
  <c r="Q113" i="33"/>
  <c r="Q113" i="29"/>
  <c r="Q113" i="30"/>
  <c r="AM111" i="37"/>
  <c r="AM111" i="38"/>
  <c r="AM111" i="36"/>
  <c r="AM111" i="35"/>
  <c r="AM111" i="34"/>
  <c r="AM111" i="31"/>
  <c r="AM111" i="32"/>
  <c r="AM111" i="33"/>
  <c r="AM111" i="30"/>
  <c r="AM111" i="29"/>
  <c r="AP110" i="38"/>
  <c r="AP110" i="36"/>
  <c r="AP110" i="35"/>
  <c r="AP110" i="37"/>
  <c r="AP110" i="34"/>
  <c r="AP110" i="33"/>
  <c r="AP110" i="32"/>
  <c r="AP110" i="31"/>
  <c r="AP110" i="30"/>
  <c r="AN108" i="28"/>
  <c r="AN108" i="38"/>
  <c r="AN108" i="36"/>
  <c r="AN108" i="37"/>
  <c r="AN108" i="35"/>
  <c r="AN108" i="34"/>
  <c r="AN108" i="33"/>
  <c r="AN108" i="32"/>
  <c r="AN108" i="30"/>
  <c r="AN108" i="31"/>
  <c r="AQ107" i="28"/>
  <c r="AQ107" i="37"/>
  <c r="AQ107" i="38"/>
  <c r="AQ107" i="36"/>
  <c r="AQ107" i="35"/>
  <c r="AQ107" i="34"/>
  <c r="AQ107" i="32"/>
  <c r="AQ107" i="31"/>
  <c r="AQ107" i="30"/>
  <c r="AQ107" i="33"/>
  <c r="AQ107" i="29"/>
  <c r="Q88" i="27"/>
  <c r="R88" i="1"/>
  <c r="Q123" i="15"/>
  <c r="P123" i="15"/>
  <c r="AO103" i="19"/>
  <c r="N129" i="19"/>
  <c r="L96" i="18"/>
  <c r="AN89" i="29"/>
  <c r="AN101" i="29"/>
  <c r="AM104" i="29"/>
  <c r="AP113" i="29"/>
  <c r="AN89" i="30"/>
  <c r="AO111" i="30"/>
  <c r="AM129" i="31"/>
  <c r="AO100" i="29"/>
  <c r="Q117" i="29"/>
  <c r="AM99" i="30"/>
  <c r="AO139" i="38"/>
  <c r="AO139" i="37"/>
  <c r="AO139" i="35"/>
  <c r="AO139" i="36"/>
  <c r="AO139" i="34"/>
  <c r="AO139" i="33"/>
  <c r="AO139" i="32"/>
  <c r="AO139" i="29"/>
  <c r="AO139" i="30"/>
  <c r="AO139" i="31"/>
  <c r="AQ138" i="28"/>
  <c r="AQ138" i="38"/>
  <c r="AQ138" i="37"/>
  <c r="AQ138" i="36"/>
  <c r="AQ138" i="35"/>
  <c r="AQ138" i="34"/>
  <c r="AQ138" i="32"/>
  <c r="AQ138" i="33"/>
  <c r="AQ138" i="31"/>
  <c r="AQ138" i="29"/>
  <c r="AQ138" i="30"/>
  <c r="AM136" i="28"/>
  <c r="AM136" i="38"/>
  <c r="AM136" i="37"/>
  <c r="AM136" i="36"/>
  <c r="AM136" i="35"/>
  <c r="AM136" i="33"/>
  <c r="AM136" i="34"/>
  <c r="AM136" i="32"/>
  <c r="AM136" i="29"/>
  <c r="AM136" i="30"/>
  <c r="AM136" i="31"/>
  <c r="AO135" i="28"/>
  <c r="AO135" i="38"/>
  <c r="AO135" i="37"/>
  <c r="AO135" i="35"/>
  <c r="AO135" i="36"/>
  <c r="AO135" i="34"/>
  <c r="AO135" i="33"/>
  <c r="AO135" i="32"/>
  <c r="AO135" i="29"/>
  <c r="AO135" i="31"/>
  <c r="AQ134" i="28"/>
  <c r="AQ134" i="38"/>
  <c r="AQ134" i="37"/>
  <c r="AQ134" i="36"/>
  <c r="AQ134" i="35"/>
  <c r="AQ134" i="34"/>
  <c r="AQ134" i="32"/>
  <c r="AQ134" i="33"/>
  <c r="AQ134" i="31"/>
  <c r="AQ134" i="29"/>
  <c r="AQ134" i="30"/>
  <c r="AM132" i="28"/>
  <c r="AM132" i="37"/>
  <c r="AM132" i="38"/>
  <c r="AM132" i="36"/>
  <c r="AM132" i="35"/>
  <c r="AM132" i="34"/>
  <c r="AM132" i="33"/>
  <c r="AM132" i="31"/>
  <c r="AM132" i="32"/>
  <c r="AM132" i="30"/>
  <c r="AM132" i="29"/>
  <c r="AN131" i="37"/>
  <c r="AN131" i="38"/>
  <c r="AN131" i="36"/>
  <c r="AN131" i="35"/>
  <c r="AN131" i="34"/>
  <c r="AN131" i="33"/>
  <c r="AN131" i="31"/>
  <c r="AN131" i="32"/>
  <c r="AN131" i="30"/>
  <c r="AN131" i="29"/>
  <c r="AO130" i="27"/>
  <c r="AO130" i="38"/>
  <c r="AO130" i="37"/>
  <c r="AO130" i="35"/>
  <c r="AO130" i="34"/>
  <c r="AO130" i="36"/>
  <c r="AO130" i="32"/>
  <c r="AO130" i="31"/>
  <c r="AO130" i="33"/>
  <c r="AO130" i="30"/>
  <c r="AO130" i="29"/>
  <c r="AP129" i="38"/>
  <c r="AP129" i="36"/>
  <c r="AP129" i="34"/>
  <c r="AP129" i="37"/>
  <c r="AP129" i="35"/>
  <c r="AP129" i="33"/>
  <c r="AP129" i="31"/>
  <c r="AP129" i="32"/>
  <c r="AP129" i="30"/>
  <c r="AP129" i="29"/>
  <c r="R129" i="28"/>
  <c r="R129" i="38"/>
  <c r="R129" i="37"/>
  <c r="R129" i="34"/>
  <c r="R129" i="35"/>
  <c r="R129" i="36"/>
  <c r="R129" i="32"/>
  <c r="R129" i="33"/>
  <c r="R129" i="29"/>
  <c r="R129" i="31"/>
  <c r="R129" i="30"/>
  <c r="AM124" i="28"/>
  <c r="AM124" i="38"/>
  <c r="AM124" i="37"/>
  <c r="AM124" i="36"/>
  <c r="AM124" i="34"/>
  <c r="AM124" i="35"/>
  <c r="AM124" i="33"/>
  <c r="AM124" i="31"/>
  <c r="AM124" i="32"/>
  <c r="AM124" i="30"/>
  <c r="AM124" i="29"/>
  <c r="AN123" i="37"/>
  <c r="AN123" i="38"/>
  <c r="AN123" i="35"/>
  <c r="AN123" i="36"/>
  <c r="AN123" i="34"/>
  <c r="AN123" i="31"/>
  <c r="AN123" i="30"/>
  <c r="AN123" i="32"/>
  <c r="AN123" i="33"/>
  <c r="AN122" i="28"/>
  <c r="AN122" i="38"/>
  <c r="AN122" i="37"/>
  <c r="AN122" i="36"/>
  <c r="AN122" i="34"/>
  <c r="AN122" i="33"/>
  <c r="AN122" i="35"/>
  <c r="AN122" i="32"/>
  <c r="AN122" i="31"/>
  <c r="AN122" i="30"/>
  <c r="AN121" i="27"/>
  <c r="AN121" i="37"/>
  <c r="AN121" i="38"/>
  <c r="AN121" i="36"/>
  <c r="AN121" i="35"/>
  <c r="AN121" i="33"/>
  <c r="AN121" i="34"/>
  <c r="AN121" i="32"/>
  <c r="AN121" i="31"/>
  <c r="AN121" i="28"/>
  <c r="AN121" i="29"/>
  <c r="AO120" i="37"/>
  <c r="AO120" i="36"/>
  <c r="AO120" i="38"/>
  <c r="AO120" i="35"/>
  <c r="AO120" i="34"/>
  <c r="AO120" i="31"/>
  <c r="AO120" i="33"/>
  <c r="AO120" i="32"/>
  <c r="AO120" i="30"/>
  <c r="AO120" i="29"/>
  <c r="AO120" i="28"/>
  <c r="Q120" i="28"/>
  <c r="Q120" i="38"/>
  <c r="Q120" i="37"/>
  <c r="Q120" i="36"/>
  <c r="Q120" i="35"/>
  <c r="Q120" i="34"/>
  <c r="Q120" i="31"/>
  <c r="Q120" i="32"/>
  <c r="Q120" i="30"/>
  <c r="Q120" i="33"/>
  <c r="AM101" i="28"/>
  <c r="AN86" i="29"/>
  <c r="AN115" i="29"/>
  <c r="AN122" i="29"/>
  <c r="R124" i="29"/>
  <c r="AP126" i="29"/>
  <c r="AO125" i="30"/>
  <c r="AO127" i="30"/>
  <c r="AO133" i="30"/>
  <c r="AN126" i="38"/>
  <c r="AN126" i="37"/>
  <c r="AN126" i="36"/>
  <c r="AN126" i="34"/>
  <c r="AN126" i="33"/>
  <c r="AN126" i="35"/>
  <c r="AN126" i="32"/>
  <c r="AN126" i="30"/>
  <c r="AN126" i="29"/>
  <c r="AN126" i="31"/>
  <c r="AP112" i="27"/>
  <c r="AP112" i="37"/>
  <c r="AP112" i="36"/>
  <c r="AP112" i="38"/>
  <c r="AP112" i="35"/>
  <c r="AP112" i="34"/>
  <c r="AP112" i="33"/>
  <c r="AP112" i="31"/>
  <c r="AP112" i="32"/>
  <c r="AP112" i="30"/>
  <c r="AP112" i="29"/>
  <c r="AN110" i="38"/>
  <c r="AN110" i="37"/>
  <c r="AN110" i="35"/>
  <c r="AN110" i="36"/>
  <c r="AN110" i="34"/>
  <c r="AN110" i="33"/>
  <c r="AN110" i="31"/>
  <c r="AN110" i="32"/>
  <c r="AN110" i="30"/>
  <c r="AN110" i="29"/>
  <c r="AQ109" i="28"/>
  <c r="AQ109" i="38"/>
  <c r="AQ109" i="37"/>
  <c r="AQ109" i="36"/>
  <c r="AQ109" i="32"/>
  <c r="AQ109" i="31"/>
  <c r="AQ109" i="33"/>
  <c r="AQ109" i="35"/>
  <c r="AQ109" i="34"/>
  <c r="AQ109" i="30"/>
  <c r="AO107" i="28"/>
  <c r="AO107" i="38"/>
  <c r="AO107" i="37"/>
  <c r="AO107" i="35"/>
  <c r="AO107" i="34"/>
  <c r="AO107" i="36"/>
  <c r="AO107" i="33"/>
  <c r="AO107" i="32"/>
  <c r="AO107" i="30"/>
  <c r="AO107" i="31"/>
  <c r="AO107" i="29"/>
  <c r="AM105" i="37"/>
  <c r="AM105" i="38"/>
  <c r="AM105" i="36"/>
  <c r="AM105" i="35"/>
  <c r="AM105" i="33"/>
  <c r="AM105" i="32"/>
  <c r="AM105" i="34"/>
  <c r="AM105" i="31"/>
  <c r="AM105" i="30"/>
  <c r="AM105" i="29"/>
  <c r="AP104" i="38"/>
  <c r="AP104" i="37"/>
  <c r="AP104" i="36"/>
  <c r="AP104" i="33"/>
  <c r="AP104" i="32"/>
  <c r="AP104" i="35"/>
  <c r="AP104" i="34"/>
  <c r="AP104" i="31"/>
  <c r="AP104" i="30"/>
  <c r="AP104" i="29"/>
  <c r="AN102" i="37"/>
  <c r="AN102" i="36"/>
  <c r="AN102" i="38"/>
  <c r="AN102" i="35"/>
  <c r="AN102" i="34"/>
  <c r="AN102" i="33"/>
  <c r="AN102" i="30"/>
  <c r="AN102" i="31"/>
  <c r="AN102" i="32"/>
  <c r="AN102" i="29"/>
  <c r="AQ101" i="38"/>
  <c r="AQ101" i="37"/>
  <c r="AQ101" i="36"/>
  <c r="AQ101" i="32"/>
  <c r="AQ101" i="34"/>
  <c r="AQ101" i="31"/>
  <c r="AQ101" i="33"/>
  <c r="AQ101" i="30"/>
  <c r="AP99" i="38"/>
  <c r="AP99" i="37"/>
  <c r="AP99" i="36"/>
  <c r="AP99" i="34"/>
  <c r="AP99" i="33"/>
  <c r="AP99" i="35"/>
  <c r="AP99" i="32"/>
  <c r="AP99" i="31"/>
  <c r="AP99" i="30"/>
  <c r="AP99" i="29"/>
  <c r="AM97" i="28"/>
  <c r="AM97" i="38"/>
  <c r="AM97" i="37"/>
  <c r="AM97" i="36"/>
  <c r="AM97" i="35"/>
  <c r="AM97" i="33"/>
  <c r="AM97" i="32"/>
  <c r="AM97" i="34"/>
  <c r="AM97" i="31"/>
  <c r="AM97" i="30"/>
  <c r="AM97" i="29"/>
  <c r="AP96" i="28"/>
  <c r="AP96" i="38"/>
  <c r="AP96" i="36"/>
  <c r="AP96" i="37"/>
  <c r="AP96" i="35"/>
  <c r="AP96" i="34"/>
  <c r="AP96" i="33"/>
  <c r="AP96" i="32"/>
  <c r="AP96" i="31"/>
  <c r="AP96" i="30"/>
  <c r="AO94" i="28"/>
  <c r="AO94" i="38"/>
  <c r="AO94" i="37"/>
  <c r="AO94" i="36"/>
  <c r="AO94" i="35"/>
  <c r="AO94" i="32"/>
  <c r="AO94" i="34"/>
  <c r="AO94" i="33"/>
  <c r="AO94" i="31"/>
  <c r="AO94" i="30"/>
  <c r="AO92" i="28"/>
  <c r="AO92" i="38"/>
  <c r="AO92" i="37"/>
  <c r="AO92" i="35"/>
  <c r="AO92" i="34"/>
  <c r="AO92" i="36"/>
  <c r="AO92" i="33"/>
  <c r="AO92" i="32"/>
  <c r="AO92" i="31"/>
  <c r="AO92" i="30"/>
  <c r="AO92" i="29"/>
  <c r="AO90" i="38"/>
  <c r="AO90" i="37"/>
  <c r="AO90" i="36"/>
  <c r="AO90" i="34"/>
  <c r="AO90" i="32"/>
  <c r="AO90" i="35"/>
  <c r="AO90" i="31"/>
  <c r="AO90" i="33"/>
  <c r="AO90" i="30"/>
  <c r="AO90" i="29"/>
  <c r="AM88" i="28"/>
  <c r="AM88" i="38"/>
  <c r="AM88" i="37"/>
  <c r="AM88" i="35"/>
  <c r="AM88" i="34"/>
  <c r="AM88" i="33"/>
  <c r="AM88" i="32"/>
  <c r="AM88" i="36"/>
  <c r="AM88" i="31"/>
  <c r="AM88" i="30"/>
  <c r="AP87" i="38"/>
  <c r="AP87" i="37"/>
  <c r="AP87" i="36"/>
  <c r="AP87" i="35"/>
  <c r="AP87" i="34"/>
  <c r="AP87" i="33"/>
  <c r="AP87" i="32"/>
  <c r="AP87" i="31"/>
  <c r="AP87" i="30"/>
  <c r="AP87" i="29"/>
  <c r="O88" i="15"/>
  <c r="O91" i="15"/>
  <c r="N96" i="15"/>
  <c r="Q112" i="15"/>
  <c r="L88" i="18"/>
  <c r="K88" i="18"/>
  <c r="O132" i="18"/>
  <c r="AM109" i="28"/>
  <c r="AO86" i="29"/>
  <c r="AO91" i="29"/>
  <c r="AP98" i="29"/>
  <c r="AM114" i="29"/>
  <c r="AM116" i="29"/>
  <c r="AO117" i="29"/>
  <c r="Q120" i="29"/>
  <c r="AO122" i="29"/>
  <c r="AM123" i="29"/>
  <c r="AP95" i="30"/>
  <c r="AM112" i="30"/>
  <c r="R130" i="30"/>
  <c r="AQ95" i="31"/>
  <c r="AQ139" i="28"/>
  <c r="AQ139" i="38"/>
  <c r="AQ139" i="37"/>
  <c r="AQ139" i="36"/>
  <c r="AQ139" i="34"/>
  <c r="AQ139" i="33"/>
  <c r="AQ139" i="32"/>
  <c r="AQ139" i="35"/>
  <c r="AQ139" i="29"/>
  <c r="AQ139" i="31"/>
  <c r="AM133" i="28"/>
  <c r="AM133" i="37"/>
  <c r="AM133" i="38"/>
  <c r="AM133" i="35"/>
  <c r="AM133" i="36"/>
  <c r="AM133" i="34"/>
  <c r="AM133" i="33"/>
  <c r="AM133" i="32"/>
  <c r="AM133" i="31"/>
  <c r="AM133" i="29"/>
  <c r="AM133" i="30"/>
  <c r="AO132" i="38"/>
  <c r="AO132" i="36"/>
  <c r="AO132" i="37"/>
  <c r="AO132" i="35"/>
  <c r="AO132" i="34"/>
  <c r="AO132" i="33"/>
  <c r="AO132" i="32"/>
  <c r="AO132" i="30"/>
  <c r="AO132" i="31"/>
  <c r="AP131" i="28"/>
  <c r="AP131" i="38"/>
  <c r="AP131" i="37"/>
  <c r="AP131" i="35"/>
  <c r="AP131" i="36"/>
  <c r="AP131" i="34"/>
  <c r="AP131" i="32"/>
  <c r="AP131" i="31"/>
  <c r="AP131" i="30"/>
  <c r="AP131" i="33"/>
  <c r="AP131" i="29"/>
  <c r="R131" i="37"/>
  <c r="R131" i="38"/>
  <c r="R131" i="36"/>
  <c r="R131" i="35"/>
  <c r="R131" i="34"/>
  <c r="R131" i="32"/>
  <c r="R131" i="31"/>
  <c r="R131" i="33"/>
  <c r="R131" i="29"/>
  <c r="R131" i="30"/>
  <c r="AM126" i="28"/>
  <c r="AM126" i="38"/>
  <c r="AM126" i="37"/>
  <c r="AM126" i="36"/>
  <c r="AM126" i="35"/>
  <c r="AM126" i="34"/>
  <c r="AM126" i="32"/>
  <c r="AM126" i="30"/>
  <c r="AM126" i="33"/>
  <c r="AM126" i="31"/>
  <c r="AO124" i="38"/>
  <c r="AO124" i="37"/>
  <c r="AO124" i="36"/>
  <c r="AO124" i="35"/>
  <c r="AO124" i="34"/>
  <c r="AO124" i="33"/>
  <c r="AO124" i="32"/>
  <c r="AO124" i="30"/>
  <c r="AO124" i="31"/>
  <c r="AP121" i="38"/>
  <c r="AP121" i="37"/>
  <c r="AP121" i="36"/>
  <c r="AP121" i="35"/>
  <c r="AP121" i="34"/>
  <c r="AP121" i="32"/>
  <c r="AP121" i="31"/>
  <c r="AP121" i="30"/>
  <c r="AP121" i="33"/>
  <c r="AP121" i="29"/>
  <c r="AM117" i="28"/>
  <c r="AM117" i="37"/>
  <c r="AM117" i="38"/>
  <c r="AM117" i="35"/>
  <c r="AM117" i="36"/>
  <c r="AM117" i="33"/>
  <c r="AM117" i="34"/>
  <c r="AM117" i="31"/>
  <c r="AM117" i="30"/>
  <c r="AM117" i="32"/>
  <c r="AM117" i="29"/>
  <c r="AO115" i="38"/>
  <c r="AO115" i="37"/>
  <c r="AO115" i="36"/>
  <c r="AO115" i="34"/>
  <c r="AO115" i="35"/>
  <c r="AO115" i="32"/>
  <c r="AO115" i="33"/>
  <c r="AO115" i="31"/>
  <c r="AO115" i="30"/>
  <c r="AP114" i="37"/>
  <c r="AP114" i="38"/>
  <c r="AP114" i="35"/>
  <c r="AP114" i="34"/>
  <c r="AP114" i="36"/>
  <c r="AP114" i="31"/>
  <c r="AP114" i="33"/>
  <c r="AP114" i="32"/>
  <c r="AP114" i="29"/>
  <c r="AP114" i="30"/>
  <c r="Q114" i="37"/>
  <c r="Q114" i="38"/>
  <c r="Q114" i="36"/>
  <c r="Q114" i="35"/>
  <c r="Q114" i="33"/>
  <c r="Q114" i="31"/>
  <c r="Q114" i="32"/>
  <c r="Q114" i="29"/>
  <c r="Q114" i="30"/>
  <c r="Q114" i="34"/>
  <c r="M103" i="12"/>
  <c r="M110" i="12"/>
  <c r="O139" i="12"/>
  <c r="AN139" i="38"/>
  <c r="AN139" i="37"/>
  <c r="AN139" i="36"/>
  <c r="AN139" i="35"/>
  <c r="AN139" i="34"/>
  <c r="AN139" i="33"/>
  <c r="AN139" i="32"/>
  <c r="AN139" i="30"/>
  <c r="AN139" i="31"/>
  <c r="AP138" i="38"/>
  <c r="AP138" i="37"/>
  <c r="AP138" i="36"/>
  <c r="AP138" i="35"/>
  <c r="AP138" i="34"/>
  <c r="AP138" i="33"/>
  <c r="AP138" i="32"/>
  <c r="AP138" i="31"/>
  <c r="AP138" i="30"/>
  <c r="AP138" i="19"/>
  <c r="AP138" i="25"/>
  <c r="AN135" i="38"/>
  <c r="AN135" i="37"/>
  <c r="AN135" i="36"/>
  <c r="AN135" i="35"/>
  <c r="AN135" i="34"/>
  <c r="AN135" i="32"/>
  <c r="AN135" i="33"/>
  <c r="AN135" i="30"/>
  <c r="AN135" i="31"/>
  <c r="AN135" i="29"/>
  <c r="AP134" i="38"/>
  <c r="AP134" i="37"/>
  <c r="AP134" i="35"/>
  <c r="AP134" i="34"/>
  <c r="AP134" i="33"/>
  <c r="AP134" i="36"/>
  <c r="AP134" i="32"/>
  <c r="AP134" i="31"/>
  <c r="AP134" i="30"/>
  <c r="AM131" i="37"/>
  <c r="AM131" i="36"/>
  <c r="AM131" i="38"/>
  <c r="AM131" i="35"/>
  <c r="AM131" i="33"/>
  <c r="AM131" i="31"/>
  <c r="AM131" i="34"/>
  <c r="AM131" i="32"/>
  <c r="AM131" i="30"/>
  <c r="AM135" i="27"/>
  <c r="AM135" i="38"/>
  <c r="AM135" i="37"/>
  <c r="AM135" i="35"/>
  <c r="AM135" i="36"/>
  <c r="AM135" i="32"/>
  <c r="AM135" i="33"/>
  <c r="AM135" i="34"/>
  <c r="AM135" i="29"/>
  <c r="AM135" i="30"/>
  <c r="AM135" i="28"/>
  <c r="AM135" i="31"/>
  <c r="AO134" i="38"/>
  <c r="AO134" i="37"/>
  <c r="AO134" i="36"/>
  <c r="AO134" i="35"/>
  <c r="AO134" i="34"/>
  <c r="AO134" i="33"/>
  <c r="AO134" i="32"/>
  <c r="AO134" i="29"/>
  <c r="AO134" i="31"/>
  <c r="AO134" i="30"/>
  <c r="AQ133" i="38"/>
  <c r="AQ133" i="36"/>
  <c r="AQ133" i="37"/>
  <c r="AQ133" i="34"/>
  <c r="AQ133" i="35"/>
  <c r="AQ133" i="33"/>
  <c r="AQ133" i="32"/>
  <c r="AQ133" i="29"/>
  <c r="AQ133" i="31"/>
  <c r="AQ133" i="30"/>
  <c r="AM130" i="27"/>
  <c r="AM130" i="37"/>
  <c r="AM130" i="36"/>
  <c r="AM130" i="38"/>
  <c r="AM130" i="35"/>
  <c r="AM130" i="34"/>
  <c r="AM130" i="32"/>
  <c r="AM130" i="31"/>
  <c r="AM130" i="33"/>
  <c r="AM130" i="30"/>
  <c r="AM130" i="29"/>
  <c r="AN129" i="27"/>
  <c r="AN129" i="37"/>
  <c r="AN129" i="38"/>
  <c r="AN129" i="36"/>
  <c r="AN129" i="35"/>
  <c r="AN129" i="34"/>
  <c r="AN129" i="32"/>
  <c r="AN129" i="31"/>
  <c r="AN129" i="33"/>
  <c r="AN129" i="30"/>
  <c r="AN129" i="29"/>
  <c r="AN129" i="28"/>
  <c r="AO128" i="27"/>
  <c r="AO128" i="37"/>
  <c r="AO128" i="36"/>
  <c r="AO128" i="38"/>
  <c r="AO128" i="35"/>
  <c r="AO128" i="33"/>
  <c r="AO128" i="31"/>
  <c r="AO128" i="34"/>
  <c r="AO128" i="32"/>
  <c r="AO128" i="29"/>
  <c r="AO128" i="28"/>
  <c r="AO128" i="30"/>
  <c r="AP127" i="27"/>
  <c r="AP127" i="37"/>
  <c r="AP127" i="38"/>
  <c r="AP127" i="36"/>
  <c r="AP127" i="33"/>
  <c r="AP127" i="31"/>
  <c r="AP127" i="32"/>
  <c r="AP127" i="35"/>
  <c r="AP127" i="34"/>
  <c r="AP127" i="29"/>
  <c r="AP127" i="30"/>
  <c r="Q118" i="38"/>
  <c r="Q118" i="37"/>
  <c r="Q118" i="35"/>
  <c r="Q118" i="36"/>
  <c r="Q118" i="34"/>
  <c r="Q118" i="33"/>
  <c r="Q118" i="32"/>
  <c r="Q118" i="30"/>
  <c r="Q118" i="31"/>
  <c r="Q118" i="29"/>
  <c r="R118" i="1"/>
  <c r="Q114" i="28"/>
  <c r="AP115" i="28"/>
  <c r="AP91" i="29"/>
  <c r="AN108" i="29"/>
  <c r="AP110" i="29"/>
  <c r="AN116" i="29"/>
  <c r="AN119" i="29"/>
  <c r="Q122" i="29"/>
  <c r="AO103" i="30"/>
  <c r="AM96" i="31"/>
  <c r="R127" i="28"/>
  <c r="R127" i="38"/>
  <c r="R127" i="36"/>
  <c r="R127" i="34"/>
  <c r="R127" i="37"/>
  <c r="R127" i="33"/>
  <c r="R127" i="32"/>
  <c r="R127" i="35"/>
  <c r="R127" i="31"/>
  <c r="R127" i="29"/>
  <c r="AM120" i="28"/>
  <c r="AM120" i="37"/>
  <c r="AM120" i="38"/>
  <c r="AM120" i="36"/>
  <c r="AM120" i="35"/>
  <c r="AM120" i="34"/>
  <c r="AM120" i="31"/>
  <c r="AM120" i="32"/>
  <c r="AM120" i="33"/>
  <c r="AM120" i="29"/>
  <c r="AM120" i="30"/>
  <c r="AO119" i="38"/>
  <c r="AO119" i="37"/>
  <c r="AO119" i="36"/>
  <c r="AO119" i="35"/>
  <c r="AO119" i="32"/>
  <c r="AO119" i="33"/>
  <c r="AO119" i="31"/>
  <c r="AO119" i="30"/>
  <c r="AP118" i="38"/>
  <c r="AP118" i="37"/>
  <c r="AP118" i="36"/>
  <c r="AP118" i="35"/>
  <c r="AP118" i="34"/>
  <c r="AP118" i="33"/>
  <c r="AP118" i="32"/>
  <c r="AP118" i="31"/>
  <c r="AM115" i="38"/>
  <c r="AM115" i="37"/>
  <c r="AM115" i="36"/>
  <c r="AM115" i="34"/>
  <c r="AM115" i="33"/>
  <c r="AM115" i="35"/>
  <c r="AM115" i="32"/>
  <c r="AM115" i="31"/>
  <c r="AM115" i="30"/>
  <c r="AN114" i="38"/>
  <c r="AN114" i="37"/>
  <c r="AN114" i="36"/>
  <c r="AN114" i="34"/>
  <c r="AN114" i="35"/>
  <c r="AN114" i="32"/>
  <c r="AN114" i="33"/>
  <c r="AN114" i="31"/>
  <c r="AO113" i="28"/>
  <c r="AO113" i="37"/>
  <c r="AO113" i="38"/>
  <c r="AO113" i="36"/>
  <c r="AO113" i="33"/>
  <c r="AO113" i="34"/>
  <c r="AO113" i="31"/>
  <c r="AO113" i="32"/>
  <c r="AO113" i="35"/>
  <c r="AO113" i="30"/>
  <c r="AO113" i="29"/>
  <c r="AQ112" i="36"/>
  <c r="AQ112" i="35"/>
  <c r="AQ112" i="34"/>
  <c r="AQ112" i="37"/>
  <c r="AQ112" i="33"/>
  <c r="AQ112" i="38"/>
  <c r="AQ112" i="32"/>
  <c r="AQ112" i="30"/>
  <c r="AO110" i="28"/>
  <c r="AO110" i="38"/>
  <c r="AO110" i="37"/>
  <c r="AO110" i="36"/>
  <c r="AO110" i="35"/>
  <c r="AO110" i="34"/>
  <c r="AO110" i="33"/>
  <c r="AO110" i="32"/>
  <c r="AO110" i="30"/>
  <c r="AO110" i="31"/>
  <c r="AM108" i="38"/>
  <c r="AM108" i="37"/>
  <c r="AM108" i="36"/>
  <c r="AM108" i="35"/>
  <c r="AM108" i="32"/>
  <c r="AM108" i="33"/>
  <c r="AM108" i="31"/>
  <c r="AM108" i="34"/>
  <c r="AP107" i="38"/>
  <c r="AP107" i="37"/>
  <c r="AP107" i="36"/>
  <c r="AP107" i="34"/>
  <c r="AP107" i="33"/>
  <c r="AP107" i="32"/>
  <c r="AP107" i="35"/>
  <c r="AP107" i="31"/>
  <c r="AP107" i="30"/>
  <c r="AN105" i="28"/>
  <c r="AN105" i="37"/>
  <c r="AN105" i="36"/>
  <c r="AN105" i="35"/>
  <c r="AN105" i="34"/>
  <c r="AN105" i="33"/>
  <c r="AN105" i="38"/>
  <c r="AN105" i="30"/>
  <c r="AN105" i="32"/>
  <c r="AN105" i="31"/>
  <c r="AQ104" i="28"/>
  <c r="AQ104" i="38"/>
  <c r="AQ104" i="37"/>
  <c r="AQ104" i="36"/>
  <c r="AQ104" i="35"/>
  <c r="AQ104" i="32"/>
  <c r="AQ104" i="34"/>
  <c r="AQ104" i="33"/>
  <c r="AO102" i="38"/>
  <c r="AO102" i="37"/>
  <c r="AO102" i="35"/>
  <c r="AO102" i="34"/>
  <c r="AO102" i="33"/>
  <c r="AO102" i="32"/>
  <c r="AO102" i="36"/>
  <c r="AO102" i="31"/>
  <c r="AM100" i="38"/>
  <c r="AM100" i="37"/>
  <c r="AM100" i="36"/>
  <c r="AM100" i="35"/>
  <c r="AM100" i="33"/>
  <c r="AM100" i="34"/>
  <c r="AM100" i="32"/>
  <c r="AM100" i="31"/>
  <c r="AQ99" i="37"/>
  <c r="AQ99" i="38"/>
  <c r="AQ99" i="35"/>
  <c r="AQ99" i="34"/>
  <c r="AQ99" i="32"/>
  <c r="AQ99" i="33"/>
  <c r="AQ99" i="36"/>
  <c r="AQ99" i="31"/>
  <c r="AQ99" i="30"/>
  <c r="AN97" i="38"/>
  <c r="AN97" i="36"/>
  <c r="AN97" i="37"/>
  <c r="AN97" i="35"/>
  <c r="AN97" i="34"/>
  <c r="AN97" i="33"/>
  <c r="AN97" i="31"/>
  <c r="AN97" i="30"/>
  <c r="AN97" i="32"/>
  <c r="AQ96" i="38"/>
  <c r="AQ96" i="36"/>
  <c r="AQ96" i="33"/>
  <c r="AQ96" i="37"/>
  <c r="AQ96" i="34"/>
  <c r="AQ96" i="32"/>
  <c r="AQ96" i="31"/>
  <c r="AQ96" i="30"/>
  <c r="AQ96" i="35"/>
  <c r="AM95" i="38"/>
  <c r="AM95" i="37"/>
  <c r="AM95" i="36"/>
  <c r="AM95" i="34"/>
  <c r="AM95" i="33"/>
  <c r="AM95" i="35"/>
  <c r="AM95" i="32"/>
  <c r="AM95" i="31"/>
  <c r="AM95" i="30"/>
  <c r="AP94" i="28"/>
  <c r="AP94" i="38"/>
  <c r="AP94" i="37"/>
  <c r="AP94" i="36"/>
  <c r="AP94" i="35"/>
  <c r="AP94" i="34"/>
  <c r="AP94" i="33"/>
  <c r="AP94" i="31"/>
  <c r="AP94" i="29"/>
  <c r="AP94" i="32"/>
  <c r="AM93" i="38"/>
  <c r="AM93" i="37"/>
  <c r="AM93" i="36"/>
  <c r="AM93" i="35"/>
  <c r="AM93" i="34"/>
  <c r="AM93" i="33"/>
  <c r="AM93" i="30"/>
  <c r="AP92" i="28"/>
  <c r="AP92" i="38"/>
  <c r="AP92" i="37"/>
  <c r="AP92" i="33"/>
  <c r="AP92" i="35"/>
  <c r="AP92" i="34"/>
  <c r="AP92" i="32"/>
  <c r="AP92" i="31"/>
  <c r="AP92" i="30"/>
  <c r="AP92" i="36"/>
  <c r="AM91" i="38"/>
  <c r="AM91" i="36"/>
  <c r="AM91" i="35"/>
  <c r="AM91" i="34"/>
  <c r="AM91" i="37"/>
  <c r="AM91" i="33"/>
  <c r="AM91" i="30"/>
  <c r="AM91" i="32"/>
  <c r="AP90" i="38"/>
  <c r="AP90" i="37"/>
  <c r="AP90" i="36"/>
  <c r="AP90" i="35"/>
  <c r="AP90" i="34"/>
  <c r="AP90" i="33"/>
  <c r="AP90" i="32"/>
  <c r="AP90" i="30"/>
  <c r="AP90" i="29"/>
  <c r="AN88" i="27"/>
  <c r="AN88" i="37"/>
  <c r="AN88" i="38"/>
  <c r="AN88" i="36"/>
  <c r="AN88" i="35"/>
  <c r="AN88" i="34"/>
  <c r="AN88" i="33"/>
  <c r="AN88" i="30"/>
  <c r="AN88" i="29"/>
  <c r="AN88" i="32"/>
  <c r="AQ87" i="38"/>
  <c r="AQ87" i="37"/>
  <c r="AQ87" i="36"/>
  <c r="AQ87" i="35"/>
  <c r="AQ87" i="34"/>
  <c r="AQ87" i="33"/>
  <c r="AQ87" i="31"/>
  <c r="AQ87" i="30"/>
  <c r="AQ87" i="32"/>
  <c r="Q127" i="22"/>
  <c r="AN104" i="26"/>
  <c r="AN114" i="29"/>
  <c r="AP118" i="30"/>
  <c r="AQ104" i="31"/>
  <c r="AQ112" i="31"/>
  <c r="AM93" i="32"/>
  <c r="AQ104" i="29"/>
  <c r="AQ112" i="29"/>
  <c r="AN96" i="30"/>
  <c r="R125" i="28"/>
  <c r="R125" i="36"/>
  <c r="R125" i="38"/>
  <c r="R125" i="35"/>
  <c r="R125" i="37"/>
  <c r="R125" i="33"/>
  <c r="R125" i="32"/>
  <c r="R125" i="34"/>
  <c r="AM119" i="37"/>
  <c r="AM119" i="38"/>
  <c r="AM119" i="36"/>
  <c r="AM119" i="35"/>
  <c r="AM119" i="34"/>
  <c r="AM119" i="31"/>
  <c r="AM119" i="32"/>
  <c r="AM119" i="33"/>
  <c r="AM119" i="29"/>
  <c r="AN118" i="38"/>
  <c r="AN118" i="36"/>
  <c r="AN118" i="37"/>
  <c r="AN118" i="35"/>
  <c r="AN118" i="34"/>
  <c r="AN118" i="32"/>
  <c r="AN118" i="31"/>
  <c r="AN118" i="30"/>
  <c r="AN118" i="33"/>
  <c r="AP117" i="38"/>
  <c r="AP117" i="36"/>
  <c r="AP117" i="34"/>
  <c r="AP117" i="35"/>
  <c r="AP117" i="33"/>
  <c r="AP117" i="32"/>
  <c r="AP117" i="37"/>
  <c r="AP117" i="31"/>
  <c r="AP117" i="30"/>
  <c r="AM113" i="38"/>
  <c r="AM113" i="37"/>
  <c r="AM113" i="36"/>
  <c r="AM113" i="35"/>
  <c r="AM113" i="34"/>
  <c r="AM113" i="32"/>
  <c r="AM113" i="33"/>
  <c r="AM113" i="31"/>
  <c r="AO112" i="27"/>
  <c r="AO112" i="38"/>
  <c r="AO112" i="36"/>
  <c r="AO112" i="37"/>
  <c r="AO112" i="35"/>
  <c r="AO112" i="34"/>
  <c r="AO112" i="33"/>
  <c r="AO112" i="32"/>
  <c r="AO112" i="30"/>
  <c r="AO112" i="28"/>
  <c r="AO112" i="31"/>
  <c r="AM110" i="27"/>
  <c r="AM110" i="38"/>
  <c r="AM110" i="37"/>
  <c r="AM110" i="36"/>
  <c r="AM110" i="35"/>
  <c r="AM110" i="34"/>
  <c r="AM110" i="33"/>
  <c r="AM110" i="32"/>
  <c r="AM110" i="30"/>
  <c r="AP109" i="38"/>
  <c r="AP109" i="37"/>
  <c r="AP109" i="36"/>
  <c r="AP109" i="33"/>
  <c r="AP109" i="32"/>
  <c r="AP109" i="34"/>
  <c r="AP109" i="31"/>
  <c r="AP109" i="30"/>
  <c r="AP109" i="35"/>
  <c r="AN107" i="28"/>
  <c r="AN107" i="38"/>
  <c r="AN107" i="37"/>
  <c r="AN107" i="36"/>
  <c r="AN107" i="35"/>
  <c r="AN107" i="34"/>
  <c r="AN107" i="33"/>
  <c r="AN107" i="30"/>
  <c r="AN107" i="31"/>
  <c r="AQ106" i="37"/>
  <c r="AQ106" i="38"/>
  <c r="AQ106" i="36"/>
  <c r="AQ106" i="35"/>
  <c r="AQ106" i="33"/>
  <c r="AQ106" i="32"/>
  <c r="AQ106" i="34"/>
  <c r="AO104" i="38"/>
  <c r="AO104" i="35"/>
  <c r="AO104" i="34"/>
  <c r="AO104" i="36"/>
  <c r="AO104" i="37"/>
  <c r="AO104" i="33"/>
  <c r="AO104" i="32"/>
  <c r="AO104" i="31"/>
  <c r="AO104" i="30"/>
  <c r="AM102" i="27"/>
  <c r="AM102" i="38"/>
  <c r="AM102" i="37"/>
  <c r="AM102" i="36"/>
  <c r="AM102" i="35"/>
  <c r="AM102" i="34"/>
  <c r="AM102" i="33"/>
  <c r="AM102" i="32"/>
  <c r="AM102" i="30"/>
  <c r="AP101" i="38"/>
  <c r="AP101" i="37"/>
  <c r="AP101" i="36"/>
  <c r="AP101" i="33"/>
  <c r="AP101" i="32"/>
  <c r="AP101" i="34"/>
  <c r="AP101" i="31"/>
  <c r="AP101" i="30"/>
  <c r="AP101" i="35"/>
  <c r="AO99" i="28"/>
  <c r="AO99" i="38"/>
  <c r="AO99" i="37"/>
  <c r="AO99" i="36"/>
  <c r="AO99" i="35"/>
  <c r="AO99" i="34"/>
  <c r="AO99" i="33"/>
  <c r="AO99" i="32"/>
  <c r="AO99" i="31"/>
  <c r="AO99" i="30"/>
  <c r="AO96" i="28"/>
  <c r="AO96" i="38"/>
  <c r="AO96" i="36"/>
  <c r="AO96" i="37"/>
  <c r="AO96" i="35"/>
  <c r="AO96" i="34"/>
  <c r="AO96" i="33"/>
  <c r="AO96" i="30"/>
  <c r="AO96" i="31"/>
  <c r="R96" i="36"/>
  <c r="AN94" i="28"/>
  <c r="AN94" i="38"/>
  <c r="AN94" i="37"/>
  <c r="AN94" i="33"/>
  <c r="AN94" i="36"/>
  <c r="AN94" i="35"/>
  <c r="AN94" i="32"/>
  <c r="AN94" i="34"/>
  <c r="AN94" i="31"/>
  <c r="AN94" i="30"/>
  <c r="AN92" i="38"/>
  <c r="AN92" i="36"/>
  <c r="AN92" i="37"/>
  <c r="AN92" i="35"/>
  <c r="AN92" i="34"/>
  <c r="AN92" i="33"/>
  <c r="AN92" i="30"/>
  <c r="AN92" i="32"/>
  <c r="AN90" i="28"/>
  <c r="AN90" i="38"/>
  <c r="AN90" i="36"/>
  <c r="AN90" i="37"/>
  <c r="AN90" i="33"/>
  <c r="AN90" i="34"/>
  <c r="AN90" i="32"/>
  <c r="AN90" i="31"/>
  <c r="AN90" i="35"/>
  <c r="AN90" i="30"/>
  <c r="AQ89" i="37"/>
  <c r="AQ89" i="38"/>
  <c r="AQ89" i="36"/>
  <c r="AQ89" i="35"/>
  <c r="AQ89" i="34"/>
  <c r="AQ89" i="33"/>
  <c r="AQ89" i="32"/>
  <c r="AQ89" i="30"/>
  <c r="AO87" i="38"/>
  <c r="AO87" i="37"/>
  <c r="AO87" i="36"/>
  <c r="AO87" i="35"/>
  <c r="AO87" i="34"/>
  <c r="AO87" i="33"/>
  <c r="AO87" i="32"/>
  <c r="AO87" i="31"/>
  <c r="AO87" i="30"/>
  <c r="AO87" i="29"/>
  <c r="AP92" i="29"/>
  <c r="AN97" i="29"/>
  <c r="AP107" i="29"/>
  <c r="AM110" i="29"/>
  <c r="AP118" i="29"/>
  <c r="N86" i="31"/>
  <c r="AM110" i="31"/>
  <c r="AQ111" i="38"/>
  <c r="AQ111" i="37"/>
  <c r="AQ111" i="35"/>
  <c r="AQ111" i="36"/>
  <c r="AQ111" i="34"/>
  <c r="AQ111" i="33"/>
  <c r="AQ111" i="32"/>
  <c r="AO109" i="38"/>
  <c r="AO109" i="37"/>
  <c r="AO109" i="35"/>
  <c r="AO109" i="36"/>
  <c r="AO109" i="34"/>
  <c r="AO109" i="33"/>
  <c r="AO109" i="32"/>
  <c r="AM107" i="27"/>
  <c r="AM107" i="38"/>
  <c r="AM107" i="37"/>
  <c r="AM107" i="36"/>
  <c r="AM107" i="35"/>
  <c r="AM107" i="34"/>
  <c r="AM107" i="32"/>
  <c r="AM107" i="31"/>
  <c r="AP106" i="38"/>
  <c r="AP106" i="37"/>
  <c r="AP106" i="36"/>
  <c r="AP106" i="33"/>
  <c r="AP106" i="32"/>
  <c r="AP106" i="35"/>
  <c r="AP106" i="34"/>
  <c r="AP106" i="31"/>
  <c r="AP106" i="30"/>
  <c r="AN104" i="38"/>
  <c r="AN104" i="36"/>
  <c r="AN104" i="35"/>
  <c r="AN104" i="34"/>
  <c r="AN104" i="37"/>
  <c r="AN104" i="33"/>
  <c r="AN104" i="30"/>
  <c r="AN104" i="32"/>
  <c r="AN104" i="31"/>
  <c r="AQ103" i="37"/>
  <c r="AQ103" i="38"/>
  <c r="AQ103" i="36"/>
  <c r="AQ103" i="32"/>
  <c r="AQ103" i="33"/>
  <c r="AQ103" i="35"/>
  <c r="AQ103" i="34"/>
  <c r="AQ103" i="30"/>
  <c r="AO101" i="28"/>
  <c r="AO101" i="38"/>
  <c r="AO101" i="37"/>
  <c r="AO101" i="36"/>
  <c r="AO101" i="35"/>
  <c r="AO101" i="34"/>
  <c r="AO101" i="33"/>
  <c r="AO101" i="32"/>
  <c r="AO101" i="31"/>
  <c r="AN99" i="28"/>
  <c r="AN99" i="38"/>
  <c r="AN99" i="36"/>
  <c r="AN99" i="35"/>
  <c r="AN99" i="34"/>
  <c r="AN99" i="37"/>
  <c r="AN99" i="33"/>
  <c r="AN99" i="32"/>
  <c r="AN99" i="30"/>
  <c r="AN99" i="31"/>
  <c r="AQ98" i="28"/>
  <c r="AQ98" i="38"/>
  <c r="AQ98" i="36"/>
  <c r="AQ98" i="37"/>
  <c r="AQ98" i="32"/>
  <c r="AQ98" i="35"/>
  <c r="AQ98" i="34"/>
  <c r="AQ98" i="33"/>
  <c r="AQ98" i="31"/>
  <c r="AN96" i="38"/>
  <c r="AN96" i="37"/>
  <c r="AN96" i="35"/>
  <c r="AN96" i="36"/>
  <c r="AN96" i="34"/>
  <c r="AN96" i="32"/>
  <c r="AN96" i="33"/>
  <c r="AN96" i="31"/>
  <c r="Q96" i="28"/>
  <c r="Q96" i="38"/>
  <c r="Q96" i="37"/>
  <c r="Q96" i="36"/>
  <c r="Q96" i="35"/>
  <c r="Q96" i="31"/>
  <c r="Q96" i="32"/>
  <c r="Q96" i="34"/>
  <c r="Q96" i="30"/>
  <c r="Q96" i="29"/>
  <c r="AM94" i="28"/>
  <c r="AM94" i="38"/>
  <c r="AM94" i="35"/>
  <c r="AM94" i="34"/>
  <c r="AM94" i="37"/>
  <c r="AM94" i="36"/>
  <c r="AM94" i="33"/>
  <c r="AM94" i="32"/>
  <c r="AM94" i="31"/>
  <c r="Q94" i="28"/>
  <c r="Q94" i="38"/>
  <c r="Q94" i="37"/>
  <c r="Q94" i="36"/>
  <c r="Q94" i="34"/>
  <c r="Q94" i="33"/>
  <c r="Q94" i="32"/>
  <c r="Q94" i="35"/>
  <c r="Q94" i="30"/>
  <c r="Q94" i="31"/>
  <c r="AM92" i="38"/>
  <c r="AM92" i="36"/>
  <c r="AM92" i="35"/>
  <c r="AM92" i="37"/>
  <c r="AM92" i="34"/>
  <c r="AM92" i="33"/>
  <c r="AM92" i="32"/>
  <c r="AM92" i="31"/>
  <c r="AM92" i="30"/>
  <c r="AM90" i="28"/>
  <c r="AM90" i="38"/>
  <c r="AM90" i="37"/>
  <c r="AM90" i="35"/>
  <c r="AM90" i="34"/>
  <c r="AM90" i="36"/>
  <c r="AM90" i="33"/>
  <c r="AM90" i="32"/>
  <c r="AM90" i="31"/>
  <c r="AP89" i="28"/>
  <c r="AP89" i="37"/>
  <c r="AP89" i="38"/>
  <c r="AP89" i="36"/>
  <c r="AP89" i="34"/>
  <c r="AP89" i="33"/>
  <c r="AP89" i="35"/>
  <c r="AP89" i="29"/>
  <c r="AP89" i="32"/>
  <c r="AP89" i="30"/>
  <c r="AN87" i="27"/>
  <c r="AN87" i="38"/>
  <c r="AN87" i="37"/>
  <c r="AN87" i="35"/>
  <c r="AN87" i="34"/>
  <c r="AN87" i="33"/>
  <c r="AN87" i="36"/>
  <c r="AN87" i="29"/>
  <c r="AN87" i="28"/>
  <c r="AN87" i="30"/>
  <c r="AN87" i="32"/>
  <c r="AN87" i="31"/>
  <c r="AQ86" i="28"/>
  <c r="AQ86" i="38"/>
  <c r="AQ86" i="37"/>
  <c r="AQ86" i="35"/>
  <c r="AQ86" i="36"/>
  <c r="AQ86" i="34"/>
  <c r="AQ86" i="33"/>
  <c r="AQ86" i="32"/>
  <c r="AQ86" i="31"/>
  <c r="N86" i="38"/>
  <c r="N86" i="36"/>
  <c r="N86" i="37"/>
  <c r="N86" i="35"/>
  <c r="N86" i="34"/>
  <c r="N86" i="30"/>
  <c r="N86" i="33"/>
  <c r="L97" i="15"/>
  <c r="M101" i="15"/>
  <c r="P109" i="15"/>
  <c r="P121" i="15"/>
  <c r="O124" i="15"/>
  <c r="S137" i="15"/>
  <c r="M89" i="18"/>
  <c r="K92" i="18"/>
  <c r="P95" i="18"/>
  <c r="O101" i="18"/>
  <c r="N104" i="18"/>
  <c r="M112" i="18"/>
  <c r="N116" i="18"/>
  <c r="N121" i="18"/>
  <c r="Q129" i="18"/>
  <c r="R133" i="18"/>
  <c r="R137" i="18"/>
  <c r="U121" i="20"/>
  <c r="K95" i="23"/>
  <c r="AO87" i="28"/>
  <c r="AM91" i="29"/>
  <c r="AM95" i="29"/>
  <c r="AN96" i="29"/>
  <c r="AQ99" i="29"/>
  <c r="AO102" i="29"/>
  <c r="AQ103" i="29"/>
  <c r="AM113" i="29"/>
  <c r="AM115" i="29"/>
  <c r="R125" i="29"/>
  <c r="AQ98" i="30"/>
  <c r="AO102" i="30"/>
  <c r="AN88" i="31"/>
  <c r="AP89" i="31"/>
  <c r="AN92" i="31"/>
  <c r="AQ106" i="31"/>
  <c r="AN107" i="32"/>
  <c r="AM107" i="33"/>
  <c r="AM90" i="30"/>
  <c r="AP94" i="30"/>
  <c r="AQ106" i="30"/>
  <c r="R127" i="30"/>
  <c r="AQ89" i="31"/>
  <c r="AM91" i="31"/>
  <c r="AN95" i="30"/>
  <c r="AO105" i="28"/>
  <c r="AO105" i="38"/>
  <c r="AO105" i="36"/>
  <c r="AO105" i="35"/>
  <c r="AO105" i="34"/>
  <c r="AO105" i="37"/>
  <c r="AO105" i="33"/>
  <c r="AO105" i="32"/>
  <c r="AM103" i="27"/>
  <c r="AM103" i="38"/>
  <c r="AM103" i="37"/>
  <c r="AM103" i="35"/>
  <c r="AM103" i="36"/>
  <c r="AM103" i="33"/>
  <c r="AM103" i="32"/>
  <c r="AM103" i="34"/>
  <c r="AP102" i="38"/>
  <c r="AP102" i="37"/>
  <c r="AP102" i="36"/>
  <c r="AP102" i="33"/>
  <c r="AP102" i="34"/>
  <c r="AP102" i="35"/>
  <c r="AP102" i="32"/>
  <c r="AP102" i="31"/>
  <c r="AP102" i="30"/>
  <c r="AN100" i="38"/>
  <c r="AN100" i="37"/>
  <c r="AN100" i="36"/>
  <c r="AN100" i="35"/>
  <c r="AN100" i="34"/>
  <c r="AN100" i="33"/>
  <c r="AN100" i="30"/>
  <c r="AM98" i="27"/>
  <c r="AM98" i="38"/>
  <c r="AM98" i="37"/>
  <c r="AM98" i="35"/>
  <c r="AM98" i="36"/>
  <c r="AM98" i="32"/>
  <c r="AM98" i="31"/>
  <c r="AM98" i="34"/>
  <c r="AO97" i="38"/>
  <c r="AO97" i="37"/>
  <c r="AO97" i="36"/>
  <c r="AO97" i="35"/>
  <c r="AO97" i="34"/>
  <c r="AO97" i="33"/>
  <c r="AO97" i="32"/>
  <c r="Q97" i="28"/>
  <c r="Q97" i="38"/>
  <c r="Q97" i="36"/>
  <c r="Q97" i="37"/>
  <c r="Q97" i="35"/>
  <c r="Q97" i="34"/>
  <c r="Q97" i="33"/>
  <c r="Q97" i="32"/>
  <c r="AN95" i="38"/>
  <c r="AN95" i="37"/>
  <c r="AN95" i="36"/>
  <c r="AN95" i="35"/>
  <c r="AN95" i="34"/>
  <c r="AN95" i="32"/>
  <c r="AN95" i="31"/>
  <c r="AQ94" i="27"/>
  <c r="AQ94" i="38"/>
  <c r="AQ94" i="37"/>
  <c r="AQ94" i="36"/>
  <c r="AQ94" i="35"/>
  <c r="AQ94" i="34"/>
  <c r="AQ94" i="33"/>
  <c r="AQ94" i="31"/>
  <c r="AQ94" i="32"/>
  <c r="AN93" i="28"/>
  <c r="AN93" i="38"/>
  <c r="AN93" i="37"/>
  <c r="AN93" i="35"/>
  <c r="AN93" i="36"/>
  <c r="AN93" i="34"/>
  <c r="AN93" i="33"/>
  <c r="AN93" i="32"/>
  <c r="AQ92" i="38"/>
  <c r="AQ92" i="37"/>
  <c r="AQ92" i="36"/>
  <c r="AQ92" i="35"/>
  <c r="AQ92" i="34"/>
  <c r="AQ92" i="32"/>
  <c r="AQ92" i="33"/>
  <c r="AN91" i="38"/>
  <c r="AN91" i="37"/>
  <c r="AN91" i="36"/>
  <c r="AN91" i="35"/>
  <c r="AN91" i="34"/>
  <c r="AN91" i="33"/>
  <c r="AN91" i="32"/>
  <c r="AQ90" i="37"/>
  <c r="AQ90" i="38"/>
  <c r="AQ90" i="36"/>
  <c r="AQ90" i="35"/>
  <c r="AQ90" i="34"/>
  <c r="AQ90" i="31"/>
  <c r="AQ90" i="33"/>
  <c r="AO88" i="38"/>
  <c r="AO88" i="37"/>
  <c r="AO88" i="36"/>
  <c r="AO88" i="34"/>
  <c r="AO88" i="32"/>
  <c r="AO88" i="35"/>
  <c r="AM86" i="28"/>
  <c r="AM86" i="37"/>
  <c r="AM86" i="38"/>
  <c r="AM86" i="36"/>
  <c r="AM86" i="35"/>
  <c r="AM86" i="33"/>
  <c r="AM86" i="31"/>
  <c r="M114" i="20"/>
  <c r="O97" i="23"/>
  <c r="O111" i="23"/>
  <c r="P125" i="23"/>
  <c r="N129" i="23"/>
  <c r="AM86" i="29"/>
  <c r="AO88" i="29"/>
  <c r="AQ90" i="29"/>
  <c r="AQ94" i="29"/>
  <c r="AO97" i="31"/>
  <c r="AQ90" i="32"/>
  <c r="AM86" i="34"/>
  <c r="AM86" i="32"/>
  <c r="AO88" i="33"/>
  <c r="Y112" i="38"/>
  <c r="AE134" i="38"/>
  <c r="AE98" i="38"/>
  <c r="AE123" i="38"/>
  <c r="AE122" i="38"/>
  <c r="W95" i="38"/>
  <c r="W115" i="38"/>
  <c r="W123" i="38"/>
  <c r="Y139" i="38"/>
  <c r="AE86" i="37"/>
  <c r="AE98" i="37"/>
  <c r="AE122" i="37"/>
  <c r="W133" i="37"/>
  <c r="W135" i="37"/>
  <c r="W111" i="37"/>
  <c r="Y137" i="37"/>
  <c r="W137" i="37"/>
  <c r="W139" i="37"/>
  <c r="Y139" i="37"/>
  <c r="Y133" i="37"/>
  <c r="W118" i="37"/>
  <c r="Y135" i="37"/>
  <c r="W97" i="36"/>
  <c r="AE122" i="36"/>
  <c r="W116" i="36"/>
  <c r="Y135" i="36"/>
  <c r="W127" i="36"/>
  <c r="Y97" i="36"/>
  <c r="W135" i="36"/>
  <c r="W139" i="36"/>
  <c r="Y139" i="36"/>
  <c r="W109" i="35"/>
  <c r="W93" i="35"/>
  <c r="Y109" i="35"/>
  <c r="W128" i="35"/>
  <c r="W121" i="35"/>
  <c r="W134" i="35"/>
  <c r="Y134" i="35"/>
  <c r="W135" i="35"/>
  <c r="Y139" i="35"/>
  <c r="W102" i="34"/>
  <c r="Y93" i="34"/>
  <c r="Y137" i="34"/>
  <c r="W135" i="34"/>
  <c r="Y135" i="34"/>
  <c r="W139" i="34"/>
  <c r="Y139" i="34"/>
  <c r="W137" i="34"/>
  <c r="W132" i="33"/>
  <c r="Y106" i="33"/>
  <c r="Y137" i="33"/>
  <c r="Y135" i="33"/>
  <c r="W139" i="33"/>
  <c r="Y139" i="33"/>
  <c r="Y133" i="33"/>
  <c r="W112" i="32"/>
  <c r="W118" i="32"/>
  <c r="W126" i="32"/>
  <c r="W128" i="32"/>
  <c r="W110" i="32"/>
  <c r="W123" i="32"/>
  <c r="W121" i="32"/>
  <c r="Y104" i="31"/>
  <c r="W118" i="31"/>
  <c r="AE122" i="31"/>
  <c r="W139" i="31"/>
  <c r="Y139" i="31"/>
  <c r="Y139" i="30"/>
  <c r="W139" i="30"/>
  <c r="W91" i="29"/>
  <c r="W113" i="29"/>
  <c r="Y98" i="29"/>
  <c r="W109" i="29"/>
  <c r="W88" i="29"/>
  <c r="Y88" i="29"/>
  <c r="Y91" i="29"/>
  <c r="Y109" i="29"/>
  <c r="W129" i="29"/>
  <c r="W119" i="29"/>
  <c r="AM131" i="27"/>
  <c r="AM131" i="28"/>
  <c r="AO129" i="27"/>
  <c r="AO129" i="28"/>
  <c r="AP121" i="27"/>
  <c r="AP121" i="28"/>
  <c r="Q95" i="15"/>
  <c r="AM112" i="27"/>
  <c r="AM112" i="28"/>
  <c r="AM112" i="26"/>
  <c r="AP111" i="27"/>
  <c r="AP111" i="28"/>
  <c r="AQ108" i="27"/>
  <c r="AQ108" i="28"/>
  <c r="AN101" i="28"/>
  <c r="AN101" i="19"/>
  <c r="AM99" i="27"/>
  <c r="AM99" i="28"/>
  <c r="W86" i="1"/>
  <c r="AH86" i="1" s="1"/>
  <c r="AL86" i="1"/>
  <c r="N86" i="28"/>
  <c r="S139" i="19"/>
  <c r="O139" i="19"/>
  <c r="Q109" i="12"/>
  <c r="S136" i="12"/>
  <c r="N128" i="15"/>
  <c r="O129" i="15"/>
  <c r="O91" i="19"/>
  <c r="AN116" i="27"/>
  <c r="AN116" i="28"/>
  <c r="AO115" i="27"/>
  <c r="AO115" i="28"/>
  <c r="AP114" i="27"/>
  <c r="AP114" i="28"/>
  <c r="AP114" i="24"/>
  <c r="AN103" i="28"/>
  <c r="AN103" i="24"/>
  <c r="AO100" i="26"/>
  <c r="AO100" i="28"/>
  <c r="AP97" i="27"/>
  <c r="AP97" i="28"/>
  <c r="AO95" i="27"/>
  <c r="AO95" i="19"/>
  <c r="AO95" i="28"/>
  <c r="Q95" i="28"/>
  <c r="Q95" i="18"/>
  <c r="Q93" i="18"/>
  <c r="Q93" i="28"/>
  <c r="AM89" i="27"/>
  <c r="AM89" i="28"/>
  <c r="O98" i="15"/>
  <c r="M114" i="15"/>
  <c r="M86" i="23"/>
  <c r="Q103" i="18"/>
  <c r="AN115" i="27"/>
  <c r="AN115" i="28"/>
  <c r="AN100" i="27"/>
  <c r="AN100" i="28"/>
  <c r="AO97" i="27"/>
  <c r="AO97" i="28"/>
  <c r="AN95" i="27"/>
  <c r="AN95" i="28"/>
  <c r="AN95" i="20"/>
  <c r="AQ92" i="27"/>
  <c r="AQ92" i="28"/>
  <c r="U114" i="15"/>
  <c r="P122" i="15"/>
  <c r="M90" i="18"/>
  <c r="Q100" i="18"/>
  <c r="M106" i="18"/>
  <c r="L106" i="18"/>
  <c r="P114" i="18"/>
  <c r="AP127" i="22"/>
  <c r="P94" i="23"/>
  <c r="N110" i="23"/>
  <c r="O89" i="24"/>
  <c r="AB98" i="24"/>
  <c r="AB99" i="24" s="1"/>
  <c r="AB100" i="24" s="1"/>
  <c r="AB101" i="24" s="1"/>
  <c r="AB102" i="24" s="1"/>
  <c r="AB103" i="24" s="1"/>
  <c r="AB104" i="24" s="1"/>
  <c r="AB105" i="24" s="1"/>
  <c r="AB106" i="24" s="1"/>
  <c r="AB107" i="24" s="1"/>
  <c r="AB108" i="24" s="1"/>
  <c r="AB109" i="24" s="1"/>
  <c r="T136" i="12"/>
  <c r="Q107" i="15"/>
  <c r="Q136" i="15"/>
  <c r="P97" i="23"/>
  <c r="AN93" i="27"/>
  <c r="AM123" i="28"/>
  <c r="AO139" i="27"/>
  <c r="AO139" i="28"/>
  <c r="AO122" i="28"/>
  <c r="AO122" i="27"/>
  <c r="AO117" i="27"/>
  <c r="AO117" i="28"/>
  <c r="AN139" i="27"/>
  <c r="AN139" i="28"/>
  <c r="AP138" i="27"/>
  <c r="AP138" i="28"/>
  <c r="AP138" i="20"/>
  <c r="AN135" i="27"/>
  <c r="AN135" i="28"/>
  <c r="AN109" i="27"/>
  <c r="AN109" i="28"/>
  <c r="M117" i="15"/>
  <c r="O117" i="15"/>
  <c r="P125" i="15"/>
  <c r="AN127" i="27"/>
  <c r="AN127" i="28"/>
  <c r="AM121" i="27"/>
  <c r="AM121" i="28"/>
  <c r="M93" i="15"/>
  <c r="M94" i="15"/>
  <c r="M109" i="15"/>
  <c r="R126" i="22"/>
  <c r="AM134" i="28"/>
  <c r="M117" i="12"/>
  <c r="AM116" i="27"/>
  <c r="AM116" i="28"/>
  <c r="AP102" i="27"/>
  <c r="AP102" i="28"/>
  <c r="AN91" i="27"/>
  <c r="AN91" i="28"/>
  <c r="AO88" i="27"/>
  <c r="AO88" i="20"/>
  <c r="R127" i="15"/>
  <c r="AO132" i="27"/>
  <c r="AO132" i="28"/>
  <c r="R131" i="23"/>
  <c r="R131" i="28"/>
  <c r="AO124" i="27"/>
  <c r="AO124" i="28"/>
  <c r="AP123" i="27"/>
  <c r="AP123" i="28"/>
  <c r="AM115" i="27"/>
  <c r="AM115" i="28"/>
  <c r="AN114" i="27"/>
  <c r="AN114" i="28"/>
  <c r="AQ112" i="27"/>
  <c r="AQ112" i="28"/>
  <c r="AO102" i="27"/>
  <c r="AO102" i="28"/>
  <c r="AM100" i="27"/>
  <c r="AM100" i="28"/>
  <c r="AN97" i="27"/>
  <c r="AN97" i="28"/>
  <c r="AQ96" i="27"/>
  <c r="AQ96" i="28"/>
  <c r="AM95" i="27"/>
  <c r="AM95" i="28"/>
  <c r="AM93" i="27"/>
  <c r="AM93" i="28"/>
  <c r="AM91" i="27"/>
  <c r="AM91" i="28"/>
  <c r="P139" i="20"/>
  <c r="M93" i="21"/>
  <c r="M88" i="22"/>
  <c r="M100" i="22"/>
  <c r="AQ138" i="24"/>
  <c r="N105" i="25"/>
  <c r="AC134" i="25"/>
  <c r="AC135" i="25" s="1"/>
  <c r="AC136" i="25" s="1"/>
  <c r="AC137" i="25" s="1"/>
  <c r="AC138" i="25" s="1"/>
  <c r="AC139" i="25" s="1"/>
  <c r="P139" i="12"/>
  <c r="L108" i="15"/>
  <c r="O137" i="15"/>
  <c r="N119" i="18"/>
  <c r="N111" i="23"/>
  <c r="AQ94" i="28"/>
  <c r="AM103" i="28"/>
  <c r="AN131" i="27"/>
  <c r="AN131" i="28"/>
  <c r="AP129" i="27"/>
  <c r="AP129" i="28"/>
  <c r="AN123" i="27"/>
  <c r="AN123" i="28"/>
  <c r="AM118" i="27"/>
  <c r="AM118" i="28"/>
  <c r="L87" i="15"/>
  <c r="M91" i="12"/>
  <c r="L91" i="12"/>
  <c r="AP134" i="25"/>
  <c r="AP134" i="28"/>
  <c r="P123" i="19"/>
  <c r="AP116" i="27"/>
  <c r="AP116" i="28"/>
  <c r="Q116" i="28"/>
  <c r="AM116" i="1"/>
  <c r="AQ116" i="20" s="1"/>
  <c r="AO106" i="27"/>
  <c r="AO106" i="28"/>
  <c r="AM104" i="27"/>
  <c r="AM104" i="28"/>
  <c r="AP103" i="27"/>
  <c r="AP103" i="28"/>
  <c r="AP98" i="27"/>
  <c r="AP98" i="28"/>
  <c r="K89" i="15"/>
  <c r="P101" i="15"/>
  <c r="O101" i="15"/>
  <c r="N101" i="15"/>
  <c r="R133" i="15"/>
  <c r="P133" i="15"/>
  <c r="AO89" i="23"/>
  <c r="Q102" i="18"/>
  <c r="AM138" i="27"/>
  <c r="AM138" i="28"/>
  <c r="AM128" i="27"/>
  <c r="AM128" i="28"/>
  <c r="AP119" i="27"/>
  <c r="AP119" i="28"/>
  <c r="AP105" i="27"/>
  <c r="AP105" i="28"/>
  <c r="AO93" i="27"/>
  <c r="AO93" i="28"/>
  <c r="AO91" i="27"/>
  <c r="AO91" i="28"/>
  <c r="AP88" i="27"/>
  <c r="AP88" i="28"/>
  <c r="N90" i="15"/>
  <c r="P102" i="15"/>
  <c r="Q106" i="15"/>
  <c r="N106" i="15"/>
  <c r="N129" i="15"/>
  <c r="AP118" i="27"/>
  <c r="AP118" i="28"/>
  <c r="AP113" i="27"/>
  <c r="AP113" i="28"/>
  <c r="AM111" i="27"/>
  <c r="AM111" i="28"/>
  <c r="AP110" i="27"/>
  <c r="AP110" i="28"/>
  <c r="O112" i="15"/>
  <c r="Q137" i="15"/>
  <c r="AQ135" i="22"/>
  <c r="AQ135" i="28"/>
  <c r="W122" i="1"/>
  <c r="AH122" i="1" s="1"/>
  <c r="AO118" i="27"/>
  <c r="AO118" i="28"/>
  <c r="Q118" i="28"/>
  <c r="AM118" i="1"/>
  <c r="AM108" i="27"/>
  <c r="AM108" i="28"/>
  <c r="AP107" i="27"/>
  <c r="AP107" i="28"/>
  <c r="AQ99" i="27"/>
  <c r="AQ99" i="28"/>
  <c r="O86" i="12"/>
  <c r="L88" i="12"/>
  <c r="N95" i="12"/>
  <c r="K97" i="12"/>
  <c r="L101" i="12"/>
  <c r="O102" i="12"/>
  <c r="M105" i="12"/>
  <c r="N112" i="12"/>
  <c r="M115" i="12"/>
  <c r="O125" i="12"/>
  <c r="Q128" i="12"/>
  <c r="Q138" i="12"/>
  <c r="AP135" i="20"/>
  <c r="AP135" i="28"/>
  <c r="AO131" i="27"/>
  <c r="AO131" i="28"/>
  <c r="AL122" i="1"/>
  <c r="AP122" i="18" s="1"/>
  <c r="R122" i="1"/>
  <c r="AM119" i="27"/>
  <c r="AM119" i="28"/>
  <c r="AN118" i="27"/>
  <c r="AN118" i="28"/>
  <c r="AP117" i="27"/>
  <c r="AP117" i="28"/>
  <c r="AM114" i="27"/>
  <c r="AM114" i="28"/>
  <c r="AN110" i="27"/>
  <c r="AN110" i="28"/>
  <c r="AM105" i="27"/>
  <c r="AM105" i="28"/>
  <c r="AP104" i="27"/>
  <c r="AP104" i="28"/>
  <c r="AN102" i="27"/>
  <c r="AN102" i="28"/>
  <c r="AQ101" i="27"/>
  <c r="AQ101" i="28"/>
  <c r="AP99" i="27"/>
  <c r="AP99" i="28"/>
  <c r="AO90" i="27"/>
  <c r="AO90" i="28"/>
  <c r="AQ87" i="27"/>
  <c r="AQ87" i="28"/>
  <c r="P115" i="15"/>
  <c r="O131" i="15"/>
  <c r="O135" i="15"/>
  <c r="O115" i="18"/>
  <c r="S139" i="18"/>
  <c r="N128" i="22"/>
  <c r="T135" i="24"/>
  <c r="S135" i="24"/>
  <c r="AO138" i="25"/>
  <c r="R86" i="1"/>
  <c r="Q139" i="12"/>
  <c r="O87" i="18"/>
  <c r="R127" i="18"/>
  <c r="AO130" i="28"/>
  <c r="AN132" i="28"/>
  <c r="AM137" i="28"/>
  <c r="N127" i="23"/>
  <c r="O115" i="15"/>
  <c r="AP95" i="28"/>
  <c r="AM107" i="28"/>
  <c r="AO138" i="27"/>
  <c r="AO138" i="28"/>
  <c r="AO134" i="27"/>
  <c r="AO134" i="28"/>
  <c r="AQ133" i="27"/>
  <c r="AQ133" i="28"/>
  <c r="AM122" i="27"/>
  <c r="AM122" i="28"/>
  <c r="AN117" i="27"/>
  <c r="AN117" i="28"/>
  <c r="AM113" i="27"/>
  <c r="AM113" i="28"/>
  <c r="AP109" i="27"/>
  <c r="AP109" i="28"/>
  <c r="AQ106" i="27"/>
  <c r="AQ106" i="28"/>
  <c r="AO104" i="27"/>
  <c r="AO104" i="28"/>
  <c r="AP101" i="27"/>
  <c r="AP101" i="28"/>
  <c r="AN92" i="27"/>
  <c r="AN92" i="28"/>
  <c r="L99" i="20"/>
  <c r="U134" i="20"/>
  <c r="P134" i="20"/>
  <c r="AN138" i="27"/>
  <c r="AN138" i="28"/>
  <c r="AP137" i="27"/>
  <c r="AP137" i="28"/>
  <c r="AN134" i="27"/>
  <c r="AN134" i="28"/>
  <c r="AP133" i="27"/>
  <c r="AP133" i="28"/>
  <c r="AM129" i="27"/>
  <c r="AM129" i="28"/>
  <c r="AN128" i="27"/>
  <c r="AN128" i="28"/>
  <c r="AO127" i="27"/>
  <c r="AO127" i="28"/>
  <c r="AP126" i="27"/>
  <c r="AP126" i="28"/>
  <c r="AQ111" i="27"/>
  <c r="AQ111" i="28"/>
  <c r="AO109" i="27"/>
  <c r="AO109" i="28"/>
  <c r="AP106" i="27"/>
  <c r="AP106" i="28"/>
  <c r="AN104" i="27"/>
  <c r="AN104" i="28"/>
  <c r="AQ103" i="27"/>
  <c r="AQ103" i="28"/>
  <c r="Q96" i="23"/>
  <c r="L93" i="19"/>
  <c r="M92" i="20"/>
  <c r="N109" i="21"/>
  <c r="Q125" i="21"/>
  <c r="S139" i="23"/>
  <c r="AP92" i="24"/>
  <c r="AN133" i="24"/>
  <c r="R124" i="12"/>
  <c r="AM102" i="28"/>
  <c r="AM110" i="28"/>
  <c r="R127" i="20"/>
  <c r="N104" i="22"/>
  <c r="M112" i="24"/>
  <c r="O109" i="25"/>
  <c r="M104" i="25"/>
  <c r="Q125" i="25"/>
  <c r="AP127" i="28"/>
  <c r="O87" i="12"/>
  <c r="O92" i="12"/>
  <c r="N96" i="12"/>
  <c r="Q99" i="12"/>
  <c r="O104" i="12"/>
  <c r="P108" i="12"/>
  <c r="P113" i="12"/>
  <c r="N116" i="12"/>
  <c r="O121" i="12"/>
  <c r="Q123" i="12"/>
  <c r="O128" i="12"/>
  <c r="P133" i="12"/>
  <c r="T137" i="12"/>
  <c r="T139" i="12"/>
  <c r="AN137" i="27"/>
  <c r="AN137" i="28"/>
  <c r="AP136" i="26"/>
  <c r="AP136" i="28"/>
  <c r="AP132" i="27"/>
  <c r="AP132" i="28"/>
  <c r="AM127" i="27"/>
  <c r="AM127" i="28"/>
  <c r="AN126" i="27"/>
  <c r="AN126" i="28"/>
  <c r="AO125" i="27"/>
  <c r="AO125" i="28"/>
  <c r="AP124" i="27"/>
  <c r="AP124" i="28"/>
  <c r="AO116" i="27"/>
  <c r="AO116" i="28"/>
  <c r="AP108" i="27"/>
  <c r="AP108" i="28"/>
  <c r="AP100" i="27"/>
  <c r="AP100" i="28"/>
  <c r="AO98" i="24"/>
  <c r="AO98" i="28"/>
  <c r="AQ97" i="27"/>
  <c r="AQ97" i="28"/>
  <c r="AP93" i="27"/>
  <c r="AP93" i="28"/>
  <c r="AP91" i="27"/>
  <c r="AP91" i="28"/>
  <c r="AN89" i="27"/>
  <c r="AN89" i="28"/>
  <c r="AQ88" i="24"/>
  <c r="P116" i="15"/>
  <c r="Q124" i="15"/>
  <c r="Q128" i="15"/>
  <c r="T136" i="15"/>
  <c r="O88" i="18"/>
  <c r="O92" i="18"/>
  <c r="N96" i="18"/>
  <c r="N100" i="18"/>
  <c r="Q104" i="18"/>
  <c r="P116" i="18"/>
  <c r="N120" i="18"/>
  <c r="P124" i="18"/>
  <c r="Q128" i="18"/>
  <c r="O128" i="18"/>
  <c r="R136" i="18"/>
  <c r="AP109" i="19"/>
  <c r="P118" i="19"/>
  <c r="M87" i="20"/>
  <c r="Q139" i="20"/>
  <c r="O132" i="21"/>
  <c r="AQ137" i="22"/>
  <c r="U139" i="22"/>
  <c r="AP136" i="23"/>
  <c r="AM87" i="28"/>
  <c r="AM130" i="28"/>
  <c r="AM139" i="28"/>
  <c r="W103" i="28"/>
  <c r="AE99" i="28"/>
  <c r="W112" i="28"/>
  <c r="AE111" i="28"/>
  <c r="W89" i="28"/>
  <c r="W99" i="28"/>
  <c r="AE110" i="28"/>
  <c r="W113" i="28"/>
  <c r="AE98" i="28"/>
  <c r="Y103" i="28"/>
  <c r="Y99" i="28"/>
  <c r="Y109" i="28"/>
  <c r="Y112" i="28"/>
  <c r="W107" i="28"/>
  <c r="Y133" i="28"/>
  <c r="W133" i="28"/>
  <c r="S103" i="1"/>
  <c r="R103" i="27"/>
  <c r="AM107" i="24"/>
  <c r="L107" i="24"/>
  <c r="O107" i="24"/>
  <c r="N107" i="24"/>
  <c r="M107" i="24"/>
  <c r="Q107" i="24"/>
  <c r="P107" i="24"/>
  <c r="U106" i="24"/>
  <c r="O106" i="24"/>
  <c r="Q106" i="24"/>
  <c r="AN107" i="24"/>
  <c r="AQ101" i="24"/>
  <c r="M106" i="24"/>
  <c r="AP89" i="25"/>
  <c r="N89" i="25"/>
  <c r="L89" i="25"/>
  <c r="K89" i="25"/>
  <c r="O89" i="25"/>
  <c r="M89" i="25"/>
  <c r="AN100" i="26"/>
  <c r="R134" i="19"/>
  <c r="O118" i="21"/>
  <c r="AQ139" i="27"/>
  <c r="AQ139" i="26"/>
  <c r="AQ139" i="24"/>
  <c r="AN125" i="15"/>
  <c r="AN125" i="27"/>
  <c r="AM123" i="1"/>
  <c r="AQ123" i="23" s="1"/>
  <c r="R123" i="27"/>
  <c r="AO108" i="27"/>
  <c r="AO108" i="19"/>
  <c r="S108" i="1"/>
  <c r="R108" i="27"/>
  <c r="AM106" i="27"/>
  <c r="AM106" i="22"/>
  <c r="AN103" i="27"/>
  <c r="AN103" i="21"/>
  <c r="AN103" i="26"/>
  <c r="AN103" i="20"/>
  <c r="AQ102" i="27"/>
  <c r="AQ102" i="26"/>
  <c r="AN98" i="27"/>
  <c r="AN98" i="24"/>
  <c r="AN98" i="19"/>
  <c r="AQ93" i="19"/>
  <c r="AO101" i="19"/>
  <c r="N111" i="20"/>
  <c r="O111" i="20"/>
  <c r="M111" i="20"/>
  <c r="Q111" i="20"/>
  <c r="P111" i="20"/>
  <c r="Q108" i="20"/>
  <c r="AO109" i="20"/>
  <c r="L107" i="20"/>
  <c r="M108" i="20"/>
  <c r="O139" i="21"/>
  <c r="P137" i="21"/>
  <c r="AN138" i="21"/>
  <c r="U137" i="21"/>
  <c r="U138" i="21"/>
  <c r="AN139" i="21"/>
  <c r="U139" i="21"/>
  <c r="AO138" i="21"/>
  <c r="AQ89" i="25"/>
  <c r="U106" i="26"/>
  <c r="N116" i="20"/>
  <c r="P94" i="12"/>
  <c r="O94" i="12"/>
  <c r="N94" i="12"/>
  <c r="M94" i="12"/>
  <c r="L94" i="12"/>
  <c r="M92" i="12"/>
  <c r="P93" i="12"/>
  <c r="K91" i="12"/>
  <c r="Q110" i="12"/>
  <c r="P110" i="12"/>
  <c r="O110" i="12"/>
  <c r="N110" i="12"/>
  <c r="Q107" i="12"/>
  <c r="M109" i="12"/>
  <c r="P107" i="12"/>
  <c r="L109" i="12"/>
  <c r="P122" i="12"/>
  <c r="O122" i="12"/>
  <c r="N122" i="12"/>
  <c r="N120" i="12"/>
  <c r="P119" i="12"/>
  <c r="Q119" i="12"/>
  <c r="M120" i="12"/>
  <c r="T134" i="12"/>
  <c r="S134" i="12"/>
  <c r="N133" i="12"/>
  <c r="N131" i="12"/>
  <c r="O132" i="12"/>
  <c r="P134" i="12"/>
  <c r="Q134" i="12"/>
  <c r="AP139" i="27"/>
  <c r="AP139" i="24"/>
  <c r="AP139" i="21"/>
  <c r="AP139" i="22"/>
  <c r="AP139" i="19"/>
  <c r="AN136" i="27"/>
  <c r="AN136" i="21"/>
  <c r="S105" i="1"/>
  <c r="R105" i="27"/>
  <c r="U94" i="21"/>
  <c r="AM107" i="21"/>
  <c r="O107" i="21"/>
  <c r="L107" i="21"/>
  <c r="Q107" i="21"/>
  <c r="P107" i="21"/>
  <c r="O106" i="21"/>
  <c r="N107" i="21"/>
  <c r="M107" i="21"/>
  <c r="N106" i="21"/>
  <c r="AO88" i="22"/>
  <c r="AM121" i="25"/>
  <c r="O121" i="25"/>
  <c r="N121" i="25"/>
  <c r="M121" i="25"/>
  <c r="P121" i="25"/>
  <c r="AP120" i="25"/>
  <c r="N91" i="12"/>
  <c r="Q117" i="12"/>
  <c r="N91" i="19"/>
  <c r="P101" i="20"/>
  <c r="M104" i="21"/>
  <c r="AQ138" i="27"/>
  <c r="AQ138" i="22"/>
  <c r="AQ138" i="25"/>
  <c r="AQ138" i="21"/>
  <c r="AQ138" i="20"/>
  <c r="AQ138" i="26"/>
  <c r="AO110" i="27"/>
  <c r="AO110" i="26"/>
  <c r="AO110" i="19"/>
  <c r="AQ104" i="15"/>
  <c r="AQ104" i="27"/>
  <c r="AQ104" i="26"/>
  <c r="AP94" i="21"/>
  <c r="U107" i="21"/>
  <c r="N118" i="21"/>
  <c r="P117" i="21"/>
  <c r="M116" i="21"/>
  <c r="P133" i="21"/>
  <c r="AO139" i="24"/>
  <c r="O139" i="24"/>
  <c r="P139" i="24"/>
  <c r="T139" i="24"/>
  <c r="S139" i="24"/>
  <c r="R139" i="24"/>
  <c r="Q139" i="24"/>
  <c r="AO138" i="24"/>
  <c r="AP138" i="24"/>
  <c r="AN110" i="26"/>
  <c r="P110" i="26"/>
  <c r="N110" i="26"/>
  <c r="M110" i="26"/>
  <c r="Q110" i="26"/>
  <c r="O110" i="26"/>
  <c r="AC110" i="26"/>
  <c r="AC111" i="26" s="1"/>
  <c r="AC112" i="26" s="1"/>
  <c r="AC113" i="26" s="1"/>
  <c r="AC114" i="26" s="1"/>
  <c r="AC115" i="26" s="1"/>
  <c r="AC116" i="26" s="1"/>
  <c r="AC117" i="26" s="1"/>
  <c r="AC118" i="26" s="1"/>
  <c r="AC119" i="26" s="1"/>
  <c r="AC120" i="26" s="1"/>
  <c r="AC121" i="26" s="1"/>
  <c r="AN109" i="26"/>
  <c r="U109" i="26"/>
  <c r="AO135" i="26"/>
  <c r="T135" i="26"/>
  <c r="R135" i="26"/>
  <c r="Q135" i="26"/>
  <c r="P135" i="26"/>
  <c r="S135" i="26"/>
  <c r="AP134" i="26"/>
  <c r="O135" i="26"/>
  <c r="N98" i="12"/>
  <c r="O119" i="12"/>
  <c r="K86" i="21"/>
  <c r="L96" i="22"/>
  <c r="AO98" i="27"/>
  <c r="P95" i="12"/>
  <c r="L107" i="12"/>
  <c r="N119" i="12"/>
  <c r="O135" i="12"/>
  <c r="R128" i="19"/>
  <c r="N122" i="15"/>
  <c r="O122" i="15"/>
  <c r="N120" i="15"/>
  <c r="O120" i="15"/>
  <c r="P134" i="15"/>
  <c r="O134" i="15"/>
  <c r="Q134" i="15"/>
  <c r="Q133" i="15"/>
  <c r="R134" i="15"/>
  <c r="S134" i="15"/>
  <c r="T134" i="15"/>
  <c r="N94" i="18"/>
  <c r="L94" i="18"/>
  <c r="K94" i="18"/>
  <c r="P94" i="18"/>
  <c r="O94" i="18"/>
  <c r="M94" i="18"/>
  <c r="L93" i="18"/>
  <c r="P106" i="18"/>
  <c r="Q106" i="18"/>
  <c r="O106" i="18"/>
  <c r="N106" i="18"/>
  <c r="M104" i="18"/>
  <c r="P105" i="18"/>
  <c r="N122" i="18"/>
  <c r="P122" i="18"/>
  <c r="O122" i="18"/>
  <c r="M121" i="18"/>
  <c r="M120" i="18"/>
  <c r="S138" i="18"/>
  <c r="R138" i="18"/>
  <c r="Q138" i="18"/>
  <c r="P138" i="18"/>
  <c r="O138" i="18"/>
  <c r="T138" i="18"/>
  <c r="P137" i="18"/>
  <c r="U97" i="19"/>
  <c r="M112" i="19"/>
  <c r="N112" i="19"/>
  <c r="O112" i="19"/>
  <c r="Q112" i="19"/>
  <c r="P94" i="20"/>
  <c r="AO116" i="20"/>
  <c r="AQ133" i="21"/>
  <c r="AQ92" i="22"/>
  <c r="N133" i="22"/>
  <c r="S133" i="22"/>
  <c r="R133" i="22"/>
  <c r="Q133" i="22"/>
  <c r="P133" i="22"/>
  <c r="O133" i="22"/>
  <c r="U133" i="22"/>
  <c r="AO87" i="24"/>
  <c r="M87" i="24"/>
  <c r="K87" i="24"/>
  <c r="O87" i="24"/>
  <c r="L87" i="24"/>
  <c r="N87" i="24"/>
  <c r="AB134" i="24"/>
  <c r="AB135" i="24" s="1"/>
  <c r="AB136" i="24" s="1"/>
  <c r="AB137" i="24" s="1"/>
  <c r="AB138" i="24" s="1"/>
  <c r="AB139" i="24" s="1"/>
  <c r="M102" i="25"/>
  <c r="L102" i="25"/>
  <c r="Q102" i="25"/>
  <c r="P102" i="25"/>
  <c r="O102" i="25"/>
  <c r="N102" i="25"/>
  <c r="M86" i="12"/>
  <c r="Q105" i="12"/>
  <c r="M112" i="12"/>
  <c r="M97" i="15"/>
  <c r="O110" i="15"/>
  <c r="P117" i="15"/>
  <c r="P131" i="15"/>
  <c r="L91" i="18"/>
  <c r="O119" i="18"/>
  <c r="M102" i="20"/>
  <c r="L105" i="21"/>
  <c r="R128" i="22"/>
  <c r="P99" i="15"/>
  <c r="L109" i="19"/>
  <c r="AO136" i="19"/>
  <c r="T136" i="19"/>
  <c r="S136" i="19"/>
  <c r="R136" i="19"/>
  <c r="P136" i="19"/>
  <c r="O136" i="19"/>
  <c r="O135" i="19"/>
  <c r="Q136" i="19"/>
  <c r="S135" i="19"/>
  <c r="AP136" i="19"/>
  <c r="AN92" i="21"/>
  <c r="AP102" i="21"/>
  <c r="M102" i="21"/>
  <c r="O102" i="21"/>
  <c r="N102" i="21"/>
  <c r="L102" i="21"/>
  <c r="P102" i="21"/>
  <c r="Q102" i="21"/>
  <c r="O123" i="21"/>
  <c r="N123" i="21"/>
  <c r="P123" i="21"/>
  <c r="Q123" i="21"/>
  <c r="AM123" i="21"/>
  <c r="AP138" i="21"/>
  <c r="AO98" i="22"/>
  <c r="AC134" i="24"/>
  <c r="AC135" i="24" s="1"/>
  <c r="AC136" i="24" s="1"/>
  <c r="AC137" i="24" s="1"/>
  <c r="AC138" i="24" s="1"/>
  <c r="AC139" i="24" s="1"/>
  <c r="AM108" i="26"/>
  <c r="M108" i="26"/>
  <c r="O108" i="26"/>
  <c r="N108" i="26"/>
  <c r="L108" i="26"/>
  <c r="Q108" i="26"/>
  <c r="U107" i="26"/>
  <c r="M107" i="26"/>
  <c r="P108" i="26"/>
  <c r="R133" i="26"/>
  <c r="Q133" i="26"/>
  <c r="P133" i="26"/>
  <c r="S133" i="26"/>
  <c r="O133" i="26"/>
  <c r="N133" i="26"/>
  <c r="N86" i="12"/>
  <c r="M107" i="12"/>
  <c r="Q121" i="12"/>
  <c r="O134" i="12"/>
  <c r="N97" i="15"/>
  <c r="P110" i="15"/>
  <c r="Q127" i="15"/>
  <c r="M100" i="18"/>
  <c r="S135" i="18"/>
  <c r="Q110" i="19"/>
  <c r="O108" i="20"/>
  <c r="N106" i="24"/>
  <c r="AO134" i="19"/>
  <c r="P134" i="19"/>
  <c r="O134" i="19"/>
  <c r="Q134" i="19"/>
  <c r="P133" i="19"/>
  <c r="Q133" i="19"/>
  <c r="AP134" i="19"/>
  <c r="AD134" i="19"/>
  <c r="S134" i="19"/>
  <c r="AP133" i="19"/>
  <c r="T134" i="19"/>
  <c r="AM135" i="21"/>
  <c r="S135" i="21"/>
  <c r="R135" i="21"/>
  <c r="T135" i="21"/>
  <c r="Q135" i="21"/>
  <c r="P135" i="21"/>
  <c r="S134" i="21"/>
  <c r="T134" i="21"/>
  <c r="AO134" i="21"/>
  <c r="AP133" i="21"/>
  <c r="AN134" i="21"/>
  <c r="O135" i="21"/>
  <c r="AD134" i="21"/>
  <c r="AD135" i="21" s="1"/>
  <c r="S133" i="21"/>
  <c r="AN135" i="21"/>
  <c r="AC134" i="21"/>
  <c r="AC135" i="21" s="1"/>
  <c r="AC136" i="21" s="1"/>
  <c r="AC137" i="21" s="1"/>
  <c r="AC138" i="21" s="1"/>
  <c r="AC139" i="21" s="1"/>
  <c r="U133" i="21"/>
  <c r="AB134" i="21"/>
  <c r="AB135" i="21" s="1"/>
  <c r="AB136" i="21" s="1"/>
  <c r="AB137" i="21" s="1"/>
  <c r="AB138" i="21" s="1"/>
  <c r="AB139" i="21" s="1"/>
  <c r="O95" i="24"/>
  <c r="P95" i="24"/>
  <c r="N95" i="24"/>
  <c r="K95" i="24"/>
  <c r="M95" i="24"/>
  <c r="L95" i="24"/>
  <c r="AP95" i="24"/>
  <c r="AO95" i="24"/>
  <c r="AQ94" i="24"/>
  <c r="U94" i="24"/>
  <c r="AM106" i="26"/>
  <c r="Q106" i="26"/>
  <c r="O106" i="26"/>
  <c r="P106" i="26"/>
  <c r="N106" i="26"/>
  <c r="M106" i="26"/>
  <c r="L106" i="26"/>
  <c r="U105" i="26"/>
  <c r="AQ106" i="26"/>
  <c r="L100" i="19"/>
  <c r="P97" i="20"/>
  <c r="L98" i="21"/>
  <c r="L100" i="26"/>
  <c r="AP131" i="27"/>
  <c r="AP131" i="21"/>
  <c r="AN119" i="27"/>
  <c r="AN119" i="22"/>
  <c r="S118" i="1"/>
  <c r="Q114" i="26"/>
  <c r="Q114" i="25"/>
  <c r="Q114" i="27"/>
  <c r="Q114" i="23"/>
  <c r="Q114" i="24"/>
  <c r="Q114" i="20"/>
  <c r="Q114" i="19"/>
  <c r="R114" i="1"/>
  <c r="Q114" i="22"/>
  <c r="Q114" i="15"/>
  <c r="AM114" i="1"/>
  <c r="AQ114" i="11" s="1"/>
  <c r="Q114" i="18"/>
  <c r="Q114" i="21"/>
  <c r="Q114" i="12"/>
  <c r="AQ110" i="27"/>
  <c r="AQ110" i="22"/>
  <c r="M115" i="20"/>
  <c r="P115" i="20"/>
  <c r="O115" i="20"/>
  <c r="N115" i="20"/>
  <c r="P124" i="20"/>
  <c r="Q124" i="20"/>
  <c r="O124" i="20"/>
  <c r="N124" i="20"/>
  <c r="Q123" i="20"/>
  <c r="N123" i="20"/>
  <c r="P123" i="20"/>
  <c r="Q122" i="20"/>
  <c r="U124" i="20"/>
  <c r="O123" i="20"/>
  <c r="AP100" i="21"/>
  <c r="Q100" i="21"/>
  <c r="P100" i="21"/>
  <c r="O100" i="21"/>
  <c r="N100" i="21"/>
  <c r="L100" i="21"/>
  <c r="M100" i="21"/>
  <c r="Q99" i="21"/>
  <c r="K95" i="21"/>
  <c r="U96" i="21"/>
  <c r="M97" i="21"/>
  <c r="N97" i="21"/>
  <c r="O113" i="21"/>
  <c r="P113" i="21"/>
  <c r="N113" i="21"/>
  <c r="M113" i="21"/>
  <c r="Q112" i="21"/>
  <c r="N111" i="21"/>
  <c r="O121" i="21"/>
  <c r="M121" i="21"/>
  <c r="P121" i="21"/>
  <c r="N120" i="21"/>
  <c r="Q121" i="21"/>
  <c r="N121" i="21"/>
  <c r="O120" i="21"/>
  <c r="AO132" i="21"/>
  <c r="AP120" i="22"/>
  <c r="N120" i="22"/>
  <c r="M120" i="22"/>
  <c r="P120" i="22"/>
  <c r="O120" i="22"/>
  <c r="AO120" i="22"/>
  <c r="AC98" i="24"/>
  <c r="AC99" i="24" s="1"/>
  <c r="AC100" i="24" s="1"/>
  <c r="AC101" i="24" s="1"/>
  <c r="AC102" i="24" s="1"/>
  <c r="AC103" i="24" s="1"/>
  <c r="AC104" i="24" s="1"/>
  <c r="AC105" i="24" s="1"/>
  <c r="AC106" i="24" s="1"/>
  <c r="AC107" i="24" s="1"/>
  <c r="AC108" i="24" s="1"/>
  <c r="AC109" i="24" s="1"/>
  <c r="U107" i="24"/>
  <c r="M101" i="19"/>
  <c r="O100" i="20"/>
  <c r="P118" i="21"/>
  <c r="M86" i="22"/>
  <c r="AP135" i="27"/>
  <c r="AP135" i="24"/>
  <c r="AP135" i="26"/>
  <c r="AP135" i="21"/>
  <c r="AP135" i="22"/>
  <c r="AP135" i="25"/>
  <c r="AO114" i="27"/>
  <c r="AO114" i="26"/>
  <c r="AO114" i="22"/>
  <c r="Q113" i="27"/>
  <c r="Q113" i="26"/>
  <c r="Q113" i="23"/>
  <c r="Q113" i="25"/>
  <c r="Q113" i="22"/>
  <c r="Q113" i="24"/>
  <c r="Q113" i="21"/>
  <c r="Q113" i="19"/>
  <c r="Q113" i="18"/>
  <c r="Q113" i="15"/>
  <c r="Q113" i="12"/>
  <c r="AQ107" i="27"/>
  <c r="AQ107" i="26"/>
  <c r="AO105" i="27"/>
  <c r="AO105" i="19"/>
  <c r="AO105" i="22"/>
  <c r="AP91" i="19"/>
  <c r="P127" i="19"/>
  <c r="O127" i="19"/>
  <c r="N127" i="19"/>
  <c r="R127" i="19"/>
  <c r="P126" i="19"/>
  <c r="Q127" i="19"/>
  <c r="Q125" i="19"/>
  <c r="U86" i="21"/>
  <c r="AP137" i="21"/>
  <c r="AD98" i="24"/>
  <c r="AD99" i="24" s="1"/>
  <c r="AD100" i="24" s="1"/>
  <c r="AD101" i="24" s="1"/>
  <c r="AD102" i="24" s="1"/>
  <c r="AD103" i="24" s="1"/>
  <c r="AP125" i="25"/>
  <c r="N125" i="25"/>
  <c r="O125" i="25"/>
  <c r="P125" i="25"/>
  <c r="L97" i="12"/>
  <c r="P111" i="12"/>
  <c r="N132" i="12"/>
  <c r="O105" i="19"/>
  <c r="M121" i="20"/>
  <c r="M94" i="22"/>
  <c r="AM136" i="27"/>
  <c r="AM136" i="23"/>
  <c r="AO135" i="27"/>
  <c r="AO135" i="24"/>
  <c r="AO135" i="22"/>
  <c r="AO135" i="25"/>
  <c r="AO135" i="21"/>
  <c r="AQ134" i="27"/>
  <c r="AQ134" i="25"/>
  <c r="AQ134" i="24"/>
  <c r="AQ134" i="21"/>
  <c r="AQ134" i="20"/>
  <c r="AQ134" i="26"/>
  <c r="AM124" i="15"/>
  <c r="AM124" i="27"/>
  <c r="AM124" i="20"/>
  <c r="AM124" i="23"/>
  <c r="AM124" i="19"/>
  <c r="AM124" i="21"/>
  <c r="AO113" i="27"/>
  <c r="AO113" i="26"/>
  <c r="AO113" i="24"/>
  <c r="AQ91" i="19"/>
  <c r="N118" i="19"/>
  <c r="M118" i="19"/>
  <c r="O118" i="19"/>
  <c r="N117" i="19"/>
  <c r="AA86" i="21"/>
  <c r="AA87" i="21" s="1"/>
  <c r="AA88" i="21" s="1"/>
  <c r="AA89" i="21" s="1"/>
  <c r="AA90" i="21" s="1"/>
  <c r="AA91" i="21" s="1"/>
  <c r="AA92" i="21" s="1"/>
  <c r="AA93" i="21" s="1"/>
  <c r="AA94" i="21" s="1"/>
  <c r="AA95" i="21" s="1"/>
  <c r="AA96" i="21" s="1"/>
  <c r="AA97" i="21" s="1"/>
  <c r="N114" i="21"/>
  <c r="AP126" i="21"/>
  <c r="P126" i="21"/>
  <c r="O126" i="21"/>
  <c r="Q126" i="21"/>
  <c r="N126" i="21"/>
  <c r="N90" i="24"/>
  <c r="L90" i="24"/>
  <c r="O90" i="24"/>
  <c r="M90" i="24"/>
  <c r="K90" i="24"/>
  <c r="L86" i="12"/>
  <c r="O127" i="12"/>
  <c r="R125" i="19"/>
  <c r="O91" i="12"/>
  <c r="L103" i="12"/>
  <c r="P115" i="12"/>
  <c r="Q131" i="12"/>
  <c r="AQ109" i="27"/>
  <c r="AQ109" i="26"/>
  <c r="O126" i="15"/>
  <c r="N126" i="15"/>
  <c r="R126" i="15"/>
  <c r="Q126" i="15"/>
  <c r="P126" i="15"/>
  <c r="N124" i="15"/>
  <c r="U136" i="15"/>
  <c r="P138" i="15"/>
  <c r="O138" i="15"/>
  <c r="R138" i="15"/>
  <c r="Q138" i="15"/>
  <c r="R137" i="15"/>
  <c r="S138" i="15"/>
  <c r="L90" i="18"/>
  <c r="O90" i="18"/>
  <c r="N90" i="18"/>
  <c r="M88" i="18"/>
  <c r="K90" i="18"/>
  <c r="P98" i="18"/>
  <c r="O98" i="18"/>
  <c r="N98" i="18"/>
  <c r="M96" i="18"/>
  <c r="K97" i="18"/>
  <c r="L97" i="18"/>
  <c r="Q110" i="18"/>
  <c r="P110" i="18"/>
  <c r="M110" i="18"/>
  <c r="N110" i="18"/>
  <c r="O110" i="18"/>
  <c r="P118" i="18"/>
  <c r="O118" i="18"/>
  <c r="N118" i="18"/>
  <c r="M116" i="18"/>
  <c r="O126" i="18"/>
  <c r="N126" i="18"/>
  <c r="Q126" i="18"/>
  <c r="P126" i="18"/>
  <c r="P125" i="18"/>
  <c r="S134" i="18"/>
  <c r="T134" i="18"/>
  <c r="R134" i="18"/>
  <c r="O134" i="18"/>
  <c r="P134" i="18"/>
  <c r="N132" i="18"/>
  <c r="M86" i="19"/>
  <c r="K86" i="19"/>
  <c r="L86" i="19"/>
  <c r="O86" i="19"/>
  <c r="AA86" i="19"/>
  <c r="AA87" i="19" s="1"/>
  <c r="AA88" i="19" s="1"/>
  <c r="AA89" i="19" s="1"/>
  <c r="AA90" i="19" s="1"/>
  <c r="AA91" i="19" s="1"/>
  <c r="AA92" i="19" s="1"/>
  <c r="AA93" i="19" s="1"/>
  <c r="AA94" i="19" s="1"/>
  <c r="AA95" i="19" s="1"/>
  <c r="AA96" i="19" s="1"/>
  <c r="AA97" i="19" s="1"/>
  <c r="Q105" i="19"/>
  <c r="M105" i="19"/>
  <c r="L105" i="19"/>
  <c r="M104" i="19"/>
  <c r="N105" i="19"/>
  <c r="AO104" i="19"/>
  <c r="AN104" i="19"/>
  <c r="L104" i="19"/>
  <c r="U115" i="19"/>
  <c r="AO121" i="19"/>
  <c r="AO139" i="19"/>
  <c r="R139" i="19"/>
  <c r="Q139" i="19"/>
  <c r="P139" i="19"/>
  <c r="T139" i="19"/>
  <c r="AN107" i="21"/>
  <c r="AC98" i="22"/>
  <c r="AC99" i="22" s="1"/>
  <c r="AC100" i="22" s="1"/>
  <c r="AC101" i="22" s="1"/>
  <c r="AC102" i="22" s="1"/>
  <c r="AC103" i="22" s="1"/>
  <c r="AC104" i="22" s="1"/>
  <c r="AC105" i="22" s="1"/>
  <c r="AC106" i="22" s="1"/>
  <c r="AC107" i="22" s="1"/>
  <c r="AC108" i="22" s="1"/>
  <c r="AC109" i="22" s="1"/>
  <c r="AP139" i="23"/>
  <c r="AM90" i="24"/>
  <c r="P97" i="24"/>
  <c r="N97" i="24"/>
  <c r="K97" i="24"/>
  <c r="L97" i="24"/>
  <c r="M97" i="24"/>
  <c r="O97" i="24"/>
  <c r="Q97" i="24"/>
  <c r="AO97" i="24"/>
  <c r="AN97" i="24"/>
  <c r="U112" i="24"/>
  <c r="M106" i="25"/>
  <c r="L106" i="25"/>
  <c r="Q106" i="25"/>
  <c r="P106" i="25"/>
  <c r="O106" i="25"/>
  <c r="N106" i="25"/>
  <c r="P105" i="25"/>
  <c r="O105" i="25"/>
  <c r="AQ106" i="25"/>
  <c r="N99" i="12"/>
  <c r="P127" i="12"/>
  <c r="M98" i="18"/>
  <c r="K90" i="15"/>
  <c r="L104" i="15"/>
  <c r="AN97" i="19"/>
  <c r="O103" i="19"/>
  <c r="N103" i="19"/>
  <c r="M103" i="19"/>
  <c r="P103" i="19"/>
  <c r="Q103" i="19"/>
  <c r="L103" i="19"/>
  <c r="U98" i="19"/>
  <c r="P101" i="19"/>
  <c r="AO99" i="19"/>
  <c r="L99" i="19"/>
  <c r="AQ112" i="19"/>
  <c r="AM89" i="21"/>
  <c r="AN95" i="22"/>
  <c r="AN114" i="22"/>
  <c r="P114" i="22"/>
  <c r="N114" i="22"/>
  <c r="M114" i="22"/>
  <c r="O114" i="22"/>
  <c r="N112" i="22"/>
  <c r="P112" i="22"/>
  <c r="Q112" i="22"/>
  <c r="AP87" i="24"/>
  <c r="U97" i="24"/>
  <c r="U109" i="24"/>
  <c r="AN112" i="24"/>
  <c r="AN137" i="24"/>
  <c r="S137" i="24"/>
  <c r="Q137" i="24"/>
  <c r="P137" i="24"/>
  <c r="O137" i="24"/>
  <c r="T137" i="24"/>
  <c r="R137" i="24"/>
  <c r="AQ137" i="24"/>
  <c r="U135" i="24"/>
  <c r="AP88" i="26"/>
  <c r="M88" i="26"/>
  <c r="O88" i="26"/>
  <c r="N88" i="26"/>
  <c r="L88" i="26"/>
  <c r="K88" i="26"/>
  <c r="O130" i="26"/>
  <c r="N130" i="26"/>
  <c r="Q130" i="26"/>
  <c r="P130" i="26"/>
  <c r="AO129" i="26"/>
  <c r="Q139" i="26"/>
  <c r="P139" i="26"/>
  <c r="AQ137" i="26"/>
  <c r="K94" i="12"/>
  <c r="P100" i="12"/>
  <c r="L92" i="15"/>
  <c r="N105" i="15"/>
  <c r="O118" i="15"/>
  <c r="Q132" i="15"/>
  <c r="N93" i="18"/>
  <c r="L109" i="18"/>
  <c r="N95" i="19"/>
  <c r="L92" i="20"/>
  <c r="M104" i="22"/>
  <c r="Q120" i="27"/>
  <c r="Q120" i="24"/>
  <c r="Q120" i="23"/>
  <c r="Q120" i="26"/>
  <c r="Q120" i="20"/>
  <c r="Q120" i="22"/>
  <c r="Q120" i="21"/>
  <c r="Q120" i="25"/>
  <c r="Q120" i="18"/>
  <c r="Q120" i="12"/>
  <c r="Q120" i="19"/>
  <c r="R120" i="1"/>
  <c r="Q120" i="15"/>
  <c r="AM117" i="27"/>
  <c r="AM117" i="21"/>
  <c r="U95" i="19"/>
  <c r="U103" i="19"/>
  <c r="P119" i="19"/>
  <c r="O119" i="19"/>
  <c r="N119" i="19"/>
  <c r="M119" i="19"/>
  <c r="N122" i="19"/>
  <c r="R133" i="19"/>
  <c r="N117" i="20"/>
  <c r="AM123" i="20"/>
  <c r="N126" i="20"/>
  <c r="Q126" i="20"/>
  <c r="P125" i="20"/>
  <c r="P126" i="20"/>
  <c r="O126" i="20"/>
  <c r="Q125" i="20"/>
  <c r="S133" i="20"/>
  <c r="R133" i="20"/>
  <c r="Q133" i="20"/>
  <c r="P133" i="20"/>
  <c r="O133" i="20"/>
  <c r="N133" i="20"/>
  <c r="N132" i="20"/>
  <c r="U133" i="20"/>
  <c r="AQ135" i="20"/>
  <c r="AN87" i="21"/>
  <c r="AN89" i="21"/>
  <c r="AQ102" i="21"/>
  <c r="AP136" i="21"/>
  <c r="Q130" i="22"/>
  <c r="O130" i="22"/>
  <c r="N130" i="22"/>
  <c r="U129" i="22"/>
  <c r="P130" i="22"/>
  <c r="AP133" i="22"/>
  <c r="U100" i="24"/>
  <c r="AN109" i="24"/>
  <c r="P124" i="24"/>
  <c r="N124" i="24"/>
  <c r="Q124" i="24"/>
  <c r="O124" i="24"/>
  <c r="N128" i="24"/>
  <c r="O128" i="24"/>
  <c r="P128" i="24"/>
  <c r="Q128" i="24"/>
  <c r="P132" i="24"/>
  <c r="O132" i="24"/>
  <c r="N132" i="24"/>
  <c r="Q132" i="24"/>
  <c r="AD134" i="24"/>
  <c r="AP137" i="24"/>
  <c r="AQ88" i="26"/>
  <c r="AM100" i="26"/>
  <c r="M100" i="26"/>
  <c r="Q100" i="26"/>
  <c r="P100" i="26"/>
  <c r="O100" i="26"/>
  <c r="N100" i="26"/>
  <c r="AM102" i="26"/>
  <c r="Q102" i="26"/>
  <c r="O102" i="26"/>
  <c r="P102" i="26"/>
  <c r="N102" i="26"/>
  <c r="M102" i="26"/>
  <c r="L102" i="26"/>
  <c r="P101" i="26"/>
  <c r="U102" i="26"/>
  <c r="AO101" i="26"/>
  <c r="U108" i="26"/>
  <c r="AN130" i="26"/>
  <c r="AP133" i="26"/>
  <c r="N107" i="12"/>
  <c r="Q122" i="12"/>
  <c r="R134" i="12"/>
  <c r="O86" i="15"/>
  <c r="O93" i="15"/>
  <c r="O97" i="15"/>
  <c r="O105" i="15"/>
  <c r="M120" i="15"/>
  <c r="R132" i="15"/>
  <c r="T138" i="15"/>
  <c r="O93" i="18"/>
  <c r="M109" i="18"/>
  <c r="O125" i="18"/>
  <c r="T135" i="18"/>
  <c r="O96" i="19"/>
  <c r="P112" i="19"/>
  <c r="M112" i="20"/>
  <c r="Q129" i="20"/>
  <c r="N112" i="21"/>
  <c r="R133" i="21"/>
  <c r="AO98" i="19"/>
  <c r="N110" i="19"/>
  <c r="M110" i="19"/>
  <c r="O110" i="19"/>
  <c r="O109" i="19"/>
  <c r="P109" i="19"/>
  <c r="P110" i="19"/>
  <c r="K92" i="20"/>
  <c r="N92" i="20"/>
  <c r="O92" i="20"/>
  <c r="AP118" i="20"/>
  <c r="P118" i="20"/>
  <c r="O118" i="20"/>
  <c r="N118" i="20"/>
  <c r="M118" i="20"/>
  <c r="M117" i="20"/>
  <c r="AP116" i="20"/>
  <c r="AN120" i="26"/>
  <c r="P120" i="26"/>
  <c r="O120" i="26"/>
  <c r="N120" i="26"/>
  <c r="M120" i="26"/>
  <c r="U119" i="26"/>
  <c r="P117" i="19"/>
  <c r="AO136" i="27"/>
  <c r="AO136" i="22"/>
  <c r="AO136" i="20"/>
  <c r="AO136" i="24"/>
  <c r="AO136" i="25"/>
  <c r="AO136" i="21"/>
  <c r="AQ135" i="27"/>
  <c r="AQ135" i="24"/>
  <c r="AQ135" i="26"/>
  <c r="AQ135" i="21"/>
  <c r="AQ135" i="25"/>
  <c r="AM133" i="27"/>
  <c r="AM133" i="19"/>
  <c r="AM133" i="22"/>
  <c r="AM133" i="20"/>
  <c r="AM131" i="1"/>
  <c r="AQ131" i="12" s="1"/>
  <c r="R131" i="27"/>
  <c r="R131" i="25"/>
  <c r="R131" i="22"/>
  <c r="R131" i="26"/>
  <c r="R131" i="19"/>
  <c r="R131" i="20"/>
  <c r="R131" i="24"/>
  <c r="R131" i="18"/>
  <c r="R131" i="15"/>
  <c r="R131" i="12"/>
  <c r="R131" i="21"/>
  <c r="AM126" i="27"/>
  <c r="AM126" i="25"/>
  <c r="AN111" i="27"/>
  <c r="AN111" i="24"/>
  <c r="AO100" i="27"/>
  <c r="AO100" i="19"/>
  <c r="AO100" i="22"/>
  <c r="AO100" i="24"/>
  <c r="AP88" i="19"/>
  <c r="AM123" i="19"/>
  <c r="AN99" i="20"/>
  <c r="AQ139" i="22"/>
  <c r="AQ103" i="26"/>
  <c r="M91" i="19"/>
  <c r="P99" i="21"/>
  <c r="P113" i="26"/>
  <c r="N90" i="12"/>
  <c r="M90" i="12"/>
  <c r="L90" i="12"/>
  <c r="O90" i="12"/>
  <c r="K90" i="12"/>
  <c r="N89" i="12"/>
  <c r="M88" i="12"/>
  <c r="M89" i="12"/>
  <c r="P98" i="12"/>
  <c r="M98" i="12"/>
  <c r="L98" i="12"/>
  <c r="M97" i="12"/>
  <c r="L96" i="12"/>
  <c r="O98" i="12"/>
  <c r="L95" i="12"/>
  <c r="M95" i="12"/>
  <c r="Q102" i="12"/>
  <c r="P102" i="12"/>
  <c r="N102" i="12"/>
  <c r="M102" i="12"/>
  <c r="L102" i="12"/>
  <c r="Q101" i="12"/>
  <c r="O99" i="12"/>
  <c r="Q100" i="12"/>
  <c r="M99" i="12"/>
  <c r="Q106" i="12"/>
  <c r="P106" i="12"/>
  <c r="O106" i="12"/>
  <c r="N106" i="12"/>
  <c r="M106" i="12"/>
  <c r="L106" i="12"/>
  <c r="P103" i="12"/>
  <c r="L105" i="12"/>
  <c r="N103" i="12"/>
  <c r="O103" i="12"/>
  <c r="O114" i="12"/>
  <c r="N114" i="12"/>
  <c r="M114" i="12"/>
  <c r="M113" i="12"/>
  <c r="P114" i="12"/>
  <c r="P118" i="12"/>
  <c r="O118" i="12"/>
  <c r="N118" i="12"/>
  <c r="M118" i="12"/>
  <c r="N115" i="12"/>
  <c r="P126" i="12"/>
  <c r="O126" i="12"/>
  <c r="N126" i="12"/>
  <c r="O123" i="12"/>
  <c r="N125" i="12"/>
  <c r="P125" i="12"/>
  <c r="Q126" i="12"/>
  <c r="P130" i="12"/>
  <c r="O130" i="12"/>
  <c r="N130" i="12"/>
  <c r="Q129" i="12"/>
  <c r="Q127" i="12"/>
  <c r="R128" i="12"/>
  <c r="Q130" i="12"/>
  <c r="T138" i="12"/>
  <c r="S138" i="12"/>
  <c r="O138" i="12"/>
  <c r="O137" i="12"/>
  <c r="P135" i="12"/>
  <c r="R136" i="12"/>
  <c r="R138" i="12"/>
  <c r="AM130" i="1"/>
  <c r="R130" i="27"/>
  <c r="R130" i="26"/>
  <c r="R130" i="25"/>
  <c r="R130" i="24"/>
  <c r="R130" i="22"/>
  <c r="R130" i="19"/>
  <c r="R130" i="21"/>
  <c r="R130" i="23"/>
  <c r="R130" i="15"/>
  <c r="R130" i="18"/>
  <c r="R130" i="20"/>
  <c r="R130" i="12"/>
  <c r="AM125" i="27"/>
  <c r="AM125" i="20"/>
  <c r="AO123" i="27"/>
  <c r="AO123" i="19"/>
  <c r="AN108" i="27"/>
  <c r="AN108" i="24"/>
  <c r="AQ88" i="19"/>
  <c r="P120" i="19"/>
  <c r="N131" i="19"/>
  <c r="Q131" i="19"/>
  <c r="P131" i="19"/>
  <c r="O131" i="19"/>
  <c r="AO89" i="20"/>
  <c r="O89" i="20"/>
  <c r="L89" i="20"/>
  <c r="K89" i="20"/>
  <c r="N89" i="20"/>
  <c r="M89" i="20"/>
  <c r="AN137" i="20"/>
  <c r="S137" i="20"/>
  <c r="T137" i="20"/>
  <c r="R137" i="20"/>
  <c r="P137" i="20"/>
  <c r="Q137" i="20"/>
  <c r="O137" i="20"/>
  <c r="O136" i="20"/>
  <c r="AP88" i="21"/>
  <c r="N110" i="21"/>
  <c r="M110" i="21"/>
  <c r="Q110" i="21"/>
  <c r="P110" i="21"/>
  <c r="O110" i="21"/>
  <c r="O109" i="21"/>
  <c r="Q129" i="21"/>
  <c r="P129" i="21"/>
  <c r="N129" i="21"/>
  <c r="O129" i="21"/>
  <c r="R127" i="21"/>
  <c r="O127" i="21"/>
  <c r="U135" i="21"/>
  <c r="AQ92" i="24"/>
  <c r="AN101" i="24"/>
  <c r="N118" i="24"/>
  <c r="M118" i="24"/>
  <c r="P118" i="24"/>
  <c r="O118" i="24"/>
  <c r="U118" i="24"/>
  <c r="M117" i="25"/>
  <c r="P117" i="25"/>
  <c r="O117" i="25"/>
  <c r="N117" i="25"/>
  <c r="K86" i="12"/>
  <c r="Q104" i="12"/>
  <c r="N127" i="12"/>
  <c r="P138" i="12"/>
  <c r="O124" i="21"/>
  <c r="AM132" i="15"/>
  <c r="AM132" i="27"/>
  <c r="R129" i="27"/>
  <c r="R129" i="25"/>
  <c r="R129" i="23"/>
  <c r="R129" i="22"/>
  <c r="R129" i="26"/>
  <c r="R129" i="24"/>
  <c r="R129" i="21"/>
  <c r="R129" i="19"/>
  <c r="R129" i="20"/>
  <c r="R129" i="15"/>
  <c r="R129" i="18"/>
  <c r="R129" i="12"/>
  <c r="AN105" i="27"/>
  <c r="AN105" i="26"/>
  <c r="AN105" i="19"/>
  <c r="AN105" i="24"/>
  <c r="AN105" i="21"/>
  <c r="Q108" i="19"/>
  <c r="P108" i="19"/>
  <c r="O108" i="19"/>
  <c r="L108" i="19"/>
  <c r="M108" i="19"/>
  <c r="N108" i="19"/>
  <c r="Q107" i="19"/>
  <c r="U108" i="19"/>
  <c r="P107" i="19"/>
  <c r="U121" i="19"/>
  <c r="AP135" i="19"/>
  <c r="O86" i="20"/>
  <c r="M86" i="20"/>
  <c r="L86" i="20"/>
  <c r="K86" i="20"/>
  <c r="AA86" i="20"/>
  <c r="AA87" i="20" s="1"/>
  <c r="AA88" i="20" s="1"/>
  <c r="AA89" i="20" s="1"/>
  <c r="AA90" i="20" s="1"/>
  <c r="AA91" i="20" s="1"/>
  <c r="AA92" i="20" s="1"/>
  <c r="AA93" i="20" s="1"/>
  <c r="AA94" i="20" s="1"/>
  <c r="AA95" i="20" s="1"/>
  <c r="AA96" i="20" s="1"/>
  <c r="AA97" i="20" s="1"/>
  <c r="AM135" i="20"/>
  <c r="O135" i="20"/>
  <c r="Q135" i="20"/>
  <c r="P135" i="20"/>
  <c r="T135" i="20"/>
  <c r="S135" i="20"/>
  <c r="U135" i="20"/>
  <c r="R135" i="20"/>
  <c r="AP139" i="20"/>
  <c r="P101" i="21"/>
  <c r="AQ104" i="21"/>
  <c r="AO110" i="21"/>
  <c r="P122" i="21"/>
  <c r="O122" i="21"/>
  <c r="N122" i="21"/>
  <c r="AD122" i="21"/>
  <c r="AD123" i="21" s="1"/>
  <c r="AB122" i="21"/>
  <c r="AB123" i="21" s="1"/>
  <c r="AB124" i="21" s="1"/>
  <c r="AB125" i="21" s="1"/>
  <c r="AB126" i="21" s="1"/>
  <c r="AB127" i="21" s="1"/>
  <c r="AB128" i="21" s="1"/>
  <c r="AB129" i="21" s="1"/>
  <c r="AB130" i="21" s="1"/>
  <c r="AB131" i="21" s="1"/>
  <c r="AB132" i="21" s="1"/>
  <c r="AB133" i="21" s="1"/>
  <c r="U122" i="21"/>
  <c r="AQ134" i="22"/>
  <c r="AO101" i="24"/>
  <c r="L93" i="12"/>
  <c r="Q111" i="12"/>
  <c r="P105" i="19"/>
  <c r="L102" i="20"/>
  <c r="P104" i="21"/>
  <c r="M87" i="12"/>
  <c r="L99" i="12"/>
  <c r="N111" i="12"/>
  <c r="AN113" i="27"/>
  <c r="AN113" i="22"/>
  <c r="AO107" i="18"/>
  <c r="AO107" i="27"/>
  <c r="AO107" i="19"/>
  <c r="Q90" i="27"/>
  <c r="R90" i="1"/>
  <c r="AM88" i="27"/>
  <c r="AM88" i="25"/>
  <c r="AM88" i="19"/>
  <c r="N118" i="15"/>
  <c r="M118" i="15"/>
  <c r="Q118" i="15"/>
  <c r="P118" i="15"/>
  <c r="N117" i="15"/>
  <c r="Q130" i="15"/>
  <c r="P130" i="15"/>
  <c r="O130" i="15"/>
  <c r="N130" i="15"/>
  <c r="O86" i="18"/>
  <c r="N86" i="18"/>
  <c r="M86" i="18"/>
  <c r="L86" i="18"/>
  <c r="K86" i="18"/>
  <c r="P102" i="18"/>
  <c r="M102" i="18"/>
  <c r="L102" i="18"/>
  <c r="O102" i="18"/>
  <c r="N102" i="18"/>
  <c r="M101" i="18"/>
  <c r="M114" i="18"/>
  <c r="N114" i="18"/>
  <c r="P113" i="18"/>
  <c r="P130" i="18"/>
  <c r="N130" i="18"/>
  <c r="Q130" i="18"/>
  <c r="O130" i="18"/>
  <c r="N129" i="18"/>
  <c r="AO128" i="20"/>
  <c r="AO135" i="20"/>
  <c r="AQ94" i="21"/>
  <c r="Q130" i="21"/>
  <c r="N89" i="22"/>
  <c r="U95" i="22"/>
  <c r="AM93" i="24"/>
  <c r="O93" i="24"/>
  <c r="M93" i="24"/>
  <c r="L93" i="24"/>
  <c r="K93" i="24"/>
  <c r="U93" i="24"/>
  <c r="N93" i="24"/>
  <c r="Q93" i="24"/>
  <c r="AP93" i="24"/>
  <c r="P93" i="24"/>
  <c r="AB98" i="25"/>
  <c r="AB99" i="25" s="1"/>
  <c r="AB100" i="25" s="1"/>
  <c r="AB101" i="25" s="1"/>
  <c r="AB102" i="25" s="1"/>
  <c r="AB103" i="25" s="1"/>
  <c r="AB104" i="25" s="1"/>
  <c r="AB105" i="25" s="1"/>
  <c r="AB106" i="25" s="1"/>
  <c r="AB107" i="25" s="1"/>
  <c r="AB108" i="25" s="1"/>
  <c r="AB109" i="25" s="1"/>
  <c r="AQ101" i="26"/>
  <c r="Q93" i="12"/>
  <c r="P121" i="12"/>
  <c r="K92" i="15"/>
  <c r="P103" i="15"/>
  <c r="Q125" i="15"/>
  <c r="P137" i="15"/>
  <c r="L107" i="18"/>
  <c r="Q134" i="18"/>
  <c r="N106" i="19"/>
  <c r="O90" i="20"/>
  <c r="K87" i="21"/>
  <c r="K91" i="24"/>
  <c r="AQ137" i="21"/>
  <c r="P95" i="15"/>
  <c r="O109" i="15"/>
  <c r="U105" i="19"/>
  <c r="AN115" i="19"/>
  <c r="Q109" i="20"/>
  <c r="AQ98" i="21"/>
  <c r="AM105" i="21"/>
  <c r="O105" i="21"/>
  <c r="N105" i="21"/>
  <c r="M105" i="21"/>
  <c r="Q105" i="21"/>
  <c r="P105" i="21"/>
  <c r="N104" i="21"/>
  <c r="O104" i="21"/>
  <c r="U136" i="21"/>
  <c r="AP110" i="22"/>
  <c r="N110" i="22"/>
  <c r="M110" i="22"/>
  <c r="Q110" i="22"/>
  <c r="P110" i="22"/>
  <c r="O110" i="22"/>
  <c r="M107" i="22"/>
  <c r="AO102" i="22"/>
  <c r="AO133" i="22"/>
  <c r="AN138" i="22"/>
  <c r="P138" i="22"/>
  <c r="T138" i="22"/>
  <c r="R138" i="22"/>
  <c r="Q138" i="22"/>
  <c r="O138" i="22"/>
  <c r="S138" i="22"/>
  <c r="U138" i="22"/>
  <c r="O136" i="22"/>
  <c r="AP134" i="22"/>
  <c r="AP136" i="22"/>
  <c r="O124" i="18"/>
  <c r="AO137" i="27"/>
  <c r="AO137" i="25"/>
  <c r="AO137" i="22"/>
  <c r="AO137" i="20"/>
  <c r="AO137" i="24"/>
  <c r="AO137" i="21"/>
  <c r="AQ136" i="27"/>
  <c r="AQ136" i="24"/>
  <c r="AQ136" i="21"/>
  <c r="AQ136" i="26"/>
  <c r="AQ136" i="20"/>
  <c r="AQ136" i="25"/>
  <c r="AQ136" i="22"/>
  <c r="Q98" i="27"/>
  <c r="Q98" i="26"/>
  <c r="Q98" i="25"/>
  <c r="Q98" i="23"/>
  <c r="Q98" i="22"/>
  <c r="Q98" i="12"/>
  <c r="Q98" i="20"/>
  <c r="Q98" i="18"/>
  <c r="Q98" i="21"/>
  <c r="Q98" i="19"/>
  <c r="Y98" i="1"/>
  <c r="Q98" i="24"/>
  <c r="Q98" i="15"/>
  <c r="R98" i="1"/>
  <c r="AM96" i="27"/>
  <c r="AM96" i="21"/>
  <c r="AQ95" i="27"/>
  <c r="AQ95" i="21"/>
  <c r="AQ93" i="27"/>
  <c r="AQ93" i="20"/>
  <c r="AQ93" i="24"/>
  <c r="AQ91" i="27"/>
  <c r="AQ91" i="22"/>
  <c r="AQ91" i="21"/>
  <c r="K88" i="15"/>
  <c r="O92" i="15"/>
  <c r="M96" i="15"/>
  <c r="Q100" i="15"/>
  <c r="Q104" i="15"/>
  <c r="Q108" i="15"/>
  <c r="AP90" i="19"/>
  <c r="AN95" i="19"/>
  <c r="O98" i="19"/>
  <c r="U101" i="19"/>
  <c r="AN103" i="19"/>
  <c r="M106" i="19"/>
  <c r="L106" i="19"/>
  <c r="Q106" i="19"/>
  <c r="P106" i="19"/>
  <c r="O106" i="19"/>
  <c r="U106" i="19"/>
  <c r="O113" i="19"/>
  <c r="N113" i="19"/>
  <c r="M113" i="19"/>
  <c r="P113" i="19"/>
  <c r="P116" i="19"/>
  <c r="O116" i="19"/>
  <c r="N116" i="19"/>
  <c r="M116" i="19"/>
  <c r="P115" i="19"/>
  <c r="O114" i="19"/>
  <c r="Q115" i="19"/>
  <c r="O115" i="19"/>
  <c r="N115" i="19"/>
  <c r="AO116" i="19"/>
  <c r="U95" i="20"/>
  <c r="P106" i="20"/>
  <c r="O106" i="20"/>
  <c r="N106" i="20"/>
  <c r="M106" i="20"/>
  <c r="Q106" i="20"/>
  <c r="Q105" i="20"/>
  <c r="U106" i="20"/>
  <c r="L106" i="20"/>
  <c r="L109" i="20"/>
  <c r="P121" i="20"/>
  <c r="O121" i="20"/>
  <c r="N121" i="20"/>
  <c r="P120" i="20"/>
  <c r="AQ133" i="20"/>
  <c r="AP87" i="21"/>
  <c r="AM93" i="21"/>
  <c r="L93" i="21"/>
  <c r="K93" i="21"/>
  <c r="O93" i="21"/>
  <c r="P93" i="21"/>
  <c r="AN93" i="21"/>
  <c r="U93" i="21"/>
  <c r="N91" i="21"/>
  <c r="AN90" i="22"/>
  <c r="AP93" i="22"/>
  <c r="AO96" i="22"/>
  <c r="P96" i="22"/>
  <c r="O96" i="22"/>
  <c r="N96" i="22"/>
  <c r="K96" i="22"/>
  <c r="M96" i="22"/>
  <c r="U90" i="22"/>
  <c r="N86" i="22"/>
  <c r="AP88" i="22"/>
  <c r="K94" i="22"/>
  <c r="O123" i="22"/>
  <c r="Q123" i="22"/>
  <c r="P123" i="22"/>
  <c r="P121" i="22"/>
  <c r="N123" i="22"/>
  <c r="P122" i="22"/>
  <c r="AN127" i="22"/>
  <c r="P127" i="22"/>
  <c r="N127" i="22"/>
  <c r="O127" i="22"/>
  <c r="P125" i="22"/>
  <c r="AQ133" i="22"/>
  <c r="AN100" i="24"/>
  <c r="O92" i="25"/>
  <c r="M92" i="25"/>
  <c r="N92" i="25"/>
  <c r="K92" i="25"/>
  <c r="L92" i="25"/>
  <c r="O91" i="25"/>
  <c r="N91" i="25"/>
  <c r="AP92" i="25"/>
  <c r="AP91" i="25"/>
  <c r="P131" i="25"/>
  <c r="O131" i="25"/>
  <c r="N131" i="25"/>
  <c r="Q131" i="25"/>
  <c r="U131" i="25"/>
  <c r="AN138" i="25"/>
  <c r="O138" i="25"/>
  <c r="R138" i="25"/>
  <c r="Q138" i="25"/>
  <c r="P138" i="25"/>
  <c r="T138" i="25"/>
  <c r="S138" i="25"/>
  <c r="AQ137" i="25"/>
  <c r="AD134" i="25"/>
  <c r="AP136" i="25"/>
  <c r="U100" i="26"/>
  <c r="AN108" i="26"/>
  <c r="AM123" i="26"/>
  <c r="O127" i="26"/>
  <c r="N127" i="26"/>
  <c r="Q127" i="26"/>
  <c r="P126" i="26"/>
  <c r="P127" i="26"/>
  <c r="AO130" i="26"/>
  <c r="AQ133" i="26"/>
  <c r="L89" i="12"/>
  <c r="K96" i="12"/>
  <c r="M101" i="12"/>
  <c r="O107" i="12"/>
  <c r="P116" i="12"/>
  <c r="N123" i="12"/>
  <c r="P129" i="12"/>
  <c r="T135" i="12"/>
  <c r="K87" i="15"/>
  <c r="L94" i="15"/>
  <c r="Q99" i="15"/>
  <c r="P105" i="15"/>
  <c r="P112" i="15"/>
  <c r="P120" i="15"/>
  <c r="O133" i="15"/>
  <c r="N87" i="18"/>
  <c r="P93" i="18"/>
  <c r="L101" i="18"/>
  <c r="O114" i="18"/>
  <c r="N127" i="18"/>
  <c r="P136" i="18"/>
  <c r="P99" i="19"/>
  <c r="O117" i="19"/>
  <c r="O133" i="19"/>
  <c r="O97" i="20"/>
  <c r="Q113" i="20"/>
  <c r="Q93" i="21"/>
  <c r="M118" i="21"/>
  <c r="Q137" i="21"/>
  <c r="O104" i="22"/>
  <c r="N112" i="24"/>
  <c r="Q133" i="25"/>
  <c r="AN133" i="21"/>
  <c r="R132" i="22"/>
  <c r="AO119" i="27"/>
  <c r="AO119" i="24"/>
  <c r="AO119" i="21"/>
  <c r="AN106" i="27"/>
  <c r="AN106" i="24"/>
  <c r="AN106" i="19"/>
  <c r="AQ105" i="27"/>
  <c r="AQ105" i="26"/>
  <c r="AO103" i="27"/>
  <c r="AO103" i="22"/>
  <c r="AN101" i="27"/>
  <c r="AN101" i="21"/>
  <c r="AN101" i="26"/>
  <c r="AQ100" i="27"/>
  <c r="AQ100" i="24"/>
  <c r="AQ100" i="21"/>
  <c r="AQ100" i="26"/>
  <c r="AN96" i="27"/>
  <c r="AN96" i="26"/>
  <c r="Q96" i="27"/>
  <c r="Q96" i="26"/>
  <c r="Q96" i="24"/>
  <c r="Q96" i="22"/>
  <c r="Q96" i="21"/>
  <c r="Q96" i="18"/>
  <c r="Q96" i="12"/>
  <c r="Q96" i="25"/>
  <c r="Q96" i="20"/>
  <c r="Q96" i="15"/>
  <c r="Q96" i="19"/>
  <c r="AM94" i="27"/>
  <c r="AM94" i="26"/>
  <c r="Q94" i="27"/>
  <c r="Q94" i="26"/>
  <c r="Q94" i="25"/>
  <c r="Q94" i="24"/>
  <c r="Q94" i="22"/>
  <c r="Q94" i="19"/>
  <c r="Q94" i="23"/>
  <c r="Q94" i="21"/>
  <c r="Q94" i="15"/>
  <c r="Q94" i="18"/>
  <c r="Q94" i="20"/>
  <c r="Q94" i="12"/>
  <c r="AM92" i="27"/>
  <c r="AM92" i="21"/>
  <c r="AM92" i="19"/>
  <c r="AM90" i="18"/>
  <c r="AM90" i="27"/>
  <c r="AM90" i="26"/>
  <c r="AM90" i="25"/>
  <c r="AP89" i="27"/>
  <c r="AP89" i="19"/>
  <c r="AO87" i="27"/>
  <c r="AO87" i="25"/>
  <c r="R87" i="1"/>
  <c r="Q87" i="27"/>
  <c r="M115" i="15"/>
  <c r="Q115" i="15"/>
  <c r="P113" i="15"/>
  <c r="N112" i="15"/>
  <c r="P119" i="15"/>
  <c r="O119" i="15"/>
  <c r="N119" i="15"/>
  <c r="M119" i="15"/>
  <c r="O123" i="15"/>
  <c r="N123" i="15"/>
  <c r="P127" i="15"/>
  <c r="O127" i="15"/>
  <c r="N127" i="15"/>
  <c r="Q131" i="15"/>
  <c r="R135" i="15"/>
  <c r="Q135" i="15"/>
  <c r="P135" i="15"/>
  <c r="T135" i="15"/>
  <c r="S135" i="15"/>
  <c r="R139" i="15"/>
  <c r="S139" i="15"/>
  <c r="Q139" i="15"/>
  <c r="P139" i="15"/>
  <c r="K87" i="18"/>
  <c r="M87" i="18"/>
  <c r="L87" i="18"/>
  <c r="O91" i="18"/>
  <c r="K91" i="18"/>
  <c r="N91" i="18"/>
  <c r="O95" i="18"/>
  <c r="N95" i="18"/>
  <c r="M95" i="18"/>
  <c r="L95" i="18"/>
  <c r="K95" i="18"/>
  <c r="M99" i="18"/>
  <c r="L99" i="18"/>
  <c r="Q99" i="18"/>
  <c r="O99" i="18"/>
  <c r="N99" i="18"/>
  <c r="P99" i="18"/>
  <c r="P103" i="18"/>
  <c r="O103" i="18"/>
  <c r="N103" i="18"/>
  <c r="Q107" i="18"/>
  <c r="N107" i="18"/>
  <c r="P107" i="18"/>
  <c r="O107" i="18"/>
  <c r="M107" i="18"/>
  <c r="P111" i="18"/>
  <c r="O111" i="18"/>
  <c r="N111" i="18"/>
  <c r="M111" i="18"/>
  <c r="Q111" i="18"/>
  <c r="P115" i="18"/>
  <c r="N115" i="18"/>
  <c r="M115" i="18"/>
  <c r="Q115" i="18"/>
  <c r="M119" i="18"/>
  <c r="P119" i="18"/>
  <c r="N123" i="18"/>
  <c r="O123" i="18"/>
  <c r="P123" i="18"/>
  <c r="Q127" i="18"/>
  <c r="P127" i="18"/>
  <c r="O127" i="18"/>
  <c r="Q131" i="18"/>
  <c r="O131" i="18"/>
  <c r="P131" i="18"/>
  <c r="O135" i="18"/>
  <c r="P135" i="18"/>
  <c r="Q135" i="18"/>
  <c r="R135" i="18"/>
  <c r="O139" i="18"/>
  <c r="T139" i="18"/>
  <c r="R139" i="18"/>
  <c r="P139" i="18"/>
  <c r="Q139" i="18"/>
  <c r="L95" i="19"/>
  <c r="P95" i="19"/>
  <c r="O95" i="19"/>
  <c r="K95" i="19"/>
  <c r="M93" i="19"/>
  <c r="O87" i="19"/>
  <c r="M95" i="19"/>
  <c r="N102" i="19"/>
  <c r="O123" i="19"/>
  <c r="N123" i="19"/>
  <c r="P122" i="19"/>
  <c r="O122" i="19"/>
  <c r="M120" i="19"/>
  <c r="AN121" i="19"/>
  <c r="N130" i="19"/>
  <c r="L104" i="20"/>
  <c r="Q104" i="20"/>
  <c r="P104" i="20"/>
  <c r="O104" i="20"/>
  <c r="N104" i="20"/>
  <c r="M104" i="20"/>
  <c r="N112" i="20"/>
  <c r="N119" i="20"/>
  <c r="M119" i="20"/>
  <c r="P119" i="20"/>
  <c r="O119" i="20"/>
  <c r="AM119" i="20"/>
  <c r="Q131" i="20"/>
  <c r="O131" i="20"/>
  <c r="N131" i="20"/>
  <c r="P131" i="20"/>
  <c r="N130" i="20"/>
  <c r="AM103" i="21"/>
  <c r="O103" i="21"/>
  <c r="Q103" i="21"/>
  <c r="P103" i="21"/>
  <c r="N103" i="21"/>
  <c r="M103" i="21"/>
  <c r="L103" i="21"/>
  <c r="U103" i="21"/>
  <c r="AP132" i="21"/>
  <c r="N132" i="21"/>
  <c r="Q132" i="21"/>
  <c r="P132" i="21"/>
  <c r="AN98" i="22"/>
  <c r="M98" i="22"/>
  <c r="P98" i="22"/>
  <c r="O98" i="22"/>
  <c r="N98" i="22"/>
  <c r="L98" i="22"/>
  <c r="AO97" i="22"/>
  <c r="M97" i="22"/>
  <c r="L97" i="22"/>
  <c r="AN101" i="22"/>
  <c r="L101" i="22"/>
  <c r="N101" i="22"/>
  <c r="M101" i="22"/>
  <c r="Q101" i="22"/>
  <c r="P101" i="22"/>
  <c r="O101" i="22"/>
  <c r="L105" i="22"/>
  <c r="P117" i="22"/>
  <c r="O117" i="22"/>
  <c r="N117" i="22"/>
  <c r="M117" i="22"/>
  <c r="M116" i="22"/>
  <c r="O116" i="22"/>
  <c r="L98" i="24"/>
  <c r="O99" i="25"/>
  <c r="M99" i="25"/>
  <c r="L99" i="25"/>
  <c r="Q99" i="25"/>
  <c r="N99" i="25"/>
  <c r="P99" i="25"/>
  <c r="O98" i="25"/>
  <c r="O103" i="25"/>
  <c r="N103" i="25"/>
  <c r="M103" i="25"/>
  <c r="Q103" i="25"/>
  <c r="P103" i="25"/>
  <c r="O117" i="26"/>
  <c r="N117" i="26"/>
  <c r="M117" i="26"/>
  <c r="P117" i="26"/>
  <c r="P121" i="26"/>
  <c r="M121" i="26"/>
  <c r="O121" i="26"/>
  <c r="N121" i="26"/>
  <c r="AP121" i="26"/>
  <c r="N115" i="15"/>
  <c r="N131" i="15"/>
  <c r="T139" i="15"/>
  <c r="M103" i="18"/>
  <c r="Q123" i="18"/>
  <c r="M87" i="19"/>
  <c r="M96" i="20"/>
  <c r="L103" i="25"/>
  <c r="AO133" i="27"/>
  <c r="AO133" i="20"/>
  <c r="AO133" i="21"/>
  <c r="AO133" i="24"/>
  <c r="T133" i="27"/>
  <c r="T133" i="25"/>
  <c r="T133" i="26"/>
  <c r="T133" i="24"/>
  <c r="T133" i="23"/>
  <c r="T133" i="22"/>
  <c r="T133" i="20"/>
  <c r="T133" i="21"/>
  <c r="T133" i="19"/>
  <c r="T133" i="15"/>
  <c r="T133" i="12"/>
  <c r="T133" i="18"/>
  <c r="AO126" i="15"/>
  <c r="AO126" i="27"/>
  <c r="AP125" i="27"/>
  <c r="AP125" i="21"/>
  <c r="R125" i="26"/>
  <c r="R125" i="27"/>
  <c r="R125" i="23"/>
  <c r="R125" i="24"/>
  <c r="R125" i="25"/>
  <c r="R125" i="20"/>
  <c r="R125" i="22"/>
  <c r="R125" i="12"/>
  <c r="R125" i="21"/>
  <c r="R125" i="18"/>
  <c r="Q116" i="15"/>
  <c r="AN99" i="26"/>
  <c r="AO96" i="27"/>
  <c r="AO96" i="20"/>
  <c r="AO96" i="19"/>
  <c r="R96" i="22"/>
  <c r="R96" i="21"/>
  <c r="AN94" i="27"/>
  <c r="AN94" i="24"/>
  <c r="AN94" i="19"/>
  <c r="S94" i="1"/>
  <c r="R94" i="27"/>
  <c r="AN90" i="27"/>
  <c r="AN90" i="21"/>
  <c r="AN90" i="19"/>
  <c r="AQ89" i="27"/>
  <c r="AQ89" i="19"/>
  <c r="AP87" i="27"/>
  <c r="AP87" i="26"/>
  <c r="O87" i="15"/>
  <c r="N87" i="15"/>
  <c r="M87" i="15"/>
  <c r="N86" i="15"/>
  <c r="L91" i="15"/>
  <c r="K91" i="15"/>
  <c r="M91" i="15"/>
  <c r="L90" i="15"/>
  <c r="N91" i="15"/>
  <c r="L95" i="15"/>
  <c r="K95" i="15"/>
  <c r="N95" i="15"/>
  <c r="M95" i="15"/>
  <c r="O94" i="15"/>
  <c r="K93" i="15"/>
  <c r="O95" i="15"/>
  <c r="O99" i="15"/>
  <c r="N99" i="15"/>
  <c r="M99" i="15"/>
  <c r="P97" i="15"/>
  <c r="O96" i="15"/>
  <c r="O103" i="15"/>
  <c r="N103" i="15"/>
  <c r="M103" i="15"/>
  <c r="N102" i="15"/>
  <c r="L100" i="15"/>
  <c r="L103" i="15"/>
  <c r="O107" i="15"/>
  <c r="N107" i="15"/>
  <c r="M107" i="15"/>
  <c r="L107" i="15"/>
  <c r="O106" i="15"/>
  <c r="M104" i="15"/>
  <c r="P107" i="15"/>
  <c r="Q111" i="15"/>
  <c r="P111" i="15"/>
  <c r="O111" i="15"/>
  <c r="N111" i="15"/>
  <c r="M111" i="15"/>
  <c r="Q110" i="15"/>
  <c r="N108" i="15"/>
  <c r="K97" i="19"/>
  <c r="L97" i="19"/>
  <c r="AO97" i="19"/>
  <c r="P97" i="19"/>
  <c r="L96" i="19"/>
  <c r="M97" i="19"/>
  <c r="N96" i="19"/>
  <c r="O97" i="19"/>
  <c r="N97" i="19"/>
  <c r="AP89" i="20"/>
  <c r="AM134" i="20"/>
  <c r="T134" i="20"/>
  <c r="AD134" i="20"/>
  <c r="AD135" i="20" s="1"/>
  <c r="AC134" i="20"/>
  <c r="AC135" i="20" s="1"/>
  <c r="AC136" i="20" s="1"/>
  <c r="AC137" i="20" s="1"/>
  <c r="AC138" i="20" s="1"/>
  <c r="AC139" i="20" s="1"/>
  <c r="R134" i="20"/>
  <c r="O134" i="20"/>
  <c r="S134" i="20"/>
  <c r="AP134" i="20"/>
  <c r="AO134" i="20"/>
  <c r="AB134" i="20"/>
  <c r="AB135" i="20" s="1"/>
  <c r="AB136" i="20" s="1"/>
  <c r="AB137" i="20" s="1"/>
  <c r="AB138" i="20" s="1"/>
  <c r="AB139" i="20" s="1"/>
  <c r="P136" i="20"/>
  <c r="AM90" i="21"/>
  <c r="O90" i="21"/>
  <c r="K90" i="21"/>
  <c r="U90" i="21"/>
  <c r="L90" i="21"/>
  <c r="N90" i="21"/>
  <c r="U89" i="21"/>
  <c r="M90" i="21"/>
  <c r="K96" i="21"/>
  <c r="Q124" i="21"/>
  <c r="P124" i="21"/>
  <c r="N124" i="21"/>
  <c r="Q124" i="22"/>
  <c r="P124" i="22"/>
  <c r="O124" i="22"/>
  <c r="N124" i="22"/>
  <c r="O86" i="23"/>
  <c r="L86" i="23"/>
  <c r="K86" i="23"/>
  <c r="AA86" i="23"/>
  <c r="AA87" i="23" s="1"/>
  <c r="AA88" i="23" s="1"/>
  <c r="AA89" i="23" s="1"/>
  <c r="AA90" i="23" s="1"/>
  <c r="AA91" i="23" s="1"/>
  <c r="AA92" i="23" s="1"/>
  <c r="AA93" i="23" s="1"/>
  <c r="AA94" i="23" s="1"/>
  <c r="AA95" i="23" s="1"/>
  <c r="AA96" i="23" s="1"/>
  <c r="AA97" i="23" s="1"/>
  <c r="AM100" i="24"/>
  <c r="N100" i="24"/>
  <c r="L100" i="24"/>
  <c r="O100" i="24"/>
  <c r="M100" i="24"/>
  <c r="Q100" i="24"/>
  <c r="P100" i="24"/>
  <c r="P109" i="24"/>
  <c r="N109" i="24"/>
  <c r="M109" i="24"/>
  <c r="L109" i="24"/>
  <c r="Q109" i="24"/>
  <c r="O109" i="24"/>
  <c r="U108" i="24"/>
  <c r="AP112" i="24"/>
  <c r="Q112" i="24"/>
  <c r="O112" i="24"/>
  <c r="P112" i="24"/>
  <c r="AN88" i="25"/>
  <c r="K88" i="25"/>
  <c r="O88" i="25"/>
  <c r="N88" i="25"/>
  <c r="M88" i="25"/>
  <c r="L88" i="25"/>
  <c r="O87" i="25"/>
  <c r="L95" i="25"/>
  <c r="P95" i="25"/>
  <c r="O95" i="25"/>
  <c r="N95" i="25"/>
  <c r="M95" i="25"/>
  <c r="K95" i="25"/>
  <c r="N110" i="25"/>
  <c r="M110" i="25"/>
  <c r="Q110" i="25"/>
  <c r="P110" i="25"/>
  <c r="O110" i="25"/>
  <c r="P114" i="25"/>
  <c r="N114" i="25"/>
  <c r="M114" i="25"/>
  <c r="O114" i="25"/>
  <c r="O112" i="25"/>
  <c r="N112" i="25"/>
  <c r="N118" i="25"/>
  <c r="M118" i="25"/>
  <c r="P118" i="25"/>
  <c r="O118" i="25"/>
  <c r="O94" i="26"/>
  <c r="M94" i="26"/>
  <c r="P94" i="26"/>
  <c r="N94" i="26"/>
  <c r="L94" i="26"/>
  <c r="K94" i="26"/>
  <c r="O98" i="26"/>
  <c r="M98" i="26"/>
  <c r="L98" i="26"/>
  <c r="P98" i="26"/>
  <c r="N98" i="26"/>
  <c r="K97" i="26"/>
  <c r="AN106" i="26"/>
  <c r="O89" i="15"/>
  <c r="N94" i="15"/>
  <c r="L99" i="15"/>
  <c r="Q103" i="15"/>
  <c r="M108" i="15"/>
  <c r="O114" i="15"/>
  <c r="R125" i="15"/>
  <c r="O139" i="15"/>
  <c r="M91" i="18"/>
  <c r="L103" i="18"/>
  <c r="N131" i="18"/>
  <c r="P96" i="19"/>
  <c r="Q123" i="19"/>
  <c r="Q134" i="20"/>
  <c r="P96" i="25"/>
  <c r="P124" i="19"/>
  <c r="T135" i="19"/>
  <c r="AO138" i="19"/>
  <c r="P138" i="19"/>
  <c r="O138" i="19"/>
  <c r="R138" i="19"/>
  <c r="Q138" i="19"/>
  <c r="O137" i="19"/>
  <c r="T138" i="19"/>
  <c r="P137" i="19"/>
  <c r="R137" i="19"/>
  <c r="Q137" i="19"/>
  <c r="AN88" i="20"/>
  <c r="N88" i="20"/>
  <c r="M88" i="20"/>
  <c r="L88" i="20"/>
  <c r="O88" i="20"/>
  <c r="K88" i="20"/>
  <c r="L87" i="20"/>
  <c r="O87" i="20"/>
  <c r="N87" i="20"/>
  <c r="AQ91" i="20"/>
  <c r="O91" i="20"/>
  <c r="N91" i="20"/>
  <c r="M91" i="20"/>
  <c r="L91" i="20"/>
  <c r="K91" i="20"/>
  <c r="M90" i="20"/>
  <c r="N90" i="20"/>
  <c r="O95" i="20"/>
  <c r="N95" i="20"/>
  <c r="M95" i="20"/>
  <c r="P95" i="20"/>
  <c r="L95" i="20"/>
  <c r="K95" i="20"/>
  <c r="N93" i="20"/>
  <c r="P98" i="20"/>
  <c r="O98" i="20"/>
  <c r="N98" i="20"/>
  <c r="AC98" i="20"/>
  <c r="AC99" i="20" s="1"/>
  <c r="AC100" i="20" s="1"/>
  <c r="AC101" i="20" s="1"/>
  <c r="AC102" i="20" s="1"/>
  <c r="AC103" i="20" s="1"/>
  <c r="AC104" i="20" s="1"/>
  <c r="AC105" i="20" s="1"/>
  <c r="AC106" i="20" s="1"/>
  <c r="AC107" i="20" s="1"/>
  <c r="AC108" i="20" s="1"/>
  <c r="AC109" i="20" s="1"/>
  <c r="L98" i="20"/>
  <c r="M98" i="20"/>
  <c r="Q97" i="20"/>
  <c r="N113" i="20"/>
  <c r="M113" i="20"/>
  <c r="O113" i="20"/>
  <c r="P113" i="20"/>
  <c r="N128" i="20"/>
  <c r="Q128" i="20"/>
  <c r="P128" i="20"/>
  <c r="O128" i="20"/>
  <c r="M86" i="21"/>
  <c r="O86" i="21"/>
  <c r="L86" i="21"/>
  <c r="AB86" i="21"/>
  <c r="AB87" i="21" s="1"/>
  <c r="AB88" i="21" s="1"/>
  <c r="AB89" i="21" s="1"/>
  <c r="AB90" i="21" s="1"/>
  <c r="AB91" i="21" s="1"/>
  <c r="AB92" i="21" s="1"/>
  <c r="AB93" i="21" s="1"/>
  <c r="AB94" i="21" s="1"/>
  <c r="AB95" i="21" s="1"/>
  <c r="AB96" i="21" s="1"/>
  <c r="AB97" i="21" s="1"/>
  <c r="AO88" i="21"/>
  <c r="K88" i="21"/>
  <c r="O88" i="21"/>
  <c r="N88" i="21"/>
  <c r="O87" i="21"/>
  <c r="M88" i="21"/>
  <c r="L88" i="21"/>
  <c r="P94" i="21"/>
  <c r="R136" i="21"/>
  <c r="AO93" i="22"/>
  <c r="O93" i="22"/>
  <c r="N93" i="22"/>
  <c r="M93" i="22"/>
  <c r="L93" i="22"/>
  <c r="K93" i="22"/>
  <c r="P93" i="22"/>
  <c r="AQ88" i="22"/>
  <c r="N118" i="22"/>
  <c r="M118" i="22"/>
  <c r="Q118" i="22"/>
  <c r="P118" i="22"/>
  <c r="AM118" i="22"/>
  <c r="O126" i="23"/>
  <c r="P126" i="23"/>
  <c r="N126" i="23"/>
  <c r="Q126" i="23"/>
  <c r="AO114" i="24"/>
  <c r="O114" i="24"/>
  <c r="M114" i="24"/>
  <c r="P114" i="24"/>
  <c r="N114" i="24"/>
  <c r="P121" i="24"/>
  <c r="O121" i="24"/>
  <c r="N121" i="24"/>
  <c r="M121" i="24"/>
  <c r="AP120" i="24"/>
  <c r="AQ133" i="24"/>
  <c r="Q124" i="25"/>
  <c r="P124" i="25"/>
  <c r="O124" i="25"/>
  <c r="U123" i="25"/>
  <c r="Q128" i="25"/>
  <c r="P128" i="25"/>
  <c r="O128" i="25"/>
  <c r="N128" i="25"/>
  <c r="AM91" i="26"/>
  <c r="N91" i="26"/>
  <c r="O91" i="26"/>
  <c r="M91" i="26"/>
  <c r="L91" i="26"/>
  <c r="K91" i="26"/>
  <c r="O124" i="26"/>
  <c r="N124" i="26"/>
  <c r="Q124" i="26"/>
  <c r="P124" i="26"/>
  <c r="P123" i="26"/>
  <c r="O123" i="26"/>
  <c r="AN128" i="26"/>
  <c r="Q128" i="26"/>
  <c r="O128" i="26"/>
  <c r="N128" i="26"/>
  <c r="P128" i="26"/>
  <c r="AO128" i="26"/>
  <c r="S138" i="19"/>
  <c r="L96" i="20"/>
  <c r="Q93" i="22"/>
  <c r="L107" i="23"/>
  <c r="N124" i="25"/>
  <c r="S138" i="21"/>
  <c r="K86" i="22"/>
  <c r="L86" i="22"/>
  <c r="AO91" i="22"/>
  <c r="O91" i="22"/>
  <c r="K91" i="22"/>
  <c r="N91" i="22"/>
  <c r="L91" i="22"/>
  <c r="M91" i="22"/>
  <c r="M112" i="22"/>
  <c r="O112" i="22"/>
  <c r="AO115" i="22"/>
  <c r="M115" i="22"/>
  <c r="P115" i="22"/>
  <c r="O115" i="22"/>
  <c r="N115" i="22"/>
  <c r="O91" i="23"/>
  <c r="N91" i="23"/>
  <c r="M91" i="23"/>
  <c r="L91" i="23"/>
  <c r="K91" i="23"/>
  <c r="O95" i="23"/>
  <c r="N95" i="23"/>
  <c r="M95" i="23"/>
  <c r="P95" i="23"/>
  <c r="L95" i="23"/>
  <c r="Q99" i="23"/>
  <c r="P99" i="23"/>
  <c r="M99" i="23"/>
  <c r="L99" i="23"/>
  <c r="N99" i="23"/>
  <c r="O99" i="23"/>
  <c r="Q103" i="23"/>
  <c r="P103" i="23"/>
  <c r="N103" i="23"/>
  <c r="M103" i="23"/>
  <c r="L103" i="23"/>
  <c r="Q107" i="23"/>
  <c r="P107" i="23"/>
  <c r="O107" i="23"/>
  <c r="N107" i="23"/>
  <c r="M107" i="23"/>
  <c r="M106" i="23"/>
  <c r="Q111" i="23"/>
  <c r="P111" i="23"/>
  <c r="M111" i="23"/>
  <c r="P115" i="23"/>
  <c r="O115" i="23"/>
  <c r="N115" i="23"/>
  <c r="N114" i="23"/>
  <c r="U109" i="23"/>
  <c r="M119" i="23"/>
  <c r="P119" i="23"/>
  <c r="N119" i="23"/>
  <c r="O119" i="23"/>
  <c r="O123" i="23"/>
  <c r="Q123" i="23"/>
  <c r="P123" i="23"/>
  <c r="N123" i="23"/>
  <c r="O130" i="23"/>
  <c r="N130" i="23"/>
  <c r="Q130" i="23"/>
  <c r="P130" i="23"/>
  <c r="P128" i="23"/>
  <c r="P134" i="23"/>
  <c r="O134" i="23"/>
  <c r="S134" i="23"/>
  <c r="R134" i="23"/>
  <c r="Q134" i="23"/>
  <c r="T134" i="23"/>
  <c r="R133" i="23"/>
  <c r="P137" i="23"/>
  <c r="O137" i="23"/>
  <c r="Q137" i="23"/>
  <c r="R137" i="23"/>
  <c r="O138" i="23"/>
  <c r="T138" i="23"/>
  <c r="AM91" i="24"/>
  <c r="O91" i="24"/>
  <c r="N91" i="24"/>
  <c r="M91" i="24"/>
  <c r="L91" i="24"/>
  <c r="AM99" i="24"/>
  <c r="L99" i="24"/>
  <c r="Q99" i="24"/>
  <c r="O99" i="24"/>
  <c r="N99" i="24"/>
  <c r="M99" i="24"/>
  <c r="P99" i="24"/>
  <c r="AM102" i="24"/>
  <c r="P102" i="24"/>
  <c r="M102" i="24"/>
  <c r="L102" i="24"/>
  <c r="O102" i="24"/>
  <c r="N102" i="24"/>
  <c r="Q102" i="24"/>
  <c r="U102" i="24"/>
  <c r="AM105" i="24"/>
  <c r="P105" i="24"/>
  <c r="N105" i="24"/>
  <c r="Q105" i="24"/>
  <c r="O105" i="24"/>
  <c r="M105" i="24"/>
  <c r="L105" i="24"/>
  <c r="U104" i="24"/>
  <c r="O126" i="24"/>
  <c r="N126" i="24"/>
  <c r="P126" i="24"/>
  <c r="Q126" i="24"/>
  <c r="P130" i="24"/>
  <c r="N130" i="24"/>
  <c r="Q130" i="24"/>
  <c r="O130" i="24"/>
  <c r="AN136" i="24"/>
  <c r="Q136" i="24"/>
  <c r="O136" i="24"/>
  <c r="T136" i="24"/>
  <c r="S136" i="24"/>
  <c r="P136" i="24"/>
  <c r="R136" i="24"/>
  <c r="M96" i="25"/>
  <c r="K96" i="25"/>
  <c r="N96" i="25"/>
  <c r="L96" i="25"/>
  <c r="O107" i="25"/>
  <c r="N107" i="25"/>
  <c r="M107" i="25"/>
  <c r="L107" i="25"/>
  <c r="Q107" i="25"/>
  <c r="P107" i="25"/>
  <c r="Q111" i="25"/>
  <c r="P111" i="25"/>
  <c r="O111" i="25"/>
  <c r="N111" i="25"/>
  <c r="M111" i="25"/>
  <c r="M115" i="25"/>
  <c r="O115" i="25"/>
  <c r="N115" i="25"/>
  <c r="P115" i="25"/>
  <c r="Q115" i="25"/>
  <c r="N122" i="25"/>
  <c r="P122" i="25"/>
  <c r="AC122" i="25"/>
  <c r="AC123" i="25" s="1"/>
  <c r="AC124" i="25" s="1"/>
  <c r="AC125" i="25" s="1"/>
  <c r="AC126" i="25" s="1"/>
  <c r="AC127" i="25" s="1"/>
  <c r="AC128" i="25" s="1"/>
  <c r="AC129" i="25" s="1"/>
  <c r="AC130" i="25" s="1"/>
  <c r="AC131" i="25" s="1"/>
  <c r="AC132" i="25" s="1"/>
  <c r="AC133" i="25" s="1"/>
  <c r="AN135" i="25"/>
  <c r="R135" i="25"/>
  <c r="Q135" i="25"/>
  <c r="P135" i="25"/>
  <c r="T135" i="25"/>
  <c r="S135" i="25"/>
  <c r="O135" i="25"/>
  <c r="AM93" i="26"/>
  <c r="N93" i="26"/>
  <c r="L93" i="26"/>
  <c r="P93" i="26"/>
  <c r="O93" i="26"/>
  <c r="M93" i="26"/>
  <c r="K93" i="26"/>
  <c r="M92" i="26"/>
  <c r="AM96" i="26"/>
  <c r="O96" i="26"/>
  <c r="P96" i="26"/>
  <c r="N96" i="26"/>
  <c r="M96" i="26"/>
  <c r="K96" i="26"/>
  <c r="L96" i="26"/>
  <c r="AM99" i="26"/>
  <c r="Q99" i="26"/>
  <c r="O99" i="26"/>
  <c r="N99" i="26"/>
  <c r="M99" i="26"/>
  <c r="L99" i="26"/>
  <c r="P99" i="26"/>
  <c r="AM111" i="26"/>
  <c r="M111" i="26"/>
  <c r="Q111" i="26"/>
  <c r="P111" i="26"/>
  <c r="O111" i="26"/>
  <c r="N111" i="26"/>
  <c r="N114" i="26"/>
  <c r="M114" i="26"/>
  <c r="P114" i="26"/>
  <c r="O114" i="26"/>
  <c r="AO136" i="26"/>
  <c r="P136" i="26"/>
  <c r="O136" i="26"/>
  <c r="S136" i="26"/>
  <c r="R136" i="26"/>
  <c r="Q136" i="26"/>
  <c r="T136" i="26"/>
  <c r="AO138" i="26"/>
  <c r="T138" i="26"/>
  <c r="S138" i="26"/>
  <c r="R138" i="26"/>
  <c r="Q138" i="26"/>
  <c r="P138" i="26"/>
  <c r="O138" i="26"/>
  <c r="O86" i="22"/>
  <c r="N87" i="23"/>
  <c r="P101" i="23"/>
  <c r="M115" i="23"/>
  <c r="O88" i="12"/>
  <c r="L92" i="12"/>
  <c r="P96" i="12"/>
  <c r="N100" i="12"/>
  <c r="N104" i="12"/>
  <c r="N108" i="12"/>
  <c r="Q112" i="12"/>
  <c r="M116" i="12"/>
  <c r="P120" i="12"/>
  <c r="P124" i="12"/>
  <c r="N128" i="12"/>
  <c r="Q132" i="12"/>
  <c r="Q136" i="12"/>
  <c r="R126" i="19"/>
  <c r="AO120" i="15"/>
  <c r="AO120" i="27"/>
  <c r="AO120" i="25"/>
  <c r="Q117" i="27"/>
  <c r="Q117" i="25"/>
  <c r="Q117" i="24"/>
  <c r="Q117" i="22"/>
  <c r="Q117" i="23"/>
  <c r="Q117" i="19"/>
  <c r="Q117" i="26"/>
  <c r="AM117" i="1"/>
  <c r="Q117" i="15"/>
  <c r="Q117" i="21"/>
  <c r="Q97" i="23"/>
  <c r="AN93" i="24"/>
  <c r="AQ90" i="23"/>
  <c r="N86" i="21"/>
  <c r="N89" i="15"/>
  <c r="P93" i="15"/>
  <c r="K97" i="15"/>
  <c r="Q101" i="15"/>
  <c r="Q105" i="15"/>
  <c r="Q109" i="15"/>
  <c r="O113" i="15"/>
  <c r="M88" i="19"/>
  <c r="AM90" i="19"/>
  <c r="O90" i="19"/>
  <c r="N90" i="19"/>
  <c r="M90" i="19"/>
  <c r="L90" i="19"/>
  <c r="K90" i="19"/>
  <c r="K87" i="19"/>
  <c r="K89" i="19"/>
  <c r="L87" i="19"/>
  <c r="AM94" i="19"/>
  <c r="K94" i="19"/>
  <c r="N94" i="19"/>
  <c r="M94" i="19"/>
  <c r="L94" i="19"/>
  <c r="N93" i="19"/>
  <c r="O93" i="19"/>
  <c r="Q100" i="19"/>
  <c r="P100" i="19"/>
  <c r="O100" i="19"/>
  <c r="N100" i="19"/>
  <c r="M100" i="19"/>
  <c r="Q99" i="19"/>
  <c r="L98" i="19"/>
  <c r="N104" i="19"/>
  <c r="Q128" i="19"/>
  <c r="P128" i="19"/>
  <c r="O128" i="19"/>
  <c r="N128" i="19"/>
  <c r="AP132" i="19"/>
  <c r="P132" i="19"/>
  <c r="O132" i="19"/>
  <c r="N132" i="19"/>
  <c r="Q132" i="19"/>
  <c r="Q103" i="20"/>
  <c r="P103" i="20"/>
  <c r="N103" i="20"/>
  <c r="M103" i="20"/>
  <c r="L103" i="20"/>
  <c r="Q102" i="20"/>
  <c r="Q101" i="20"/>
  <c r="O103" i="20"/>
  <c r="P130" i="20"/>
  <c r="O130" i="20"/>
  <c r="AN138" i="20"/>
  <c r="Q138" i="20"/>
  <c r="P138" i="20"/>
  <c r="O138" i="20"/>
  <c r="R138" i="20"/>
  <c r="T138" i="20"/>
  <c r="AO91" i="21"/>
  <c r="L91" i="21"/>
  <c r="M91" i="21"/>
  <c r="K91" i="21"/>
  <c r="O91" i="21"/>
  <c r="L95" i="21"/>
  <c r="P95" i="21"/>
  <c r="O95" i="21"/>
  <c r="N95" i="21"/>
  <c r="U95" i="21"/>
  <c r="Q95" i="21"/>
  <c r="AP98" i="21"/>
  <c r="M98" i="21"/>
  <c r="P98" i="21"/>
  <c r="O98" i="21"/>
  <c r="N98" i="21"/>
  <c r="L97" i="21"/>
  <c r="M115" i="21"/>
  <c r="P115" i="21"/>
  <c r="O115" i="21"/>
  <c r="N115" i="21"/>
  <c r="AN119" i="21"/>
  <c r="N119" i="21"/>
  <c r="M119" i="21"/>
  <c r="P119" i="21"/>
  <c r="O119" i="21"/>
  <c r="P131" i="21"/>
  <c r="O131" i="21"/>
  <c r="N131" i="21"/>
  <c r="O130" i="21"/>
  <c r="Q131" i="21"/>
  <c r="AA86" i="22"/>
  <c r="AA87" i="22" s="1"/>
  <c r="AA88" i="22" s="1"/>
  <c r="AA89" i="22" s="1"/>
  <c r="AA90" i="22" s="1"/>
  <c r="AA91" i="22" s="1"/>
  <c r="AA92" i="22" s="1"/>
  <c r="AA93" i="22" s="1"/>
  <c r="AA94" i="22" s="1"/>
  <c r="AA95" i="22" s="1"/>
  <c r="AA96" i="22" s="1"/>
  <c r="AA97" i="22" s="1"/>
  <c r="AP91" i="22"/>
  <c r="N97" i="22"/>
  <c r="AO109" i="22"/>
  <c r="Q109" i="22"/>
  <c r="P109" i="22"/>
  <c r="O109" i="22"/>
  <c r="N109" i="22"/>
  <c r="P107" i="22"/>
  <c r="L109" i="22"/>
  <c r="AM112" i="22"/>
  <c r="AP115" i="22"/>
  <c r="AP132" i="22"/>
  <c r="Q132" i="22"/>
  <c r="P132" i="22"/>
  <c r="O132" i="22"/>
  <c r="N132" i="22"/>
  <c r="O131" i="22"/>
  <c r="P131" i="22"/>
  <c r="AN134" i="22"/>
  <c r="P134" i="22"/>
  <c r="O134" i="22"/>
  <c r="S134" i="22"/>
  <c r="R134" i="22"/>
  <c r="Q134" i="22"/>
  <c r="AB134" i="22"/>
  <c r="AB135" i="22" s="1"/>
  <c r="AB136" i="22" s="1"/>
  <c r="AB137" i="22" s="1"/>
  <c r="AB138" i="22" s="1"/>
  <c r="AB139" i="22" s="1"/>
  <c r="U134" i="22"/>
  <c r="U88" i="23"/>
  <c r="N88" i="23"/>
  <c r="L88" i="23"/>
  <c r="O88" i="23"/>
  <c r="M88" i="23"/>
  <c r="K88" i="23"/>
  <c r="O87" i="23"/>
  <c r="AP137" i="23"/>
  <c r="AP88" i="24"/>
  <c r="N88" i="24"/>
  <c r="M88" i="24"/>
  <c r="L88" i="24"/>
  <c r="K88" i="24"/>
  <c r="O88" i="24"/>
  <c r="U99" i="24"/>
  <c r="U105" i="24"/>
  <c r="P116" i="24"/>
  <c r="AP123" i="24"/>
  <c r="Q123" i="24"/>
  <c r="P123" i="24"/>
  <c r="N123" i="24"/>
  <c r="O123" i="24"/>
  <c r="AP133" i="24"/>
  <c r="AN134" i="24"/>
  <c r="AN87" i="25"/>
  <c r="N87" i="25"/>
  <c r="K87" i="25"/>
  <c r="L87" i="25"/>
  <c r="M87" i="25"/>
  <c r="AQ90" i="25"/>
  <c r="O90" i="25"/>
  <c r="N90" i="25"/>
  <c r="L90" i="25"/>
  <c r="K90" i="25"/>
  <c r="Q100" i="25"/>
  <c r="O100" i="25"/>
  <c r="P100" i="25"/>
  <c r="N100" i="25"/>
  <c r="M100" i="25"/>
  <c r="L100" i="25"/>
  <c r="Q104" i="25"/>
  <c r="P104" i="25"/>
  <c r="O104" i="25"/>
  <c r="N104" i="25"/>
  <c r="L104" i="25"/>
  <c r="AP115" i="25"/>
  <c r="AQ104" i="25"/>
  <c r="P119" i="25"/>
  <c r="O119" i="25"/>
  <c r="N119" i="25"/>
  <c r="M119" i="25"/>
  <c r="AO87" i="26"/>
  <c r="O87" i="26"/>
  <c r="N87" i="26"/>
  <c r="M87" i="26"/>
  <c r="L87" i="26"/>
  <c r="K87" i="26"/>
  <c r="AC86" i="26"/>
  <c r="AC87" i="26" s="1"/>
  <c r="AC88" i="26" s="1"/>
  <c r="AC89" i="26" s="1"/>
  <c r="AC90" i="26" s="1"/>
  <c r="AC91" i="26" s="1"/>
  <c r="AC92" i="26" s="1"/>
  <c r="AC93" i="26" s="1"/>
  <c r="AC94" i="26" s="1"/>
  <c r="AC95" i="26" s="1"/>
  <c r="AC96" i="26" s="1"/>
  <c r="AC97" i="26" s="1"/>
  <c r="M90" i="26"/>
  <c r="K90" i="26"/>
  <c r="N90" i="26"/>
  <c r="L90" i="26"/>
  <c r="O90" i="26"/>
  <c r="U93" i="26"/>
  <c r="U96" i="26"/>
  <c r="U99" i="26"/>
  <c r="AM103" i="26"/>
  <c r="Q103" i="26"/>
  <c r="M103" i="26"/>
  <c r="L103" i="26"/>
  <c r="P103" i="26"/>
  <c r="O103" i="26"/>
  <c r="N103" i="26"/>
  <c r="AP111" i="26"/>
  <c r="P118" i="26"/>
  <c r="O118" i="26"/>
  <c r="N118" i="26"/>
  <c r="M118" i="26"/>
  <c r="Q125" i="26"/>
  <c r="P125" i="26"/>
  <c r="O125" i="26"/>
  <c r="N125" i="26"/>
  <c r="AP138" i="26"/>
  <c r="N87" i="12"/>
  <c r="O89" i="12"/>
  <c r="N92" i="12"/>
  <c r="M96" i="12"/>
  <c r="Q97" i="12"/>
  <c r="P99" i="12"/>
  <c r="Q103" i="12"/>
  <c r="O108" i="12"/>
  <c r="N113" i="12"/>
  <c r="O115" i="12"/>
  <c r="M121" i="12"/>
  <c r="P123" i="12"/>
  <c r="R127" i="12"/>
  <c r="O133" i="12"/>
  <c r="Q135" i="12"/>
  <c r="P137" i="12"/>
  <c r="R139" i="12"/>
  <c r="L88" i="15"/>
  <c r="M90" i="15"/>
  <c r="L93" i="15"/>
  <c r="P94" i="15"/>
  <c r="P96" i="15"/>
  <c r="N98" i="15"/>
  <c r="M100" i="15"/>
  <c r="O102" i="15"/>
  <c r="N104" i="15"/>
  <c r="P106" i="15"/>
  <c r="L109" i="15"/>
  <c r="M116" i="15"/>
  <c r="N132" i="15"/>
  <c r="O88" i="19"/>
  <c r="Q93" i="19"/>
  <c r="Q130" i="20"/>
  <c r="M95" i="21"/>
  <c r="O101" i="21"/>
  <c r="O114" i="21"/>
  <c r="N107" i="22"/>
  <c r="N90" i="23"/>
  <c r="Q102" i="23"/>
  <c r="O118" i="23"/>
  <c r="Q133" i="23"/>
  <c r="O122" i="24"/>
  <c r="M90" i="25"/>
  <c r="M86" i="26"/>
  <c r="AN86" i="23"/>
  <c r="AN86" i="27"/>
  <c r="O121" i="15"/>
  <c r="N121" i="15"/>
  <c r="M121" i="15"/>
  <c r="N125" i="15"/>
  <c r="Q129" i="15"/>
  <c r="P129" i="15"/>
  <c r="N133" i="15"/>
  <c r="T137" i="15"/>
  <c r="L89" i="18"/>
  <c r="K89" i="18"/>
  <c r="M93" i="18"/>
  <c r="N97" i="18"/>
  <c r="P97" i="18"/>
  <c r="O97" i="18"/>
  <c r="M97" i="18"/>
  <c r="Q97" i="18"/>
  <c r="K96" i="18"/>
  <c r="N101" i="18"/>
  <c r="Q101" i="18"/>
  <c r="N105" i="18"/>
  <c r="M105" i="18"/>
  <c r="L105" i="18"/>
  <c r="Q105" i="18"/>
  <c r="P104" i="18"/>
  <c r="N109" i="18"/>
  <c r="Q109" i="18"/>
  <c r="P109" i="18"/>
  <c r="O109" i="18"/>
  <c r="O108" i="18"/>
  <c r="P108" i="18"/>
  <c r="O113" i="18"/>
  <c r="N113" i="18"/>
  <c r="M113" i="18"/>
  <c r="P112" i="18"/>
  <c r="N117" i="18"/>
  <c r="M117" i="18"/>
  <c r="O116" i="18"/>
  <c r="O117" i="18"/>
  <c r="O121" i="18"/>
  <c r="Q125" i="18"/>
  <c r="N125" i="18"/>
  <c r="O129" i="18"/>
  <c r="P129" i="18"/>
  <c r="N128" i="18"/>
  <c r="S133" i="18"/>
  <c r="Q133" i="18"/>
  <c r="P133" i="18"/>
  <c r="O133" i="18"/>
  <c r="N133" i="18"/>
  <c r="Q132" i="18"/>
  <c r="S137" i="18"/>
  <c r="Q137" i="18"/>
  <c r="T137" i="18"/>
  <c r="O137" i="18"/>
  <c r="AO92" i="19"/>
  <c r="O92" i="19"/>
  <c r="M92" i="19"/>
  <c r="N92" i="19"/>
  <c r="L92" i="19"/>
  <c r="K92" i="19"/>
  <c r="K91" i="19"/>
  <c r="U94" i="19"/>
  <c r="AC98" i="19"/>
  <c r="AC99" i="19" s="1"/>
  <c r="AC100" i="19" s="1"/>
  <c r="AC101" i="19" s="1"/>
  <c r="AC102" i="19" s="1"/>
  <c r="AC103" i="19" s="1"/>
  <c r="AC104" i="19" s="1"/>
  <c r="AC105" i="19" s="1"/>
  <c r="AC106" i="19" s="1"/>
  <c r="AC107" i="19" s="1"/>
  <c r="AC108" i="19" s="1"/>
  <c r="AC109" i="19" s="1"/>
  <c r="U100" i="19"/>
  <c r="M102" i="19"/>
  <c r="L102" i="19"/>
  <c r="Q102" i="19"/>
  <c r="P102" i="19"/>
  <c r="O102" i="19"/>
  <c r="U102" i="19"/>
  <c r="N101" i="19"/>
  <c r="O101" i="19"/>
  <c r="M117" i="19"/>
  <c r="U132" i="19"/>
  <c r="N94" i="20"/>
  <c r="M94" i="20"/>
  <c r="L94" i="20"/>
  <c r="K94" i="20"/>
  <c r="O94" i="20"/>
  <c r="N97" i="20"/>
  <c r="M97" i="20"/>
  <c r="L97" i="20"/>
  <c r="K97" i="20"/>
  <c r="K96" i="20"/>
  <c r="L100" i="20"/>
  <c r="Q100" i="20"/>
  <c r="P100" i="20"/>
  <c r="O99" i="20"/>
  <c r="M100" i="20"/>
  <c r="Q110" i="20"/>
  <c r="N110" i="20"/>
  <c r="M110" i="20"/>
  <c r="O110" i="20"/>
  <c r="P108" i="20"/>
  <c r="P110" i="20"/>
  <c r="AM114" i="20"/>
  <c r="O114" i="20"/>
  <c r="P114" i="20"/>
  <c r="N114" i="20"/>
  <c r="O125" i="20"/>
  <c r="AM130" i="20"/>
  <c r="AN136" i="20"/>
  <c r="Q136" i="20"/>
  <c r="T136" i="20"/>
  <c r="S136" i="20"/>
  <c r="R136" i="20"/>
  <c r="U136" i="20"/>
  <c r="O89" i="21"/>
  <c r="AP91" i="21"/>
  <c r="AA98" i="21"/>
  <c r="AA99" i="21" s="1"/>
  <c r="AA100" i="21" s="1"/>
  <c r="AA101" i="21" s="1"/>
  <c r="AA102" i="21" s="1"/>
  <c r="AA103" i="21" s="1"/>
  <c r="AA104" i="21" s="1"/>
  <c r="AA105" i="21" s="1"/>
  <c r="AA106" i="21" s="1"/>
  <c r="AA107" i="21" s="1"/>
  <c r="AA108" i="21" s="1"/>
  <c r="AA109" i="21" s="1"/>
  <c r="Q109" i="21"/>
  <c r="P109" i="21"/>
  <c r="L109" i="21"/>
  <c r="AQ112" i="21"/>
  <c r="M112" i="21"/>
  <c r="O112" i="21"/>
  <c r="P112" i="21"/>
  <c r="Q128" i="21"/>
  <c r="O128" i="21"/>
  <c r="N128" i="21"/>
  <c r="P128" i="21"/>
  <c r="N127" i="21"/>
  <c r="AM89" i="22"/>
  <c r="K89" i="22"/>
  <c r="L89" i="22"/>
  <c r="M89" i="22"/>
  <c r="AN100" i="22"/>
  <c r="Q100" i="22"/>
  <c r="P100" i="22"/>
  <c r="O100" i="22"/>
  <c r="N100" i="22"/>
  <c r="Q99" i="22"/>
  <c r="O103" i="22"/>
  <c r="Q103" i="22"/>
  <c r="P103" i="22"/>
  <c r="N103" i="22"/>
  <c r="M103" i="22"/>
  <c r="L103" i="22"/>
  <c r="Q102" i="22"/>
  <c r="AO106" i="22"/>
  <c r="M106" i="22"/>
  <c r="Q106" i="22"/>
  <c r="P106" i="22"/>
  <c r="L106" i="22"/>
  <c r="O106" i="22"/>
  <c r="N106" i="22"/>
  <c r="P104" i="22"/>
  <c r="AP109" i="22"/>
  <c r="M119" i="22"/>
  <c r="P129" i="22"/>
  <c r="Q129" i="22"/>
  <c r="O129" i="22"/>
  <c r="N129" i="22"/>
  <c r="P128" i="22"/>
  <c r="AC134" i="22"/>
  <c r="AC135" i="22" s="1"/>
  <c r="AC136" i="22" s="1"/>
  <c r="AC137" i="22" s="1"/>
  <c r="AC138" i="22" s="1"/>
  <c r="AC139" i="22" s="1"/>
  <c r="AN137" i="22"/>
  <c r="T137" i="22"/>
  <c r="R137" i="22"/>
  <c r="Q137" i="22"/>
  <c r="P137" i="22"/>
  <c r="S137" i="22"/>
  <c r="O137" i="22"/>
  <c r="U136" i="22"/>
  <c r="U137" i="22"/>
  <c r="Q136" i="22"/>
  <c r="O135" i="22"/>
  <c r="AO139" i="22"/>
  <c r="R139" i="22"/>
  <c r="P139" i="22"/>
  <c r="Q139" i="22"/>
  <c r="O139" i="22"/>
  <c r="T139" i="22"/>
  <c r="K92" i="23"/>
  <c r="O92" i="23"/>
  <c r="N92" i="23"/>
  <c r="L92" i="23"/>
  <c r="M92" i="23"/>
  <c r="P96" i="23"/>
  <c r="O96" i="23"/>
  <c r="N96" i="23"/>
  <c r="M96" i="23"/>
  <c r="L96" i="23"/>
  <c r="K96" i="23"/>
  <c r="AM100" i="23"/>
  <c r="L100" i="23"/>
  <c r="Q100" i="23"/>
  <c r="P100" i="23"/>
  <c r="M100" i="23"/>
  <c r="N100" i="23"/>
  <c r="O100" i="23"/>
  <c r="L104" i="23"/>
  <c r="Q104" i="23"/>
  <c r="P104" i="23"/>
  <c r="O104" i="23"/>
  <c r="N104" i="23"/>
  <c r="M104" i="23"/>
  <c r="L108" i="23"/>
  <c r="Q108" i="23"/>
  <c r="P108" i="23"/>
  <c r="O108" i="23"/>
  <c r="M108" i="23"/>
  <c r="N108" i="23"/>
  <c r="O112" i="23"/>
  <c r="N112" i="23"/>
  <c r="M112" i="23"/>
  <c r="P112" i="23"/>
  <c r="Q112" i="23"/>
  <c r="P116" i="23"/>
  <c r="O116" i="23"/>
  <c r="N116" i="23"/>
  <c r="M116" i="23"/>
  <c r="P120" i="23"/>
  <c r="O120" i="23"/>
  <c r="N120" i="23"/>
  <c r="M120" i="23"/>
  <c r="Q124" i="23"/>
  <c r="P124" i="23"/>
  <c r="O124" i="23"/>
  <c r="N124" i="23"/>
  <c r="P127" i="23"/>
  <c r="Q127" i="23"/>
  <c r="O127" i="23"/>
  <c r="Q131" i="23"/>
  <c r="P131" i="23"/>
  <c r="O131" i="23"/>
  <c r="N131" i="23"/>
  <c r="R135" i="23"/>
  <c r="S135" i="23"/>
  <c r="Q135" i="23"/>
  <c r="P135" i="23"/>
  <c r="T135" i="23"/>
  <c r="O135" i="23"/>
  <c r="AM98" i="24"/>
  <c r="P98" i="24"/>
  <c r="O98" i="24"/>
  <c r="N98" i="24"/>
  <c r="M98" i="24"/>
  <c r="AM103" i="24"/>
  <c r="L103" i="24"/>
  <c r="Q103" i="24"/>
  <c r="P103" i="24"/>
  <c r="O103" i="24"/>
  <c r="M103" i="24"/>
  <c r="N103" i="24"/>
  <c r="AO120" i="24"/>
  <c r="O120" i="24"/>
  <c r="P120" i="24"/>
  <c r="N120" i="24"/>
  <c r="M120" i="24"/>
  <c r="AM123" i="24"/>
  <c r="Q127" i="24"/>
  <c r="P127" i="24"/>
  <c r="O127" i="24"/>
  <c r="N127" i="24"/>
  <c r="Q131" i="24"/>
  <c r="O131" i="24"/>
  <c r="P131" i="24"/>
  <c r="N131" i="24"/>
  <c r="U136" i="24"/>
  <c r="Q130" i="25"/>
  <c r="P130" i="25"/>
  <c r="O130" i="25"/>
  <c r="N130" i="25"/>
  <c r="AN137" i="25"/>
  <c r="O137" i="25"/>
  <c r="T137" i="25"/>
  <c r="Q137" i="25"/>
  <c r="P137" i="25"/>
  <c r="S137" i="25"/>
  <c r="R137" i="25"/>
  <c r="AN93" i="26"/>
  <c r="U103" i="26"/>
  <c r="AM105" i="26"/>
  <c r="O105" i="26"/>
  <c r="M105" i="26"/>
  <c r="Q105" i="26"/>
  <c r="P105" i="26"/>
  <c r="N105" i="26"/>
  <c r="L105" i="26"/>
  <c r="O113" i="12"/>
  <c r="N121" i="12"/>
  <c r="R135" i="12"/>
  <c r="S139" i="12"/>
  <c r="M88" i="15"/>
  <c r="N100" i="15"/>
  <c r="L105" i="15"/>
  <c r="Q121" i="15"/>
  <c r="P124" i="15"/>
  <c r="R128" i="15"/>
  <c r="O132" i="15"/>
  <c r="S133" i="15"/>
  <c r="O136" i="15"/>
  <c r="N89" i="18"/>
  <c r="L92" i="18"/>
  <c r="P101" i="18"/>
  <c r="O104" i="18"/>
  <c r="N112" i="18"/>
  <c r="P117" i="18"/>
  <c r="P121" i="18"/>
  <c r="M89" i="19"/>
  <c r="O94" i="19"/>
  <c r="N99" i="20"/>
  <c r="Q117" i="20"/>
  <c r="P114" i="21"/>
  <c r="O89" i="22"/>
  <c r="P99" i="22"/>
  <c r="M109" i="22"/>
  <c r="O90" i="23"/>
  <c r="O103" i="23"/>
  <c r="M121" i="23"/>
  <c r="S137" i="23"/>
  <c r="Q122" i="24"/>
  <c r="L92" i="26"/>
  <c r="AO99" i="22"/>
  <c r="AO99" i="26"/>
  <c r="AO99" i="24"/>
  <c r="AO99" i="27"/>
  <c r="S99" i="1"/>
  <c r="R99" i="27"/>
  <c r="AP94" i="27"/>
  <c r="AP94" i="24"/>
  <c r="AP92" i="27"/>
  <c r="AP92" i="19"/>
  <c r="AP90" i="27"/>
  <c r="AP90" i="21"/>
  <c r="AP90" i="25"/>
  <c r="S88" i="1"/>
  <c r="K89" i="12"/>
  <c r="O93" i="12"/>
  <c r="N93" i="12"/>
  <c r="M93" i="12"/>
  <c r="P97" i="12"/>
  <c r="O97" i="12"/>
  <c r="N97" i="12"/>
  <c r="P101" i="12"/>
  <c r="O101" i="12"/>
  <c r="N101" i="12"/>
  <c r="P105" i="12"/>
  <c r="O105" i="12"/>
  <c r="N105" i="12"/>
  <c r="P109" i="12"/>
  <c r="O109" i="12"/>
  <c r="N109" i="12"/>
  <c r="P117" i="12"/>
  <c r="O117" i="12"/>
  <c r="N117" i="12"/>
  <c r="Q125" i="12"/>
  <c r="O129" i="12"/>
  <c r="N129" i="12"/>
  <c r="S133" i="12"/>
  <c r="R133" i="12"/>
  <c r="Q133" i="12"/>
  <c r="S137" i="12"/>
  <c r="R137" i="12"/>
  <c r="Q137" i="12"/>
  <c r="AP136" i="27"/>
  <c r="AP136" i="20"/>
  <c r="AP136" i="24"/>
  <c r="AN133" i="15"/>
  <c r="AN133" i="27"/>
  <c r="AN133" i="22"/>
  <c r="AN133" i="20"/>
  <c r="AM132" i="1"/>
  <c r="R132" i="24"/>
  <c r="R132" i="26"/>
  <c r="R132" i="23"/>
  <c r="R132" i="27"/>
  <c r="R132" i="25"/>
  <c r="R132" i="20"/>
  <c r="R132" i="18"/>
  <c r="R132" i="21"/>
  <c r="R132" i="12"/>
  <c r="R124" i="27"/>
  <c r="R124" i="25"/>
  <c r="R124" i="26"/>
  <c r="R124" i="23"/>
  <c r="R124" i="22"/>
  <c r="R124" i="24"/>
  <c r="R124" i="21"/>
  <c r="R124" i="19"/>
  <c r="R124" i="18"/>
  <c r="R124" i="15"/>
  <c r="R124" i="20"/>
  <c r="AM120" i="18"/>
  <c r="AM120" i="27"/>
  <c r="AM120" i="20"/>
  <c r="AM120" i="21"/>
  <c r="Q119" i="26"/>
  <c r="Q119" i="25"/>
  <c r="Q119" i="27"/>
  <c r="Q119" i="23"/>
  <c r="Q119" i="24"/>
  <c r="Q119" i="22"/>
  <c r="Q119" i="21"/>
  <c r="Q119" i="19"/>
  <c r="Q119" i="15"/>
  <c r="Q119" i="20"/>
  <c r="Q119" i="18"/>
  <c r="R116" i="1"/>
  <c r="Q116" i="26"/>
  <c r="Q116" i="25"/>
  <c r="Q116" i="27"/>
  <c r="Q116" i="23"/>
  <c r="Q116" i="24"/>
  <c r="Q116" i="20"/>
  <c r="Q116" i="22"/>
  <c r="Q116" i="21"/>
  <c r="Q116" i="19"/>
  <c r="Q116" i="18"/>
  <c r="S106" i="1"/>
  <c r="R106" i="27"/>
  <c r="AO101" i="27"/>
  <c r="AO101" i="22"/>
  <c r="AN99" i="27"/>
  <c r="AN99" i="21"/>
  <c r="AN99" i="19"/>
  <c r="AQ98" i="27"/>
  <c r="AQ98" i="24"/>
  <c r="AM97" i="27"/>
  <c r="AM97" i="26"/>
  <c r="AP96" i="27"/>
  <c r="AP96" i="24"/>
  <c r="AP96" i="22"/>
  <c r="AO94" i="27"/>
  <c r="AO94" i="24"/>
  <c r="AO94" i="22"/>
  <c r="AO94" i="19"/>
  <c r="AO92" i="27"/>
  <c r="AO92" i="26"/>
  <c r="AM86" i="22"/>
  <c r="AM86" i="27"/>
  <c r="M86" i="15"/>
  <c r="L86" i="15"/>
  <c r="K86" i="15"/>
  <c r="O90" i="15"/>
  <c r="K94" i="15"/>
  <c r="M98" i="15"/>
  <c r="L98" i="15"/>
  <c r="M102" i="15"/>
  <c r="L102" i="15"/>
  <c r="M106" i="15"/>
  <c r="L106" i="15"/>
  <c r="N110" i="15"/>
  <c r="M110" i="15"/>
  <c r="P114" i="15"/>
  <c r="AO88" i="19"/>
  <c r="AO90" i="19"/>
  <c r="AN100" i="19"/>
  <c r="AO106" i="19"/>
  <c r="O121" i="19"/>
  <c r="N121" i="19"/>
  <c r="M121" i="19"/>
  <c r="P121" i="19"/>
  <c r="N120" i="19"/>
  <c r="O120" i="19"/>
  <c r="N125" i="19"/>
  <c r="O125" i="19"/>
  <c r="N124" i="19"/>
  <c r="P125" i="19"/>
  <c r="Q129" i="19"/>
  <c r="P129" i="19"/>
  <c r="O129" i="19"/>
  <c r="AQ97" i="20"/>
  <c r="U100" i="20"/>
  <c r="Q107" i="20"/>
  <c r="P107" i="20"/>
  <c r="O107" i="20"/>
  <c r="N107" i="20"/>
  <c r="M107" i="20"/>
  <c r="AO117" i="20"/>
  <c r="P117" i="20"/>
  <c r="O117" i="20"/>
  <c r="AO138" i="20"/>
  <c r="M96" i="21"/>
  <c r="P96" i="21"/>
  <c r="O96" i="21"/>
  <c r="N96" i="21"/>
  <c r="AM98" i="21"/>
  <c r="AM101" i="21"/>
  <c r="L101" i="21"/>
  <c r="N101" i="21"/>
  <c r="M101" i="21"/>
  <c r="U101" i="21"/>
  <c r="U109" i="21"/>
  <c r="AO112" i="21"/>
  <c r="AN116" i="21"/>
  <c r="P116" i="21"/>
  <c r="O116" i="21"/>
  <c r="N116" i="21"/>
  <c r="AO128" i="21"/>
  <c r="AM136" i="21"/>
  <c r="T136" i="21"/>
  <c r="P136" i="21"/>
  <c r="O136" i="21"/>
  <c r="Q136" i="21"/>
  <c r="AM87" i="22"/>
  <c r="M87" i="22"/>
  <c r="L87" i="22"/>
  <c r="K87" i="22"/>
  <c r="O87" i="22"/>
  <c r="N87" i="22"/>
  <c r="U87" i="22"/>
  <c r="M92" i="22"/>
  <c r="AM95" i="22"/>
  <c r="P95" i="22"/>
  <c r="O95" i="22"/>
  <c r="L95" i="22"/>
  <c r="K95" i="22"/>
  <c r="N95" i="22"/>
  <c r="M95" i="22"/>
  <c r="L94" i="22"/>
  <c r="O113" i="22"/>
  <c r="P113" i="22"/>
  <c r="N113" i="22"/>
  <c r="M113" i="22"/>
  <c r="U113" i="22"/>
  <c r="AD134" i="22"/>
  <c r="O89" i="23"/>
  <c r="M89" i="23"/>
  <c r="L89" i="23"/>
  <c r="K89" i="23"/>
  <c r="N89" i="23"/>
  <c r="AM135" i="23"/>
  <c r="M89" i="24"/>
  <c r="AO92" i="24"/>
  <c r="P94" i="24"/>
  <c r="N94" i="24"/>
  <c r="M94" i="24"/>
  <c r="L94" i="24"/>
  <c r="K94" i="24"/>
  <c r="O94" i="24"/>
  <c r="U98" i="24"/>
  <c r="AN99" i="24"/>
  <c r="M101" i="24"/>
  <c r="U103" i="24"/>
  <c r="P117" i="24"/>
  <c r="N117" i="24"/>
  <c r="O117" i="24"/>
  <c r="M117" i="24"/>
  <c r="O116" i="24"/>
  <c r="N116" i="24"/>
  <c r="AN135" i="24"/>
  <c r="O135" i="24"/>
  <c r="R135" i="24"/>
  <c r="Q135" i="24"/>
  <c r="P135" i="24"/>
  <c r="U134" i="24"/>
  <c r="P127" i="25"/>
  <c r="O127" i="25"/>
  <c r="N127" i="25"/>
  <c r="Q127" i="25"/>
  <c r="AN134" i="25"/>
  <c r="P134" i="25"/>
  <c r="O134" i="25"/>
  <c r="Q134" i="25"/>
  <c r="T134" i="25"/>
  <c r="R134" i="25"/>
  <c r="S134" i="25"/>
  <c r="P133" i="25"/>
  <c r="P112" i="26"/>
  <c r="N112" i="26"/>
  <c r="O112" i="26"/>
  <c r="M112" i="26"/>
  <c r="Q112" i="26"/>
  <c r="AO115" i="26"/>
  <c r="P115" i="26"/>
  <c r="O115" i="26"/>
  <c r="N115" i="26"/>
  <c r="M115" i="26"/>
  <c r="Q132" i="26"/>
  <c r="P132" i="26"/>
  <c r="O132" i="26"/>
  <c r="N132" i="26"/>
  <c r="K88" i="12"/>
  <c r="K93" i="12"/>
  <c r="K95" i="12"/>
  <c r="O96" i="12"/>
  <c r="O100" i="12"/>
  <c r="P104" i="12"/>
  <c r="Q108" i="12"/>
  <c r="O111" i="12"/>
  <c r="O116" i="12"/>
  <c r="Q124" i="12"/>
  <c r="P128" i="12"/>
  <c r="S135" i="12"/>
  <c r="N88" i="15"/>
  <c r="N93" i="15"/>
  <c r="P98" i="15"/>
  <c r="L101" i="15"/>
  <c r="Q102" i="15"/>
  <c r="M105" i="15"/>
  <c r="N109" i="15"/>
  <c r="M112" i="15"/>
  <c r="N114" i="15"/>
  <c r="O125" i="15"/>
  <c r="P132" i="15"/>
  <c r="P136" i="15"/>
  <c r="O89" i="18"/>
  <c r="K93" i="18"/>
  <c r="O105" i="18"/>
  <c r="Q108" i="18"/>
  <c r="Q112" i="18"/>
  <c r="Q117" i="18"/>
  <c r="Q121" i="18"/>
  <c r="O89" i="19"/>
  <c r="P94" i="19"/>
  <c r="R132" i="19"/>
  <c r="N100" i="20"/>
  <c r="L96" i="21"/>
  <c r="Q101" i="21"/>
  <c r="M109" i="21"/>
  <c r="Q115" i="21"/>
  <c r="N130" i="21"/>
  <c r="S136" i="21"/>
  <c r="L100" i="22"/>
  <c r="N111" i="22"/>
  <c r="T134" i="22"/>
  <c r="K94" i="23"/>
  <c r="Q106" i="23"/>
  <c r="N122" i="23"/>
  <c r="T137" i="23"/>
  <c r="L101" i="24"/>
  <c r="O96" i="25"/>
  <c r="O122" i="25"/>
  <c r="Q122" i="27"/>
  <c r="Q122" i="26"/>
  <c r="Q122" i="25"/>
  <c r="Q122" i="23"/>
  <c r="Q122" i="22"/>
  <c r="Q122" i="21"/>
  <c r="Q122" i="19"/>
  <c r="Q118" i="26"/>
  <c r="Q118" i="24"/>
  <c r="Q118" i="23"/>
  <c r="Q118" i="25"/>
  <c r="Q118" i="27"/>
  <c r="Q118" i="21"/>
  <c r="Q118" i="18"/>
  <c r="Q115" i="26"/>
  <c r="Q115" i="27"/>
  <c r="Q115" i="22"/>
  <c r="Q115" i="24"/>
  <c r="AN107" i="15"/>
  <c r="S107" i="1"/>
  <c r="R107" i="27"/>
  <c r="AO89" i="18"/>
  <c r="AO89" i="27"/>
  <c r="R89" i="1"/>
  <c r="Q89" i="27"/>
  <c r="AQ86" i="15"/>
  <c r="AQ86" i="27"/>
  <c r="AM87" i="19"/>
  <c r="N87" i="19"/>
  <c r="AO89" i="19"/>
  <c r="N89" i="19"/>
  <c r="L89" i="19"/>
  <c r="AP95" i="19"/>
  <c r="O99" i="19"/>
  <c r="N99" i="19"/>
  <c r="M99" i="19"/>
  <c r="O107" i="19"/>
  <c r="N107" i="19"/>
  <c r="M107" i="19"/>
  <c r="Q111" i="19"/>
  <c r="P111" i="19"/>
  <c r="O111" i="19"/>
  <c r="P114" i="19"/>
  <c r="O126" i="19"/>
  <c r="N126" i="19"/>
  <c r="AO137" i="19"/>
  <c r="T137" i="19"/>
  <c r="M93" i="20"/>
  <c r="L93" i="20"/>
  <c r="K93" i="20"/>
  <c r="N101" i="20"/>
  <c r="M101" i="20"/>
  <c r="L101" i="20"/>
  <c r="N108" i="20"/>
  <c r="L108" i="20"/>
  <c r="AN115" i="20"/>
  <c r="AP117" i="20"/>
  <c r="P122" i="20"/>
  <c r="O122" i="20"/>
  <c r="N122" i="20"/>
  <c r="O129" i="20"/>
  <c r="AM87" i="21"/>
  <c r="N87" i="21"/>
  <c r="M87" i="21"/>
  <c r="L87" i="21"/>
  <c r="AQ88" i="21"/>
  <c r="AQ92" i="21"/>
  <c r="O92" i="21"/>
  <c r="N92" i="21"/>
  <c r="AP93" i="21"/>
  <c r="K97" i="21"/>
  <c r="P97" i="21"/>
  <c r="O97" i="21"/>
  <c r="O99" i="21"/>
  <c r="N99" i="21"/>
  <c r="M99" i="21"/>
  <c r="L99" i="21"/>
  <c r="AP108" i="21"/>
  <c r="Q108" i="21"/>
  <c r="O108" i="21"/>
  <c r="N108" i="21"/>
  <c r="M108" i="21"/>
  <c r="O117" i="21"/>
  <c r="N117" i="21"/>
  <c r="M117" i="21"/>
  <c r="P120" i="21"/>
  <c r="AM127" i="21"/>
  <c r="Q127" i="21"/>
  <c r="P127" i="21"/>
  <c r="AP134" i="21"/>
  <c r="AN89" i="22"/>
  <c r="AN94" i="22"/>
  <c r="P94" i="22"/>
  <c r="O94" i="22"/>
  <c r="N94" i="22"/>
  <c r="AN104" i="22"/>
  <c r="Q104" i="22"/>
  <c r="L104" i="22"/>
  <c r="O107" i="22"/>
  <c r="L107" i="22"/>
  <c r="Q107" i="22"/>
  <c r="O121" i="22"/>
  <c r="M121" i="22"/>
  <c r="N125" i="22"/>
  <c r="O125" i="22"/>
  <c r="AM128" i="22"/>
  <c r="Q128" i="22"/>
  <c r="O128" i="22"/>
  <c r="AM130" i="22"/>
  <c r="AN136" i="22"/>
  <c r="T136" i="22"/>
  <c r="R136" i="22"/>
  <c r="S136" i="22"/>
  <c r="AO138" i="22"/>
  <c r="M93" i="23"/>
  <c r="L93" i="23"/>
  <c r="K93" i="23"/>
  <c r="P93" i="23"/>
  <c r="O93" i="23"/>
  <c r="N93" i="23"/>
  <c r="N97" i="23"/>
  <c r="M97" i="23"/>
  <c r="L97" i="23"/>
  <c r="K97" i="23"/>
  <c r="AM101" i="23"/>
  <c r="N101" i="23"/>
  <c r="M101" i="23"/>
  <c r="L101" i="23"/>
  <c r="O101" i="23"/>
  <c r="Q101" i="23"/>
  <c r="N105" i="23"/>
  <c r="M105" i="23"/>
  <c r="L105" i="23"/>
  <c r="P105" i="23"/>
  <c r="O105" i="23"/>
  <c r="Q105" i="23"/>
  <c r="N109" i="23"/>
  <c r="M109" i="23"/>
  <c r="L109" i="23"/>
  <c r="Q109" i="23"/>
  <c r="P109" i="23"/>
  <c r="O109" i="23"/>
  <c r="P113" i="23"/>
  <c r="N113" i="23"/>
  <c r="M113" i="23"/>
  <c r="N117" i="23"/>
  <c r="M117" i="23"/>
  <c r="P117" i="23"/>
  <c r="O117" i="23"/>
  <c r="O121" i="23"/>
  <c r="P121" i="23"/>
  <c r="N121" i="23"/>
  <c r="Q128" i="23"/>
  <c r="O128" i="23"/>
  <c r="N128" i="23"/>
  <c r="Q132" i="23"/>
  <c r="P132" i="23"/>
  <c r="O132" i="23"/>
  <c r="N132" i="23"/>
  <c r="P138" i="23"/>
  <c r="S138" i="23"/>
  <c r="R138" i="23"/>
  <c r="Q138" i="23"/>
  <c r="AP97" i="24"/>
  <c r="AM104" i="24"/>
  <c r="N104" i="24"/>
  <c r="L104" i="24"/>
  <c r="Q104" i="24"/>
  <c r="P104" i="24"/>
  <c r="O104" i="24"/>
  <c r="M104" i="24"/>
  <c r="AM106" i="24"/>
  <c r="P106" i="24"/>
  <c r="L106" i="24"/>
  <c r="AM108" i="24"/>
  <c r="N108" i="24"/>
  <c r="L108" i="24"/>
  <c r="Q108" i="24"/>
  <c r="M108" i="24"/>
  <c r="P108" i="24"/>
  <c r="Q110" i="24"/>
  <c r="P110" i="24"/>
  <c r="O110" i="24"/>
  <c r="N110" i="24"/>
  <c r="AP115" i="24"/>
  <c r="P115" i="24"/>
  <c r="O115" i="24"/>
  <c r="N115" i="24"/>
  <c r="M115" i="24"/>
  <c r="AO121" i="24"/>
  <c r="AM134" i="24"/>
  <c r="S134" i="24"/>
  <c r="T134" i="24"/>
  <c r="R134" i="24"/>
  <c r="Q134" i="24"/>
  <c r="O134" i="24"/>
  <c r="AO134" i="24"/>
  <c r="P93" i="25"/>
  <c r="M93" i="25"/>
  <c r="L93" i="25"/>
  <c r="K93" i="25"/>
  <c r="O93" i="25"/>
  <c r="N93" i="25"/>
  <c r="K97" i="25"/>
  <c r="N97" i="25"/>
  <c r="M97" i="25"/>
  <c r="L97" i="25"/>
  <c r="P97" i="25"/>
  <c r="O97" i="25"/>
  <c r="Q108" i="25"/>
  <c r="P108" i="25"/>
  <c r="O108" i="25"/>
  <c r="M108" i="25"/>
  <c r="L108" i="25"/>
  <c r="M112" i="25"/>
  <c r="Q112" i="25"/>
  <c r="P112" i="25"/>
  <c r="AP132" i="25"/>
  <c r="P132" i="25"/>
  <c r="O132" i="25"/>
  <c r="N132" i="25"/>
  <c r="Q132" i="25"/>
  <c r="AO134" i="25"/>
  <c r="O86" i="26"/>
  <c r="K86" i="26"/>
  <c r="L86" i="26"/>
  <c r="AN92" i="26"/>
  <c r="K92" i="26"/>
  <c r="O92" i="26"/>
  <c r="O97" i="26"/>
  <c r="M97" i="26"/>
  <c r="P97" i="26"/>
  <c r="N97" i="26"/>
  <c r="L97" i="26"/>
  <c r="AM107" i="26"/>
  <c r="Q107" i="26"/>
  <c r="L107" i="26"/>
  <c r="P107" i="26"/>
  <c r="O107" i="26"/>
  <c r="N107" i="26"/>
  <c r="AQ108" i="26"/>
  <c r="AP115" i="26"/>
  <c r="M119" i="26"/>
  <c r="P119" i="26"/>
  <c r="O119" i="26"/>
  <c r="N119" i="26"/>
  <c r="O122" i="26"/>
  <c r="N122" i="26"/>
  <c r="P122" i="26"/>
  <c r="AO137" i="26"/>
  <c r="R137" i="26"/>
  <c r="Q137" i="26"/>
  <c r="P137" i="26"/>
  <c r="S137" i="26"/>
  <c r="O137" i="26"/>
  <c r="T137" i="26"/>
  <c r="K87" i="12"/>
  <c r="N88" i="12"/>
  <c r="O95" i="12"/>
  <c r="L100" i="12"/>
  <c r="L104" i="12"/>
  <c r="L108" i="12"/>
  <c r="O112" i="12"/>
  <c r="Q118" i="12"/>
  <c r="O120" i="12"/>
  <c r="N124" i="12"/>
  <c r="R126" i="12"/>
  <c r="O131" i="12"/>
  <c r="P132" i="12"/>
  <c r="O136" i="12"/>
  <c r="L89" i="15"/>
  <c r="M92" i="15"/>
  <c r="K96" i="15"/>
  <c r="Q97" i="15"/>
  <c r="O100" i="15"/>
  <c r="O104" i="15"/>
  <c r="O108" i="15"/>
  <c r="M113" i="15"/>
  <c r="N116" i="15"/>
  <c r="Q122" i="15"/>
  <c r="O128" i="15"/>
  <c r="R136" i="15"/>
  <c r="M92" i="18"/>
  <c r="L88" i="19"/>
  <c r="N98" i="19"/>
  <c r="M111" i="19"/>
  <c r="Q118" i="19"/>
  <c r="O124" i="19"/>
  <c r="Q126" i="19"/>
  <c r="S137" i="19"/>
  <c r="O93" i="20"/>
  <c r="R126" i="20"/>
  <c r="K92" i="21"/>
  <c r="O94" i="21"/>
  <c r="P130" i="21"/>
  <c r="R138" i="21"/>
  <c r="Q125" i="22"/>
  <c r="O94" i="23"/>
  <c r="M110" i="23"/>
  <c r="Q115" i="23"/>
  <c r="O108" i="24"/>
  <c r="N108" i="25"/>
  <c r="N92" i="26"/>
  <c r="AN107" i="27"/>
  <c r="AN130" i="18"/>
  <c r="AN130" i="27"/>
  <c r="AP127" i="15"/>
  <c r="R127" i="27"/>
  <c r="R127" i="26"/>
  <c r="R127" i="24"/>
  <c r="R127" i="23"/>
  <c r="R127" i="22"/>
  <c r="R127" i="25"/>
  <c r="AN122" i="15"/>
  <c r="AN122" i="27"/>
  <c r="Q121" i="27"/>
  <c r="Q121" i="26"/>
  <c r="Q121" i="24"/>
  <c r="Q121" i="25"/>
  <c r="Q121" i="22"/>
  <c r="Q121" i="23"/>
  <c r="Q121" i="20"/>
  <c r="S109" i="1"/>
  <c r="S109" i="50" s="1"/>
  <c r="R109" i="27"/>
  <c r="Q95" i="27"/>
  <c r="Q95" i="24"/>
  <c r="Q95" i="26"/>
  <c r="Q95" i="25"/>
  <c r="Q95" i="23"/>
  <c r="Q95" i="22"/>
  <c r="Q93" i="26"/>
  <c r="Q93" i="27"/>
  <c r="Q93" i="23"/>
  <c r="Q93" i="25"/>
  <c r="R91" i="1"/>
  <c r="Q91" i="27"/>
  <c r="AQ88" i="18"/>
  <c r="AQ88" i="27"/>
  <c r="N88" i="18"/>
  <c r="P96" i="18"/>
  <c r="L100" i="18"/>
  <c r="L104" i="18"/>
  <c r="L108" i="18"/>
  <c r="O112" i="18"/>
  <c r="O120" i="18"/>
  <c r="N124" i="18"/>
  <c r="P132" i="18"/>
  <c r="Q136" i="18"/>
  <c r="O136" i="18"/>
  <c r="L91" i="19"/>
  <c r="U99" i="19"/>
  <c r="AN102" i="19"/>
  <c r="Q104" i="19"/>
  <c r="P104" i="19"/>
  <c r="O104" i="19"/>
  <c r="U107" i="19"/>
  <c r="Q109" i="19"/>
  <c r="AP111" i="19"/>
  <c r="AA122" i="19"/>
  <c r="AA123" i="19" s="1"/>
  <c r="AA124" i="19" s="1"/>
  <c r="AA125" i="19" s="1"/>
  <c r="AA126" i="19" s="1"/>
  <c r="AA127" i="19" s="1"/>
  <c r="AA128" i="19" s="1"/>
  <c r="AA129" i="19" s="1"/>
  <c r="AA130" i="19" s="1"/>
  <c r="AA131" i="19" s="1"/>
  <c r="AA132" i="19" s="1"/>
  <c r="AA133" i="19" s="1"/>
  <c r="U126" i="19"/>
  <c r="Q130" i="19"/>
  <c r="N133" i="19"/>
  <c r="AO135" i="19"/>
  <c r="R135" i="19"/>
  <c r="Q135" i="19"/>
  <c r="P135" i="19"/>
  <c r="AP137" i="19"/>
  <c r="AM87" i="20"/>
  <c r="K87" i="20"/>
  <c r="AP90" i="20"/>
  <c r="L90" i="20"/>
  <c r="K90" i="20"/>
  <c r="P96" i="20"/>
  <c r="O96" i="20"/>
  <c r="N96" i="20"/>
  <c r="N105" i="20"/>
  <c r="M105" i="20"/>
  <c r="L105" i="20"/>
  <c r="Q112" i="20"/>
  <c r="P112" i="20"/>
  <c r="O120" i="20"/>
  <c r="N120" i="20"/>
  <c r="M120" i="20"/>
  <c r="AM127" i="20"/>
  <c r="P127" i="20"/>
  <c r="O127" i="20"/>
  <c r="N127" i="20"/>
  <c r="U129" i="20"/>
  <c r="AP132" i="20"/>
  <c r="Q132" i="20"/>
  <c r="P132" i="20"/>
  <c r="O132" i="20"/>
  <c r="AP137" i="20"/>
  <c r="U87" i="21"/>
  <c r="U92" i="21"/>
  <c r="AP95" i="21"/>
  <c r="AQ97" i="21"/>
  <c r="U99" i="21"/>
  <c r="AP106" i="21"/>
  <c r="M106" i="21"/>
  <c r="Q106" i="21"/>
  <c r="P106" i="21"/>
  <c r="AQ108" i="21"/>
  <c r="Q111" i="21"/>
  <c r="P111" i="21"/>
  <c r="O111" i="21"/>
  <c r="AN122" i="21"/>
  <c r="AP127" i="21"/>
  <c r="AM130" i="21"/>
  <c r="AM134" i="21"/>
  <c r="Q134" i="21"/>
  <c r="P134" i="21"/>
  <c r="R134" i="21"/>
  <c r="O134" i="21"/>
  <c r="AN99" i="22"/>
  <c r="O99" i="22"/>
  <c r="N99" i="22"/>
  <c r="M99" i="22"/>
  <c r="L99" i="22"/>
  <c r="AP116" i="22"/>
  <c r="P116" i="22"/>
  <c r="N116" i="22"/>
  <c r="O119" i="22"/>
  <c r="P119" i="22"/>
  <c r="AO128" i="22"/>
  <c r="AN135" i="22"/>
  <c r="R135" i="22"/>
  <c r="P135" i="22"/>
  <c r="T135" i="22"/>
  <c r="S135" i="22"/>
  <c r="Q135" i="22"/>
  <c r="AP138" i="22"/>
  <c r="L90" i="23"/>
  <c r="K90" i="23"/>
  <c r="N125" i="23"/>
  <c r="Q125" i="23"/>
  <c r="T136" i="23"/>
  <c r="S136" i="23"/>
  <c r="R136" i="23"/>
  <c r="Q136" i="23"/>
  <c r="P136" i="23"/>
  <c r="O136" i="23"/>
  <c r="M86" i="24"/>
  <c r="L86" i="24"/>
  <c r="K86" i="24"/>
  <c r="O86" i="24"/>
  <c r="AN92" i="24"/>
  <c r="L92" i="24"/>
  <c r="O92" i="24"/>
  <c r="N92" i="24"/>
  <c r="M92" i="24"/>
  <c r="K92" i="24"/>
  <c r="AQ96" i="24"/>
  <c r="P96" i="24"/>
  <c r="K96" i="24"/>
  <c r="O96" i="24"/>
  <c r="N96" i="24"/>
  <c r="M96" i="24"/>
  <c r="L96" i="24"/>
  <c r="AQ97" i="24"/>
  <c r="AQ99" i="24"/>
  <c r="AM101" i="24"/>
  <c r="P101" i="24"/>
  <c r="N101" i="24"/>
  <c r="Q101" i="24"/>
  <c r="O101" i="24"/>
  <c r="AN102" i="24"/>
  <c r="AN113" i="24"/>
  <c r="O113" i="24"/>
  <c r="N113" i="24"/>
  <c r="M113" i="24"/>
  <c r="P113" i="24"/>
  <c r="AN119" i="24"/>
  <c r="N119" i="24"/>
  <c r="P119" i="24"/>
  <c r="O119" i="24"/>
  <c r="M119" i="24"/>
  <c r="Q125" i="24"/>
  <c r="O125" i="24"/>
  <c r="N125" i="24"/>
  <c r="P125" i="24"/>
  <c r="O129" i="24"/>
  <c r="P129" i="24"/>
  <c r="N129" i="24"/>
  <c r="Q129" i="24"/>
  <c r="AM133" i="24"/>
  <c r="S133" i="24"/>
  <c r="Q133" i="24"/>
  <c r="R133" i="24"/>
  <c r="P133" i="24"/>
  <c r="O133" i="24"/>
  <c r="N133" i="24"/>
  <c r="AP134" i="24"/>
  <c r="AN138" i="24"/>
  <c r="S138" i="24"/>
  <c r="T138" i="24"/>
  <c r="R138" i="24"/>
  <c r="O138" i="24"/>
  <c r="Q138" i="24"/>
  <c r="P138" i="24"/>
  <c r="M86" i="25"/>
  <c r="K86" i="25"/>
  <c r="O86" i="25"/>
  <c r="L86" i="25"/>
  <c r="AP88" i="25"/>
  <c r="Q101" i="25"/>
  <c r="L101" i="25"/>
  <c r="M101" i="25"/>
  <c r="P101" i="25"/>
  <c r="O101" i="25"/>
  <c r="Q105" i="25"/>
  <c r="M105" i="25"/>
  <c r="L105" i="25"/>
  <c r="P116" i="25"/>
  <c r="O116" i="25"/>
  <c r="N116" i="25"/>
  <c r="M116" i="25"/>
  <c r="AN120" i="25"/>
  <c r="M120" i="25"/>
  <c r="P120" i="25"/>
  <c r="O120" i="25"/>
  <c r="N120" i="25"/>
  <c r="AP126" i="25"/>
  <c r="O126" i="25"/>
  <c r="N126" i="25"/>
  <c r="Q126" i="25"/>
  <c r="P126" i="25"/>
  <c r="Q129" i="25"/>
  <c r="P129" i="25"/>
  <c r="O129" i="25"/>
  <c r="AN136" i="25"/>
  <c r="S136" i="25"/>
  <c r="T136" i="25"/>
  <c r="R136" i="25"/>
  <c r="P136" i="25"/>
  <c r="O136" i="25"/>
  <c r="Q136" i="25"/>
  <c r="AQ89" i="26"/>
  <c r="N89" i="26"/>
  <c r="M89" i="26"/>
  <c r="L89" i="26"/>
  <c r="O89" i="26"/>
  <c r="K89" i="26"/>
  <c r="AQ99" i="26"/>
  <c r="AM101" i="26"/>
  <c r="O101" i="26"/>
  <c r="M101" i="26"/>
  <c r="N101" i="26"/>
  <c r="L101" i="26"/>
  <c r="Q101" i="26"/>
  <c r="AN102" i="26"/>
  <c r="AM104" i="26"/>
  <c r="M104" i="26"/>
  <c r="Q104" i="26"/>
  <c r="P104" i="26"/>
  <c r="O104" i="26"/>
  <c r="L104" i="26"/>
  <c r="N104" i="26"/>
  <c r="M113" i="26"/>
  <c r="O113" i="26"/>
  <c r="N113" i="26"/>
  <c r="Q126" i="26"/>
  <c r="O126" i="26"/>
  <c r="N126" i="26"/>
  <c r="N129" i="26"/>
  <c r="O129" i="26"/>
  <c r="Q129" i="26"/>
  <c r="P129" i="26"/>
  <c r="U131" i="26"/>
  <c r="P131" i="26"/>
  <c r="O131" i="26"/>
  <c r="N131" i="26"/>
  <c r="Q131" i="26"/>
  <c r="AO134" i="26"/>
  <c r="T134" i="26"/>
  <c r="S134" i="26"/>
  <c r="R134" i="26"/>
  <c r="Q134" i="26"/>
  <c r="P134" i="26"/>
  <c r="O134" i="26"/>
  <c r="AO139" i="26"/>
  <c r="T139" i="26"/>
  <c r="O139" i="26"/>
  <c r="S139" i="26"/>
  <c r="R139" i="26"/>
  <c r="L87" i="12"/>
  <c r="K92" i="12"/>
  <c r="M100" i="12"/>
  <c r="M104" i="12"/>
  <c r="M108" i="12"/>
  <c r="M111" i="12"/>
  <c r="P112" i="12"/>
  <c r="Q115" i="12"/>
  <c r="M119" i="12"/>
  <c r="O124" i="12"/>
  <c r="P131" i="12"/>
  <c r="P136" i="12"/>
  <c r="M89" i="15"/>
  <c r="N92" i="15"/>
  <c r="Q93" i="15"/>
  <c r="L96" i="15"/>
  <c r="P100" i="15"/>
  <c r="P104" i="15"/>
  <c r="P108" i="15"/>
  <c r="N113" i="15"/>
  <c r="O116" i="15"/>
  <c r="P128" i="15"/>
  <c r="S136" i="15"/>
  <c r="N92" i="18"/>
  <c r="O96" i="18"/>
  <c r="O100" i="18"/>
  <c r="M108" i="18"/>
  <c r="P120" i="18"/>
  <c r="Q124" i="18"/>
  <c r="R128" i="18"/>
  <c r="S136" i="18"/>
  <c r="M109" i="19"/>
  <c r="N111" i="19"/>
  <c r="M114" i="19"/>
  <c r="Q121" i="19"/>
  <c r="O130" i="19"/>
  <c r="S133" i="19"/>
  <c r="P93" i="20"/>
  <c r="O105" i="20"/>
  <c r="O112" i="20"/>
  <c r="Q118" i="20"/>
  <c r="N125" i="20"/>
  <c r="N129" i="20"/>
  <c r="L92" i="21"/>
  <c r="L108" i="21"/>
  <c r="M114" i="21"/>
  <c r="N119" i="22"/>
  <c r="M110" i="24"/>
  <c r="AQ90" i="27"/>
  <c r="AP134" i="15"/>
  <c r="AP134" i="27"/>
  <c r="AP128" i="18"/>
  <c r="AP128" i="27"/>
  <c r="R128" i="27"/>
  <c r="R128" i="26"/>
  <c r="R128" i="25"/>
  <c r="R128" i="23"/>
  <c r="R128" i="21"/>
  <c r="R128" i="20"/>
  <c r="R128" i="24"/>
  <c r="AQ137" i="15"/>
  <c r="AQ137" i="27"/>
  <c r="R126" i="27"/>
  <c r="R126" i="26"/>
  <c r="R126" i="24"/>
  <c r="R126" i="25"/>
  <c r="R126" i="23"/>
  <c r="R126" i="21"/>
  <c r="R126" i="18"/>
  <c r="S104" i="1"/>
  <c r="R104" i="27"/>
  <c r="Q97" i="26"/>
  <c r="Q97" i="25"/>
  <c r="Q97" i="27"/>
  <c r="Q97" i="22"/>
  <c r="Q97" i="21"/>
  <c r="Q97" i="19"/>
  <c r="AO86" i="18"/>
  <c r="AO86" i="27"/>
  <c r="N86" i="26"/>
  <c r="N86" i="25"/>
  <c r="N86" i="23"/>
  <c r="N86" i="27"/>
  <c r="N86" i="24"/>
  <c r="N86" i="20"/>
  <c r="AN88" i="19"/>
  <c r="K88" i="19"/>
  <c r="U91" i="19"/>
  <c r="P93" i="19"/>
  <c r="AQ94" i="19"/>
  <c r="AP96" i="19"/>
  <c r="M96" i="19"/>
  <c r="K96" i="19"/>
  <c r="AM98" i="19"/>
  <c r="M98" i="19"/>
  <c r="Q101" i="19"/>
  <c r="AO102" i="19"/>
  <c r="U104" i="19"/>
  <c r="AN107" i="19"/>
  <c r="AO109" i="19"/>
  <c r="M115" i="19"/>
  <c r="AP117" i="19"/>
  <c r="AB122" i="19"/>
  <c r="AB123" i="19" s="1"/>
  <c r="AB124" i="19" s="1"/>
  <c r="AB125" i="19" s="1"/>
  <c r="AB126" i="19" s="1"/>
  <c r="AB127" i="19" s="1"/>
  <c r="AB128" i="19" s="1"/>
  <c r="AB129" i="19" s="1"/>
  <c r="AB130" i="19" s="1"/>
  <c r="AB131" i="19" s="1"/>
  <c r="AB132" i="19" s="1"/>
  <c r="AB133" i="19" s="1"/>
  <c r="Q124" i="19"/>
  <c r="AQ90" i="20"/>
  <c r="Q99" i="20"/>
  <c r="P99" i="20"/>
  <c r="AM102" i="20"/>
  <c r="P102" i="20"/>
  <c r="O102" i="20"/>
  <c r="N102" i="20"/>
  <c r="P109" i="20"/>
  <c r="O109" i="20"/>
  <c r="N109" i="20"/>
  <c r="M109" i="20"/>
  <c r="AN116" i="20"/>
  <c r="M116" i="20"/>
  <c r="P116" i="20"/>
  <c r="O116" i="20"/>
  <c r="AP123" i="20"/>
  <c r="AP127" i="20"/>
  <c r="AN129" i="20"/>
  <c r="AP133" i="20"/>
  <c r="AN134" i="20"/>
  <c r="AN135" i="20"/>
  <c r="AQ137" i="20"/>
  <c r="AO139" i="20"/>
  <c r="O139" i="20"/>
  <c r="T139" i="20"/>
  <c r="S139" i="20"/>
  <c r="R139" i="20"/>
  <c r="AQ89" i="21"/>
  <c r="N89" i="21"/>
  <c r="M89" i="21"/>
  <c r="L89" i="21"/>
  <c r="K89" i="21"/>
  <c r="AO94" i="21"/>
  <c r="K94" i="21"/>
  <c r="N94" i="21"/>
  <c r="M94" i="21"/>
  <c r="L94" i="21"/>
  <c r="AP104" i="21"/>
  <c r="Q104" i="21"/>
  <c r="L104" i="21"/>
  <c r="AQ106" i="21"/>
  <c r="AQ111" i="21"/>
  <c r="O125" i="21"/>
  <c r="N125" i="21"/>
  <c r="P125" i="21"/>
  <c r="AM133" i="21"/>
  <c r="O133" i="21"/>
  <c r="N133" i="21"/>
  <c r="U134" i="21"/>
  <c r="AM137" i="21"/>
  <c r="O137" i="21"/>
  <c r="T137" i="21"/>
  <c r="S137" i="21"/>
  <c r="R137" i="21"/>
  <c r="AM138" i="21"/>
  <c r="Q138" i="21"/>
  <c r="P138" i="21"/>
  <c r="AO139" i="21"/>
  <c r="T139" i="21"/>
  <c r="S139" i="21"/>
  <c r="R139" i="21"/>
  <c r="Q139" i="21"/>
  <c r="P139" i="21"/>
  <c r="AN88" i="22"/>
  <c r="O88" i="22"/>
  <c r="N88" i="22"/>
  <c r="L88" i="22"/>
  <c r="K88" i="22"/>
  <c r="N90" i="22"/>
  <c r="M90" i="22"/>
  <c r="L90" i="22"/>
  <c r="O90" i="22"/>
  <c r="K90" i="22"/>
  <c r="AP92" i="22"/>
  <c r="L92" i="22"/>
  <c r="K92" i="22"/>
  <c r="O92" i="22"/>
  <c r="AN97" i="22"/>
  <c r="K97" i="22"/>
  <c r="P97" i="22"/>
  <c r="O97" i="22"/>
  <c r="AN102" i="22"/>
  <c r="M102" i="22"/>
  <c r="O102" i="22"/>
  <c r="N102" i="22"/>
  <c r="L102" i="22"/>
  <c r="AN105" i="22"/>
  <c r="O105" i="22"/>
  <c r="N105" i="22"/>
  <c r="M105" i="22"/>
  <c r="Q105" i="22"/>
  <c r="P105" i="22"/>
  <c r="Q108" i="22"/>
  <c r="O108" i="22"/>
  <c r="N108" i="22"/>
  <c r="M108" i="22"/>
  <c r="P108" i="22"/>
  <c r="L108" i="22"/>
  <c r="AQ111" i="22"/>
  <c r="Q111" i="22"/>
  <c r="P111" i="22"/>
  <c r="O111" i="22"/>
  <c r="M111" i="22"/>
  <c r="U119" i="22"/>
  <c r="O122" i="22"/>
  <c r="N122" i="22"/>
  <c r="O126" i="22"/>
  <c r="Q126" i="22"/>
  <c r="P126" i="22"/>
  <c r="N126" i="22"/>
  <c r="AP128" i="22"/>
  <c r="N131" i="22"/>
  <c r="Q131" i="22"/>
  <c r="U135" i="22"/>
  <c r="AP137" i="22"/>
  <c r="K87" i="23"/>
  <c r="M87" i="23"/>
  <c r="L87" i="23"/>
  <c r="N94" i="23"/>
  <c r="M94" i="23"/>
  <c r="L94" i="23"/>
  <c r="P98" i="23"/>
  <c r="O98" i="23"/>
  <c r="N98" i="23"/>
  <c r="M98" i="23"/>
  <c r="L98" i="23"/>
  <c r="P102" i="23"/>
  <c r="O102" i="23"/>
  <c r="N102" i="23"/>
  <c r="M102" i="23"/>
  <c r="L102" i="23"/>
  <c r="P106" i="23"/>
  <c r="O106" i="23"/>
  <c r="N106" i="23"/>
  <c r="L106" i="23"/>
  <c r="Q110" i="23"/>
  <c r="P110" i="23"/>
  <c r="O110" i="23"/>
  <c r="M114" i="23"/>
  <c r="P114" i="23"/>
  <c r="O114" i="23"/>
  <c r="N118" i="23"/>
  <c r="P118" i="23"/>
  <c r="P122" i="23"/>
  <c r="O122" i="23"/>
  <c r="Q129" i="23"/>
  <c r="P129" i="23"/>
  <c r="O129" i="23"/>
  <c r="N133" i="23"/>
  <c r="S133" i="23"/>
  <c r="P133" i="23"/>
  <c r="O133" i="23"/>
  <c r="T139" i="23"/>
  <c r="R139" i="23"/>
  <c r="Q139" i="23"/>
  <c r="P139" i="23"/>
  <c r="O139" i="23"/>
  <c r="AC86" i="24"/>
  <c r="AC87" i="24" s="1"/>
  <c r="AC88" i="24" s="1"/>
  <c r="AC89" i="24" s="1"/>
  <c r="AC90" i="24" s="1"/>
  <c r="AC91" i="24" s="1"/>
  <c r="AC92" i="24" s="1"/>
  <c r="AC93" i="24" s="1"/>
  <c r="AC94" i="24" s="1"/>
  <c r="AC95" i="24" s="1"/>
  <c r="AC96" i="24" s="1"/>
  <c r="AC97" i="24" s="1"/>
  <c r="AQ89" i="24"/>
  <c r="K89" i="24"/>
  <c r="L89" i="24"/>
  <c r="AO93" i="24"/>
  <c r="U101" i="24"/>
  <c r="AO102" i="24"/>
  <c r="AN104" i="24"/>
  <c r="N111" i="24"/>
  <c r="O111" i="24"/>
  <c r="M111" i="24"/>
  <c r="P111" i="24"/>
  <c r="M116" i="24"/>
  <c r="P122" i="24"/>
  <c r="N122" i="24"/>
  <c r="U133" i="24"/>
  <c r="U86" i="25"/>
  <c r="AQ91" i="25"/>
  <c r="L91" i="25"/>
  <c r="M91" i="25"/>
  <c r="K91" i="25"/>
  <c r="K94" i="25"/>
  <c r="P94" i="25"/>
  <c r="O94" i="25"/>
  <c r="N94" i="25"/>
  <c r="M94" i="25"/>
  <c r="L94" i="25"/>
  <c r="M98" i="25"/>
  <c r="P98" i="25"/>
  <c r="L98" i="25"/>
  <c r="N98" i="25"/>
  <c r="Q109" i="25"/>
  <c r="N109" i="25"/>
  <c r="M109" i="25"/>
  <c r="L109" i="25"/>
  <c r="O113" i="25"/>
  <c r="N113" i="25"/>
  <c r="M113" i="25"/>
  <c r="P113" i="25"/>
  <c r="O123" i="25"/>
  <c r="N123" i="25"/>
  <c r="Q123" i="25"/>
  <c r="P123" i="25"/>
  <c r="N133" i="25"/>
  <c r="S133" i="25"/>
  <c r="R133" i="25"/>
  <c r="O133" i="25"/>
  <c r="AP137" i="25"/>
  <c r="AO139" i="25"/>
  <c r="Q139" i="25"/>
  <c r="T139" i="25"/>
  <c r="S139" i="25"/>
  <c r="R139" i="25"/>
  <c r="P139" i="25"/>
  <c r="AQ95" i="26"/>
  <c r="P95" i="26"/>
  <c r="N95" i="26"/>
  <c r="L95" i="26"/>
  <c r="K95" i="26"/>
  <c r="O95" i="26"/>
  <c r="M95" i="26"/>
  <c r="U101" i="26"/>
  <c r="U104" i="26"/>
  <c r="AN107" i="26"/>
  <c r="AM109" i="26"/>
  <c r="O109" i="26"/>
  <c r="M109" i="26"/>
  <c r="Q109" i="26"/>
  <c r="N109" i="26"/>
  <c r="L109" i="26"/>
  <c r="P109" i="26"/>
  <c r="AP116" i="26"/>
  <c r="P116" i="26"/>
  <c r="O116" i="26"/>
  <c r="N116" i="26"/>
  <c r="M116" i="26"/>
  <c r="Q123" i="26"/>
  <c r="AN129" i="26"/>
  <c r="AD134" i="26"/>
  <c r="AP137" i="26"/>
  <c r="Q95" i="12"/>
  <c r="P100" i="18"/>
  <c r="N108" i="18"/>
  <c r="Q122" i="18"/>
  <c r="T136" i="18"/>
  <c r="N86" i="19"/>
  <c r="N88" i="19"/>
  <c r="K93" i="19"/>
  <c r="Q95" i="19"/>
  <c r="P98" i="19"/>
  <c r="L101" i="19"/>
  <c r="L107" i="19"/>
  <c r="N109" i="19"/>
  <c r="N114" i="19"/>
  <c r="P130" i="19"/>
  <c r="Q93" i="20"/>
  <c r="Q95" i="20"/>
  <c r="M99" i="20"/>
  <c r="O101" i="20"/>
  <c r="P105" i="20"/>
  <c r="Q115" i="20"/>
  <c r="Q127" i="20"/>
  <c r="P129" i="20"/>
  <c r="M92" i="21"/>
  <c r="L106" i="21"/>
  <c r="P108" i="21"/>
  <c r="M111" i="21"/>
  <c r="M120" i="21"/>
  <c r="Q133" i="21"/>
  <c r="T138" i="21"/>
  <c r="N92" i="22"/>
  <c r="P102" i="22"/>
  <c r="N121" i="22"/>
  <c r="M90" i="23"/>
  <c r="M118" i="23"/>
  <c r="O125" i="23"/>
  <c r="N89" i="24"/>
  <c r="Q111" i="24"/>
  <c r="P134" i="24"/>
  <c r="N101" i="25"/>
  <c r="P109" i="25"/>
  <c r="N129" i="25"/>
  <c r="N123" i="26"/>
  <c r="W114" i="27"/>
  <c r="W116" i="27"/>
  <c r="W128" i="27"/>
  <c r="W133" i="27"/>
  <c r="Y133" i="27"/>
  <c r="AM86" i="21"/>
  <c r="AN86" i="21"/>
  <c r="AM86" i="19"/>
  <c r="AN86" i="26"/>
  <c r="AN86" i="24"/>
  <c r="AM86" i="20"/>
  <c r="AQ86" i="21"/>
  <c r="AO86" i="24"/>
  <c r="AO86" i="26"/>
  <c r="AM86" i="25"/>
  <c r="U91" i="26"/>
  <c r="AN91" i="26"/>
  <c r="AM98" i="26"/>
  <c r="AP98" i="26"/>
  <c r="AB98" i="26"/>
  <c r="AB99" i="26" s="1"/>
  <c r="AB100" i="26" s="1"/>
  <c r="AB101" i="26" s="1"/>
  <c r="AB102" i="26" s="1"/>
  <c r="AB103" i="26" s="1"/>
  <c r="AB104" i="26" s="1"/>
  <c r="AB105" i="26" s="1"/>
  <c r="AB106" i="26" s="1"/>
  <c r="AB107" i="26" s="1"/>
  <c r="AB108" i="26" s="1"/>
  <c r="AB109" i="26" s="1"/>
  <c r="AD86" i="26"/>
  <c r="AQ87" i="26"/>
  <c r="AM89" i="26"/>
  <c r="U90" i="26"/>
  <c r="AN90" i="26"/>
  <c r="AO91" i="26"/>
  <c r="AP92" i="26"/>
  <c r="AO93" i="26"/>
  <c r="U94" i="26"/>
  <c r="AN94" i="26"/>
  <c r="AM95" i="26"/>
  <c r="AO96" i="26"/>
  <c r="U97" i="26"/>
  <c r="AN97" i="26"/>
  <c r="U98" i="26"/>
  <c r="AC98" i="26"/>
  <c r="AC99" i="26" s="1"/>
  <c r="AC100" i="26" s="1"/>
  <c r="AC101" i="26" s="1"/>
  <c r="AC102" i="26" s="1"/>
  <c r="AC103" i="26" s="1"/>
  <c r="AC104" i="26" s="1"/>
  <c r="AC105" i="26" s="1"/>
  <c r="AC106" i="26" s="1"/>
  <c r="AC107" i="26" s="1"/>
  <c r="AC108" i="26" s="1"/>
  <c r="AC109" i="26" s="1"/>
  <c r="AQ86" i="26"/>
  <c r="AM88" i="26"/>
  <c r="U89" i="26"/>
  <c r="AN89" i="26"/>
  <c r="AO90" i="26"/>
  <c r="AP91" i="26"/>
  <c r="AQ92" i="26"/>
  <c r="AP93" i="26"/>
  <c r="AO94" i="26"/>
  <c r="U95" i="26"/>
  <c r="AN95" i="26"/>
  <c r="AP96" i="26"/>
  <c r="AO97" i="26"/>
  <c r="AD98" i="26"/>
  <c r="AN98" i="26"/>
  <c r="AM87" i="26"/>
  <c r="U88" i="26"/>
  <c r="AN88" i="26"/>
  <c r="AO89" i="26"/>
  <c r="AP90" i="26"/>
  <c r="AQ91" i="26"/>
  <c r="AQ93" i="26"/>
  <c r="AP94" i="26"/>
  <c r="AO95" i="26"/>
  <c r="AQ96" i="26"/>
  <c r="AP97" i="26"/>
  <c r="AO98" i="26"/>
  <c r="AA86" i="26"/>
  <c r="AA87" i="26" s="1"/>
  <c r="AA88" i="26" s="1"/>
  <c r="AA89" i="26" s="1"/>
  <c r="AA90" i="26" s="1"/>
  <c r="AA91" i="26" s="1"/>
  <c r="AA92" i="26" s="1"/>
  <c r="AA93" i="26" s="1"/>
  <c r="AA94" i="26" s="1"/>
  <c r="AA95" i="26" s="1"/>
  <c r="AA96" i="26" s="1"/>
  <c r="AA97" i="26" s="1"/>
  <c r="AM86" i="26"/>
  <c r="U87" i="26"/>
  <c r="AN87" i="26"/>
  <c r="AO88" i="26"/>
  <c r="AP89" i="26"/>
  <c r="AQ90" i="26"/>
  <c r="AM92" i="26"/>
  <c r="AQ94" i="26"/>
  <c r="AP95" i="26"/>
  <c r="AQ97" i="26"/>
  <c r="AQ98" i="26"/>
  <c r="AP112" i="26"/>
  <c r="AO112" i="26"/>
  <c r="AQ112" i="26"/>
  <c r="AN112" i="26"/>
  <c r="U112" i="26"/>
  <c r="AM110" i="26"/>
  <c r="AA110" i="26"/>
  <c r="AA111" i="26" s="1"/>
  <c r="AA112" i="26" s="1"/>
  <c r="AA113" i="26" s="1"/>
  <c r="AA114" i="26" s="1"/>
  <c r="AA115" i="26" s="1"/>
  <c r="AA116" i="26" s="1"/>
  <c r="AA117" i="26" s="1"/>
  <c r="AA118" i="26" s="1"/>
  <c r="AA119" i="26" s="1"/>
  <c r="AA120" i="26" s="1"/>
  <c r="AA121" i="26" s="1"/>
  <c r="AO108" i="26"/>
  <c r="AO107" i="26"/>
  <c r="AO106" i="26"/>
  <c r="AO105" i="26"/>
  <c r="AO104" i="26"/>
  <c r="AO103" i="26"/>
  <c r="AO102" i="26"/>
  <c r="U86" i="26"/>
  <c r="AB86" i="26"/>
  <c r="AB87" i="26" s="1"/>
  <c r="AB88" i="26" s="1"/>
  <c r="AB89" i="26" s="1"/>
  <c r="AB90" i="26" s="1"/>
  <c r="AB91" i="26" s="1"/>
  <c r="AB92" i="26" s="1"/>
  <c r="AB93" i="26" s="1"/>
  <c r="AB94" i="26" s="1"/>
  <c r="AB95" i="26" s="1"/>
  <c r="AB96" i="26" s="1"/>
  <c r="AB97" i="26" s="1"/>
  <c r="U92" i="26"/>
  <c r="AA98" i="26"/>
  <c r="AA99" i="26" s="1"/>
  <c r="AA100" i="26" s="1"/>
  <c r="AA101" i="26" s="1"/>
  <c r="AA102" i="26" s="1"/>
  <c r="AA103" i="26" s="1"/>
  <c r="AA104" i="26" s="1"/>
  <c r="AA105" i="26" s="1"/>
  <c r="AA106" i="26" s="1"/>
  <c r="AA107" i="26" s="1"/>
  <c r="AA108" i="26" s="1"/>
  <c r="AA109" i="26" s="1"/>
  <c r="AP118" i="26"/>
  <c r="AO118" i="26"/>
  <c r="AM116" i="26"/>
  <c r="AN118" i="26"/>
  <c r="U118" i="26"/>
  <c r="U114" i="26"/>
  <c r="AM118" i="26"/>
  <c r="AP114" i="26"/>
  <c r="AM117" i="26"/>
  <c r="AO109" i="26"/>
  <c r="AD110" i="26"/>
  <c r="AP110" i="26"/>
  <c r="AP113" i="26"/>
  <c r="AM119" i="26"/>
  <c r="AP119" i="26"/>
  <c r="AO119" i="26"/>
  <c r="AN119" i="26"/>
  <c r="AP125" i="26"/>
  <c r="AO125" i="26"/>
  <c r="U125" i="26"/>
  <c r="AM121" i="26"/>
  <c r="AN125" i="26"/>
  <c r="AM124" i="26"/>
  <c r="AO122" i="26"/>
  <c r="AB122" i="26"/>
  <c r="AB123" i="26" s="1"/>
  <c r="AB124" i="26" s="1"/>
  <c r="AB125" i="26" s="1"/>
  <c r="AB126" i="26" s="1"/>
  <c r="AB127" i="26" s="1"/>
  <c r="AB128" i="26" s="1"/>
  <c r="AB129" i="26" s="1"/>
  <c r="AB130" i="26" s="1"/>
  <c r="AB131" i="26" s="1"/>
  <c r="AB132" i="26" s="1"/>
  <c r="AB133" i="26" s="1"/>
  <c r="U122" i="26"/>
  <c r="AM125" i="26"/>
  <c r="AN123" i="26"/>
  <c r="AM122" i="26"/>
  <c r="AA122" i="26"/>
  <c r="AA123" i="26" s="1"/>
  <c r="AA124" i="26" s="1"/>
  <c r="AA125" i="26" s="1"/>
  <c r="AA126" i="26" s="1"/>
  <c r="AA127" i="26" s="1"/>
  <c r="AA128" i="26" s="1"/>
  <c r="AA129" i="26" s="1"/>
  <c r="AA130" i="26" s="1"/>
  <c r="AA131" i="26" s="1"/>
  <c r="AA132" i="26" s="1"/>
  <c r="AA133" i="26" s="1"/>
  <c r="AP120" i="26"/>
  <c r="AP99" i="26"/>
  <c r="AP100" i="26"/>
  <c r="AP101" i="26"/>
  <c r="AP102" i="26"/>
  <c r="AP103" i="26"/>
  <c r="AP104" i="26"/>
  <c r="AP105" i="26"/>
  <c r="AP106" i="26"/>
  <c r="AP107" i="26"/>
  <c r="AP108" i="26"/>
  <c r="AP109" i="26"/>
  <c r="AQ110" i="26"/>
  <c r="AM114" i="26"/>
  <c r="AN114" i="26"/>
  <c r="AO120" i="26"/>
  <c r="AO111" i="26"/>
  <c r="AN111" i="26"/>
  <c r="U111" i="26"/>
  <c r="AQ111" i="26"/>
  <c r="AM113" i="26"/>
  <c r="AO121" i="26"/>
  <c r="U124" i="26"/>
  <c r="U110" i="26"/>
  <c r="AB110" i="26"/>
  <c r="AB111" i="26" s="1"/>
  <c r="AB112" i="26" s="1"/>
  <c r="AB113" i="26" s="1"/>
  <c r="AB114" i="26" s="1"/>
  <c r="AB115" i="26" s="1"/>
  <c r="AB116" i="26" s="1"/>
  <c r="AB117" i="26" s="1"/>
  <c r="AB118" i="26" s="1"/>
  <c r="AB119" i="26" s="1"/>
  <c r="AB120" i="26" s="1"/>
  <c r="AB121" i="26" s="1"/>
  <c r="U113" i="26"/>
  <c r="AN113" i="26"/>
  <c r="AP132" i="26"/>
  <c r="AO132" i="26"/>
  <c r="AN132" i="26"/>
  <c r="U132" i="26"/>
  <c r="U117" i="26"/>
  <c r="AN117" i="26"/>
  <c r="AO127" i="26"/>
  <c r="AN127" i="26"/>
  <c r="U127" i="26"/>
  <c r="AM127" i="26"/>
  <c r="AP128" i="26"/>
  <c r="AP129" i="26"/>
  <c r="AM132" i="26"/>
  <c r="AM115" i="26"/>
  <c r="U116" i="26"/>
  <c r="AN116" i="26"/>
  <c r="AO117" i="26"/>
  <c r="AN122" i="26"/>
  <c r="AC122" i="26"/>
  <c r="AC123" i="26" s="1"/>
  <c r="AC124" i="26" s="1"/>
  <c r="AC125" i="26" s="1"/>
  <c r="AC126" i="26" s="1"/>
  <c r="AC127" i="26" s="1"/>
  <c r="AC128" i="26" s="1"/>
  <c r="AC129" i="26" s="1"/>
  <c r="AC130" i="26" s="1"/>
  <c r="AC131" i="26" s="1"/>
  <c r="AC132" i="26" s="1"/>
  <c r="AC133" i="26" s="1"/>
  <c r="AP124" i="26"/>
  <c r="AN124" i="26"/>
  <c r="AP127" i="26"/>
  <c r="U129" i="26"/>
  <c r="U130" i="26"/>
  <c r="U128" i="26"/>
  <c r="AP131" i="26"/>
  <c r="AO131" i="26"/>
  <c r="AP130" i="26"/>
  <c r="U115" i="26"/>
  <c r="AN115" i="26"/>
  <c r="AO116" i="26"/>
  <c r="AP117" i="26"/>
  <c r="AM120" i="26"/>
  <c r="U121" i="26"/>
  <c r="AN121" i="26"/>
  <c r="AD122" i="26"/>
  <c r="U123" i="26"/>
  <c r="AO124" i="26"/>
  <c r="AP126" i="26"/>
  <c r="AO126" i="26"/>
  <c r="AN126" i="26"/>
  <c r="U126" i="26"/>
  <c r="AM131" i="26"/>
  <c r="U120" i="26"/>
  <c r="AM126" i="26"/>
  <c r="AM129" i="26"/>
  <c r="AM130" i="26"/>
  <c r="AN131" i="26"/>
  <c r="AO133" i="26"/>
  <c r="AN133" i="26"/>
  <c r="U133" i="26"/>
  <c r="AM133" i="26"/>
  <c r="AP139" i="26"/>
  <c r="AO123" i="26"/>
  <c r="AA134" i="26"/>
  <c r="AA135" i="26" s="1"/>
  <c r="AA136" i="26" s="1"/>
  <c r="AA137" i="26" s="1"/>
  <c r="AA138" i="26" s="1"/>
  <c r="AA139" i="26" s="1"/>
  <c r="AM134" i="26"/>
  <c r="AM135" i="26"/>
  <c r="AM136" i="26"/>
  <c r="AM137" i="26"/>
  <c r="AM138" i="26"/>
  <c r="AM139" i="26"/>
  <c r="AP123" i="26"/>
  <c r="AM128" i="26"/>
  <c r="U134" i="26"/>
  <c r="AB134" i="26"/>
  <c r="AB135" i="26" s="1"/>
  <c r="AB136" i="26" s="1"/>
  <c r="AB137" i="26" s="1"/>
  <c r="AB138" i="26" s="1"/>
  <c r="AB139" i="26" s="1"/>
  <c r="AN134" i="26"/>
  <c r="U135" i="26"/>
  <c r="AN135" i="26"/>
  <c r="U136" i="26"/>
  <c r="AN136" i="26"/>
  <c r="U137" i="26"/>
  <c r="AN137" i="26"/>
  <c r="U138" i="26"/>
  <c r="AN138" i="26"/>
  <c r="U139" i="26"/>
  <c r="AN139" i="26"/>
  <c r="AC134" i="26"/>
  <c r="AC135" i="26" s="1"/>
  <c r="AC136" i="26" s="1"/>
  <c r="AC137" i="26" s="1"/>
  <c r="AC138" i="26" s="1"/>
  <c r="AC139" i="26" s="1"/>
  <c r="AB86" i="25"/>
  <c r="AB87" i="25" s="1"/>
  <c r="AB88" i="25" s="1"/>
  <c r="AB89" i="25" s="1"/>
  <c r="AB90" i="25" s="1"/>
  <c r="AB91" i="25" s="1"/>
  <c r="AB92" i="25" s="1"/>
  <c r="AB93" i="25" s="1"/>
  <c r="AB94" i="25" s="1"/>
  <c r="AB95" i="25" s="1"/>
  <c r="AB96" i="25" s="1"/>
  <c r="AB97" i="25" s="1"/>
  <c r="AN86" i="25"/>
  <c r="AC86" i="25"/>
  <c r="AC87" i="25" s="1"/>
  <c r="AC88" i="25" s="1"/>
  <c r="AC89" i="25" s="1"/>
  <c r="AC90" i="25" s="1"/>
  <c r="AC91" i="25" s="1"/>
  <c r="AC92" i="25" s="1"/>
  <c r="AC93" i="25" s="1"/>
  <c r="AC94" i="25" s="1"/>
  <c r="AC95" i="25" s="1"/>
  <c r="AC96" i="25" s="1"/>
  <c r="AC97" i="25" s="1"/>
  <c r="AO86" i="25"/>
  <c r="AP87" i="25"/>
  <c r="AQ88" i="25"/>
  <c r="AN90" i="25"/>
  <c r="AQ92" i="25"/>
  <c r="AM94" i="25"/>
  <c r="AN94" i="25"/>
  <c r="AM95" i="25"/>
  <c r="U97" i="25"/>
  <c r="AN97" i="25"/>
  <c r="U98" i="25"/>
  <c r="AN98" i="25"/>
  <c r="U99" i="25"/>
  <c r="AN99" i="25"/>
  <c r="U100" i="25"/>
  <c r="AN100" i="25"/>
  <c r="U101" i="25"/>
  <c r="AN101" i="25"/>
  <c r="U102" i="25"/>
  <c r="AN102" i="25"/>
  <c r="U103" i="25"/>
  <c r="AN103" i="25"/>
  <c r="U104" i="25"/>
  <c r="AN104" i="25"/>
  <c r="U105" i="25"/>
  <c r="AO105" i="25"/>
  <c r="AQ111" i="25"/>
  <c r="AM113" i="25"/>
  <c r="AO107" i="25"/>
  <c r="AP113" i="25"/>
  <c r="AO113" i="25"/>
  <c r="AM111" i="25"/>
  <c r="AN113" i="25"/>
  <c r="AM112" i="25"/>
  <c r="AQ110" i="25"/>
  <c r="AO100" i="25"/>
  <c r="AO99" i="25"/>
  <c r="AO98" i="25"/>
  <c r="AC98" i="25"/>
  <c r="AC99" i="25" s="1"/>
  <c r="AC100" i="25" s="1"/>
  <c r="AC101" i="25" s="1"/>
  <c r="AC102" i="25" s="1"/>
  <c r="AC103" i="25" s="1"/>
  <c r="AC104" i="25" s="1"/>
  <c r="AC105" i="25" s="1"/>
  <c r="AC106" i="25" s="1"/>
  <c r="AC107" i="25" s="1"/>
  <c r="AC108" i="25" s="1"/>
  <c r="AC109" i="25" s="1"/>
  <c r="AO97" i="25"/>
  <c r="AQ109" i="25"/>
  <c r="AQ108" i="25"/>
  <c r="AQ107" i="25"/>
  <c r="AM97" i="25"/>
  <c r="U113" i="25"/>
  <c r="AP109" i="25"/>
  <c r="AP108" i="25"/>
  <c r="AP107" i="25"/>
  <c r="AD86" i="25"/>
  <c r="AP86" i="25"/>
  <c r="AQ87" i="25"/>
  <c r="AM89" i="25"/>
  <c r="U90" i="25"/>
  <c r="AO90" i="25"/>
  <c r="AO91" i="25"/>
  <c r="AQ94" i="25"/>
  <c r="AP95" i="25"/>
  <c r="AO96" i="25"/>
  <c r="AQ97" i="25"/>
  <c r="AQ98" i="25"/>
  <c r="AQ99" i="25"/>
  <c r="AQ100" i="25"/>
  <c r="AQ101" i="25"/>
  <c r="AQ102" i="25"/>
  <c r="AQ103" i="25"/>
  <c r="AQ86" i="25"/>
  <c r="U89" i="25"/>
  <c r="AN89" i="25"/>
  <c r="AQ93" i="25"/>
  <c r="AN93" i="25"/>
  <c r="U93" i="25"/>
  <c r="AM93" i="25"/>
  <c r="AM119" i="25"/>
  <c r="AP119" i="25"/>
  <c r="AO119" i="25"/>
  <c r="AM117" i="25"/>
  <c r="AP114" i="25"/>
  <c r="AO114" i="25"/>
  <c r="U119" i="25"/>
  <c r="AN119" i="25"/>
  <c r="AM118" i="25"/>
  <c r="AQ116" i="25"/>
  <c r="AM87" i="25"/>
  <c r="U88" i="25"/>
  <c r="AO89" i="25"/>
  <c r="AO93" i="25"/>
  <c r="AO95" i="25"/>
  <c r="AQ96" i="25"/>
  <c r="AP94" i="25"/>
  <c r="AP96" i="25"/>
  <c r="AN95" i="25"/>
  <c r="U95" i="25"/>
  <c r="AO94" i="25"/>
  <c r="AN96" i="25"/>
  <c r="U96" i="25"/>
  <c r="AM96" i="25"/>
  <c r="AP97" i="25"/>
  <c r="AP98" i="25"/>
  <c r="AP99" i="25"/>
  <c r="AP100" i="25"/>
  <c r="AP101" i="25"/>
  <c r="AP102" i="25"/>
  <c r="AP103" i="25"/>
  <c r="AP104" i="25"/>
  <c r="AQ105" i="25"/>
  <c r="AN114" i="25"/>
  <c r="AA86" i="25"/>
  <c r="AA87" i="25" s="1"/>
  <c r="AA88" i="25" s="1"/>
  <c r="AA89" i="25" s="1"/>
  <c r="AA90" i="25" s="1"/>
  <c r="AA91" i="25" s="1"/>
  <c r="AA92" i="25" s="1"/>
  <c r="AA93" i="25" s="1"/>
  <c r="AA94" i="25" s="1"/>
  <c r="AA95" i="25" s="1"/>
  <c r="AA96" i="25" s="1"/>
  <c r="AA97" i="25" s="1"/>
  <c r="U87" i="25"/>
  <c r="AO88" i="25"/>
  <c r="AO92" i="25"/>
  <c r="AM92" i="25"/>
  <c r="AP93" i="25"/>
  <c r="U94" i="25"/>
  <c r="U106" i="25"/>
  <c r="AM91" i="25"/>
  <c r="U92" i="25"/>
  <c r="AN92" i="25"/>
  <c r="AQ95" i="25"/>
  <c r="AM105" i="25"/>
  <c r="AN106" i="25"/>
  <c r="AM106" i="25"/>
  <c r="AO115" i="25"/>
  <c r="U91" i="25"/>
  <c r="AN91" i="25"/>
  <c r="AA98" i="25"/>
  <c r="AA99" i="25" s="1"/>
  <c r="AA100" i="25" s="1"/>
  <c r="AA101" i="25" s="1"/>
  <c r="AA102" i="25" s="1"/>
  <c r="AA103" i="25" s="1"/>
  <c r="AA104" i="25" s="1"/>
  <c r="AA105" i="25" s="1"/>
  <c r="AA106" i="25" s="1"/>
  <c r="AA107" i="25" s="1"/>
  <c r="AA108" i="25" s="1"/>
  <c r="AA109" i="25" s="1"/>
  <c r="AM98" i="25"/>
  <c r="AM99" i="25"/>
  <c r="AM100" i="25"/>
  <c r="AM101" i="25"/>
  <c r="AM102" i="25"/>
  <c r="AM103" i="25"/>
  <c r="AM104" i="25"/>
  <c r="AN105" i="25"/>
  <c r="AN107" i="25"/>
  <c r="AP116" i="25"/>
  <c r="AO101" i="25"/>
  <c r="AO102" i="25"/>
  <c r="AO103" i="25"/>
  <c r="AO104" i="25"/>
  <c r="AP105" i="25"/>
  <c r="AO106" i="25"/>
  <c r="AO108" i="25"/>
  <c r="AO109" i="25"/>
  <c r="AP110" i="25"/>
  <c r="AD98" i="25"/>
  <c r="AP106" i="25"/>
  <c r="U112" i="25"/>
  <c r="AN112" i="25"/>
  <c r="U118" i="25"/>
  <c r="AN118" i="25"/>
  <c r="AO122" i="25"/>
  <c r="AN122" i="25"/>
  <c r="AB122" i="25"/>
  <c r="AB123" i="25" s="1"/>
  <c r="AB124" i="25" s="1"/>
  <c r="AB125" i="25" s="1"/>
  <c r="AB126" i="25" s="1"/>
  <c r="AB127" i="25" s="1"/>
  <c r="AB128" i="25" s="1"/>
  <c r="AB129" i="25" s="1"/>
  <c r="AB130" i="25" s="1"/>
  <c r="AB131" i="25" s="1"/>
  <c r="AB132" i="25" s="1"/>
  <c r="AB133" i="25" s="1"/>
  <c r="AM122" i="25"/>
  <c r="AA122" i="25"/>
  <c r="AA123" i="25" s="1"/>
  <c r="AA124" i="25" s="1"/>
  <c r="AA125" i="25" s="1"/>
  <c r="AA126" i="25" s="1"/>
  <c r="AA127" i="25" s="1"/>
  <c r="AA128" i="25" s="1"/>
  <c r="AA129" i="25" s="1"/>
  <c r="AA130" i="25" s="1"/>
  <c r="AA131" i="25" s="1"/>
  <c r="AA132" i="25" s="1"/>
  <c r="AA133" i="25" s="1"/>
  <c r="AP122" i="25"/>
  <c r="AD122" i="25"/>
  <c r="AO133" i="25"/>
  <c r="AM129" i="25"/>
  <c r="AN128" i="25"/>
  <c r="U128" i="25"/>
  <c r="AN133" i="25"/>
  <c r="U133" i="25"/>
  <c r="AM133" i="25"/>
  <c r="AQ133" i="25"/>
  <c r="AM131" i="25"/>
  <c r="AP128" i="25"/>
  <c r="AP133" i="25"/>
  <c r="AA110" i="25"/>
  <c r="AA111" i="25" s="1"/>
  <c r="AA112" i="25" s="1"/>
  <c r="AA113" i="25" s="1"/>
  <c r="AA114" i="25" s="1"/>
  <c r="AA115" i="25" s="1"/>
  <c r="AA116" i="25" s="1"/>
  <c r="AA117" i="25" s="1"/>
  <c r="AA118" i="25" s="1"/>
  <c r="AA119" i="25" s="1"/>
  <c r="AA120" i="25" s="1"/>
  <c r="AA121" i="25" s="1"/>
  <c r="AM110" i="25"/>
  <c r="U111" i="25"/>
  <c r="AN111" i="25"/>
  <c r="AO112" i="25"/>
  <c r="AM116" i="25"/>
  <c r="U117" i="25"/>
  <c r="AN117" i="25"/>
  <c r="AO118" i="25"/>
  <c r="U125" i="25"/>
  <c r="AO127" i="25"/>
  <c r="AN127" i="25"/>
  <c r="U127" i="25"/>
  <c r="AM127" i="25"/>
  <c r="AP127" i="25"/>
  <c r="AM128" i="25"/>
  <c r="AP129" i="25"/>
  <c r="AM107" i="25"/>
  <c r="AM108" i="25"/>
  <c r="AM109" i="25"/>
  <c r="U110" i="25"/>
  <c r="AB110" i="25"/>
  <c r="AB111" i="25" s="1"/>
  <c r="AB112" i="25" s="1"/>
  <c r="AB113" i="25" s="1"/>
  <c r="AB114" i="25" s="1"/>
  <c r="AB115" i="25" s="1"/>
  <c r="AB116" i="25" s="1"/>
  <c r="AB117" i="25" s="1"/>
  <c r="AB118" i="25" s="1"/>
  <c r="AB119" i="25" s="1"/>
  <c r="AB120" i="25" s="1"/>
  <c r="AB121" i="25" s="1"/>
  <c r="AN110" i="25"/>
  <c r="AO111" i="25"/>
  <c r="AP112" i="25"/>
  <c r="AM115" i="25"/>
  <c r="U116" i="25"/>
  <c r="AN116" i="25"/>
  <c r="AO117" i="25"/>
  <c r="AP118" i="25"/>
  <c r="U122" i="25"/>
  <c r="AN123" i="25"/>
  <c r="AO130" i="25"/>
  <c r="U107" i="25"/>
  <c r="U108" i="25"/>
  <c r="AN108" i="25"/>
  <c r="U109" i="25"/>
  <c r="AN109" i="25"/>
  <c r="AC110" i="25"/>
  <c r="AC111" i="25" s="1"/>
  <c r="AC112" i="25" s="1"/>
  <c r="AC113" i="25" s="1"/>
  <c r="AC114" i="25" s="1"/>
  <c r="AC115" i="25" s="1"/>
  <c r="AC116" i="25" s="1"/>
  <c r="AC117" i="25" s="1"/>
  <c r="AC118" i="25" s="1"/>
  <c r="AC119" i="25" s="1"/>
  <c r="AC120" i="25" s="1"/>
  <c r="AC121" i="25" s="1"/>
  <c r="AO110" i="25"/>
  <c r="AP111" i="25"/>
  <c r="AQ112" i="25"/>
  <c r="AM114" i="25"/>
  <c r="U115" i="25"/>
  <c r="AN115" i="25"/>
  <c r="AO116" i="25"/>
  <c r="AP117" i="25"/>
  <c r="AQ118" i="25"/>
  <c r="AM120" i="25"/>
  <c r="AN121" i="25"/>
  <c r="U121" i="25"/>
  <c r="AO121" i="25"/>
  <c r="AO124" i="25"/>
  <c r="AN131" i="25"/>
  <c r="AD110" i="25"/>
  <c r="U114" i="25"/>
  <c r="U120" i="25"/>
  <c r="AP121" i="25"/>
  <c r="AN125" i="25"/>
  <c r="AP131" i="25"/>
  <c r="AM132" i="25"/>
  <c r="AM124" i="25"/>
  <c r="AO128" i="25"/>
  <c r="U129" i="25"/>
  <c r="AN129" i="25"/>
  <c r="AM130" i="25"/>
  <c r="AP139" i="25"/>
  <c r="AM123" i="25"/>
  <c r="U124" i="25"/>
  <c r="AN124" i="25"/>
  <c r="AM125" i="25"/>
  <c r="AO129" i="25"/>
  <c r="U130" i="25"/>
  <c r="AN130" i="25"/>
  <c r="AQ139" i="25"/>
  <c r="AO123" i="25"/>
  <c r="AP124" i="25"/>
  <c r="AO125" i="25"/>
  <c r="U126" i="25"/>
  <c r="AN126" i="25"/>
  <c r="AP130" i="25"/>
  <c r="AO131" i="25"/>
  <c r="U132" i="25"/>
  <c r="AN132" i="25"/>
  <c r="AA134" i="25"/>
  <c r="AM134" i="25"/>
  <c r="AM135" i="25"/>
  <c r="AM136" i="25"/>
  <c r="AM137" i="25"/>
  <c r="AM138" i="25"/>
  <c r="AM139" i="25"/>
  <c r="AP123" i="25"/>
  <c r="AO126" i="25"/>
  <c r="AO132" i="25"/>
  <c r="U134" i="25"/>
  <c r="AB134" i="25"/>
  <c r="AB135" i="25" s="1"/>
  <c r="AB136" i="25" s="1"/>
  <c r="AB137" i="25" s="1"/>
  <c r="AB138" i="25" s="1"/>
  <c r="AB139" i="25" s="1"/>
  <c r="U135" i="25"/>
  <c r="U136" i="25"/>
  <c r="U137" i="25"/>
  <c r="U138" i="25"/>
  <c r="U139" i="25"/>
  <c r="AN139" i="25"/>
  <c r="AD86" i="24"/>
  <c r="AQ87" i="24"/>
  <c r="AM89" i="24"/>
  <c r="U90" i="24"/>
  <c r="AN90" i="24"/>
  <c r="AO91" i="24"/>
  <c r="AQ86" i="24"/>
  <c r="AM88" i="24"/>
  <c r="U89" i="24"/>
  <c r="AN89" i="24"/>
  <c r="AO90" i="24"/>
  <c r="AP91" i="24"/>
  <c r="AN91" i="24"/>
  <c r="AM87" i="24"/>
  <c r="U88" i="24"/>
  <c r="AN88" i="24"/>
  <c r="AO89" i="24"/>
  <c r="AP90" i="24"/>
  <c r="AQ91" i="24"/>
  <c r="AN96" i="24"/>
  <c r="U96" i="24"/>
  <c r="AM96" i="24"/>
  <c r="AA86" i="24"/>
  <c r="AA87" i="24" s="1"/>
  <c r="AA88" i="24" s="1"/>
  <c r="AA89" i="24" s="1"/>
  <c r="AA90" i="24" s="1"/>
  <c r="AA91" i="24" s="1"/>
  <c r="AA92" i="24" s="1"/>
  <c r="AA93" i="24" s="1"/>
  <c r="AA94" i="24" s="1"/>
  <c r="AA95" i="24" s="1"/>
  <c r="AA96" i="24" s="1"/>
  <c r="AA97" i="24" s="1"/>
  <c r="AM86" i="24"/>
  <c r="U87" i="24"/>
  <c r="AN87" i="24"/>
  <c r="AO88" i="24"/>
  <c r="AP89" i="24"/>
  <c r="AQ90" i="24"/>
  <c r="AM92" i="24"/>
  <c r="AM95" i="24"/>
  <c r="U91" i="24"/>
  <c r="U86" i="24"/>
  <c r="AB86" i="24"/>
  <c r="AB87" i="24" s="1"/>
  <c r="AB88" i="24" s="1"/>
  <c r="AB89" i="24" s="1"/>
  <c r="AB90" i="24" s="1"/>
  <c r="AB91" i="24" s="1"/>
  <c r="AB92" i="24" s="1"/>
  <c r="AB93" i="24" s="1"/>
  <c r="AB94" i="24" s="1"/>
  <c r="AB95" i="24" s="1"/>
  <c r="AB96" i="24" s="1"/>
  <c r="AB97" i="24" s="1"/>
  <c r="U92" i="24"/>
  <c r="AM94" i="24"/>
  <c r="U95" i="24"/>
  <c r="AN95" i="24"/>
  <c r="AO96" i="24"/>
  <c r="AQ111" i="24"/>
  <c r="AP111" i="24"/>
  <c r="AM111" i="24"/>
  <c r="AM97" i="24"/>
  <c r="U111" i="24"/>
  <c r="AQ108" i="24"/>
  <c r="AQ107" i="24"/>
  <c r="AQ106" i="24"/>
  <c r="AQ105" i="24"/>
  <c r="AQ104" i="24"/>
  <c r="AQ103" i="24"/>
  <c r="AQ102" i="24"/>
  <c r="AP107" i="24"/>
  <c r="AP106" i="24"/>
  <c r="AP105" i="24"/>
  <c r="AP104" i="24"/>
  <c r="AP103" i="24"/>
  <c r="AP102" i="24"/>
  <c r="AP101" i="24"/>
  <c r="AP100" i="24"/>
  <c r="AP99" i="24"/>
  <c r="AP98" i="24"/>
  <c r="AO111" i="24"/>
  <c r="AO108" i="24"/>
  <c r="AO107" i="24"/>
  <c r="AO106" i="24"/>
  <c r="AO105" i="24"/>
  <c r="AO104" i="24"/>
  <c r="AO103" i="24"/>
  <c r="AQ109" i="24"/>
  <c r="U110" i="24"/>
  <c r="AQ116" i="24"/>
  <c r="AP116" i="24"/>
  <c r="AO116" i="24"/>
  <c r="AM114" i="24"/>
  <c r="AN116" i="24"/>
  <c r="U116" i="24"/>
  <c r="AM116" i="24"/>
  <c r="AP113" i="24"/>
  <c r="AM118" i="24"/>
  <c r="AP118" i="24"/>
  <c r="AO117" i="24"/>
  <c r="AO118" i="24"/>
  <c r="AP108" i="24"/>
  <c r="AP132" i="24"/>
  <c r="AO132" i="24"/>
  <c r="AN132" i="24"/>
  <c r="U132" i="24"/>
  <c r="AM132" i="24"/>
  <c r="AM124" i="24"/>
  <c r="U121" i="24"/>
  <c r="AQ110" i="24"/>
  <c r="AP110" i="24"/>
  <c r="AD110" i="24"/>
  <c r="AO110" i="24"/>
  <c r="AC110" i="24"/>
  <c r="AC111" i="24" s="1"/>
  <c r="AC112" i="24" s="1"/>
  <c r="AC113" i="24" s="1"/>
  <c r="AC114" i="24" s="1"/>
  <c r="AC115" i="24" s="1"/>
  <c r="AC116" i="24" s="1"/>
  <c r="AC117" i="24" s="1"/>
  <c r="AC118" i="24" s="1"/>
  <c r="AC119" i="24" s="1"/>
  <c r="AC120" i="24" s="1"/>
  <c r="AC121" i="24" s="1"/>
  <c r="AA110" i="24"/>
  <c r="AA111" i="24" s="1"/>
  <c r="AA112" i="24" s="1"/>
  <c r="AA113" i="24" s="1"/>
  <c r="AA114" i="24" s="1"/>
  <c r="AA115" i="24" s="1"/>
  <c r="AA116" i="24" s="1"/>
  <c r="AA117" i="24" s="1"/>
  <c r="AA118" i="24" s="1"/>
  <c r="AA119" i="24" s="1"/>
  <c r="AA120" i="24" s="1"/>
  <c r="AA121" i="24" s="1"/>
  <c r="AM110" i="24"/>
  <c r="AM112" i="24"/>
  <c r="AQ112" i="24"/>
  <c r="AO112" i="24"/>
  <c r="AQ95" i="24"/>
  <c r="AB110" i="24"/>
  <c r="AB111" i="24" s="1"/>
  <c r="AB112" i="24" s="1"/>
  <c r="AB113" i="24" s="1"/>
  <c r="AB114" i="24" s="1"/>
  <c r="AB115" i="24" s="1"/>
  <c r="AB116" i="24" s="1"/>
  <c r="AB117" i="24" s="1"/>
  <c r="AB118" i="24" s="1"/>
  <c r="AB119" i="24" s="1"/>
  <c r="AB120" i="24" s="1"/>
  <c r="AB121" i="24" s="1"/>
  <c r="AN110" i="24"/>
  <c r="AM115" i="24"/>
  <c r="AA98" i="24"/>
  <c r="AA99" i="24" s="1"/>
  <c r="AA100" i="24" s="1"/>
  <c r="AA101" i="24" s="1"/>
  <c r="AA102" i="24" s="1"/>
  <c r="AA103" i="24" s="1"/>
  <c r="AA104" i="24" s="1"/>
  <c r="AA105" i="24" s="1"/>
  <c r="AA106" i="24" s="1"/>
  <c r="AA107" i="24" s="1"/>
  <c r="AA108" i="24" s="1"/>
  <c r="AA109" i="24" s="1"/>
  <c r="AP109" i="24"/>
  <c r="AO109" i="24"/>
  <c r="AM109" i="24"/>
  <c r="AM117" i="24"/>
  <c r="AN118" i="24"/>
  <c r="U124" i="24"/>
  <c r="AM125" i="24"/>
  <c r="U117" i="24"/>
  <c r="AN117" i="24"/>
  <c r="AP119" i="24"/>
  <c r="AM127" i="24"/>
  <c r="AM128" i="24"/>
  <c r="AM129" i="24"/>
  <c r="AN128" i="24"/>
  <c r="U128" i="24"/>
  <c r="AO127" i="24"/>
  <c r="AP131" i="24"/>
  <c r="AO131" i="24"/>
  <c r="AN131" i="24"/>
  <c r="U131" i="24"/>
  <c r="AN122" i="24"/>
  <c r="AB122" i="24"/>
  <c r="AB123" i="24" s="1"/>
  <c r="AB124" i="24" s="1"/>
  <c r="AB125" i="24" s="1"/>
  <c r="AB126" i="24" s="1"/>
  <c r="AB127" i="24" s="1"/>
  <c r="AB128" i="24" s="1"/>
  <c r="AB129" i="24" s="1"/>
  <c r="AB130" i="24" s="1"/>
  <c r="AB131" i="24" s="1"/>
  <c r="AB132" i="24" s="1"/>
  <c r="AB133" i="24" s="1"/>
  <c r="U122" i="24"/>
  <c r="AM122" i="24"/>
  <c r="AA122" i="24"/>
  <c r="AA123" i="24" s="1"/>
  <c r="AA124" i="24" s="1"/>
  <c r="AA125" i="24" s="1"/>
  <c r="AA126" i="24" s="1"/>
  <c r="AA127" i="24" s="1"/>
  <c r="AA128" i="24" s="1"/>
  <c r="AA129" i="24" s="1"/>
  <c r="AA130" i="24" s="1"/>
  <c r="AA131" i="24" s="1"/>
  <c r="AA132" i="24" s="1"/>
  <c r="AA133" i="24" s="1"/>
  <c r="AC122" i="24"/>
  <c r="AC123" i="24" s="1"/>
  <c r="AC124" i="24" s="1"/>
  <c r="AC125" i="24" s="1"/>
  <c r="AC126" i="24" s="1"/>
  <c r="AC127" i="24" s="1"/>
  <c r="AC128" i="24" s="1"/>
  <c r="AC129" i="24" s="1"/>
  <c r="AC130" i="24" s="1"/>
  <c r="AC131" i="24" s="1"/>
  <c r="AC132" i="24" s="1"/>
  <c r="AC133" i="24" s="1"/>
  <c r="AO122" i="24"/>
  <c r="U115" i="24"/>
  <c r="AN115" i="24"/>
  <c r="AP117" i="24"/>
  <c r="AM120" i="24"/>
  <c r="AP121" i="24"/>
  <c r="AD122" i="24"/>
  <c r="AP124" i="24"/>
  <c r="AO124" i="24"/>
  <c r="AN124" i="24"/>
  <c r="AO126" i="24"/>
  <c r="AN126" i="24"/>
  <c r="U126" i="24"/>
  <c r="AM126" i="24"/>
  <c r="AM113" i="24"/>
  <c r="U114" i="24"/>
  <c r="AN114" i="24"/>
  <c r="AO115" i="24"/>
  <c r="AM119" i="24"/>
  <c r="U120" i="24"/>
  <c r="AN120" i="24"/>
  <c r="AM121" i="24"/>
  <c r="AP126" i="24"/>
  <c r="AP127" i="24"/>
  <c r="AO128" i="24"/>
  <c r="U129" i="24"/>
  <c r="AN129" i="24"/>
  <c r="AM130" i="24"/>
  <c r="AM131" i="24"/>
  <c r="U113" i="24"/>
  <c r="U119" i="24"/>
  <c r="AN121" i="24"/>
  <c r="AP125" i="24"/>
  <c r="AO125" i="24"/>
  <c r="AN125" i="24"/>
  <c r="U125" i="24"/>
  <c r="AP128" i="24"/>
  <c r="AO129" i="24"/>
  <c r="U130" i="24"/>
  <c r="AN130" i="24"/>
  <c r="U123" i="24"/>
  <c r="AN123" i="24"/>
  <c r="AP129" i="24"/>
  <c r="AO130" i="24"/>
  <c r="AO123" i="24"/>
  <c r="AP130" i="24"/>
  <c r="AA134" i="24"/>
  <c r="AA135" i="24" s="1"/>
  <c r="AA136" i="24" s="1"/>
  <c r="AA137" i="24" s="1"/>
  <c r="AA138" i="24" s="1"/>
  <c r="AA139" i="24" s="1"/>
  <c r="AM135" i="24"/>
  <c r="AM136" i="24"/>
  <c r="AM137" i="24"/>
  <c r="AM138" i="24"/>
  <c r="AM139" i="24"/>
  <c r="U127" i="24"/>
  <c r="AN127" i="24"/>
  <c r="U137" i="24"/>
  <c r="U138" i="24"/>
  <c r="U139" i="24"/>
  <c r="AN139" i="24"/>
  <c r="U87" i="23"/>
  <c r="AN88" i="23"/>
  <c r="AP93" i="23"/>
  <c r="AO93" i="23"/>
  <c r="AN93" i="23"/>
  <c r="U93" i="23"/>
  <c r="U97" i="23"/>
  <c r="AO98" i="23"/>
  <c r="AC86" i="23"/>
  <c r="AC87" i="23" s="1"/>
  <c r="AC88" i="23" s="1"/>
  <c r="AC89" i="23" s="1"/>
  <c r="AC90" i="23" s="1"/>
  <c r="AC91" i="23" s="1"/>
  <c r="AC92" i="23" s="1"/>
  <c r="AC93" i="23" s="1"/>
  <c r="AC94" i="23" s="1"/>
  <c r="AC95" i="23" s="1"/>
  <c r="AC96" i="23" s="1"/>
  <c r="AC97" i="23" s="1"/>
  <c r="AO88" i="23"/>
  <c r="AQ89" i="23"/>
  <c r="AP91" i="23"/>
  <c r="AM91" i="23"/>
  <c r="U92" i="23"/>
  <c r="AM93" i="23"/>
  <c r="AP94" i="23"/>
  <c r="AO95" i="23"/>
  <c r="AP98" i="23"/>
  <c r="U116" i="23"/>
  <c r="AB86" i="23"/>
  <c r="AB87" i="23" s="1"/>
  <c r="AB88" i="23" s="1"/>
  <c r="AB89" i="23" s="1"/>
  <c r="AB90" i="23" s="1"/>
  <c r="AB91" i="23" s="1"/>
  <c r="AB92" i="23" s="1"/>
  <c r="AB93" i="23" s="1"/>
  <c r="AB94" i="23" s="1"/>
  <c r="AB95" i="23" s="1"/>
  <c r="AB96" i="23" s="1"/>
  <c r="AB97" i="23" s="1"/>
  <c r="AP89" i="23"/>
  <c r="AM98" i="23"/>
  <c r="AD86" i="23"/>
  <c r="AQ87" i="23"/>
  <c r="AP87" i="23"/>
  <c r="AM87" i="23"/>
  <c r="AP88" i="23"/>
  <c r="AQ91" i="23"/>
  <c r="AQ93" i="23"/>
  <c r="AQ94" i="23"/>
  <c r="AP95" i="23"/>
  <c r="U102" i="23"/>
  <c r="U103" i="23"/>
  <c r="U104" i="23"/>
  <c r="U105" i="23"/>
  <c r="U106" i="23"/>
  <c r="U107" i="23"/>
  <c r="U108" i="23"/>
  <c r="AM118" i="23"/>
  <c r="AM119" i="23"/>
  <c r="AP119" i="23"/>
  <c r="U119" i="23"/>
  <c r="AP114" i="23"/>
  <c r="AO119" i="23"/>
  <c r="U100" i="23"/>
  <c r="AQ99" i="23"/>
  <c r="AN98" i="23"/>
  <c r="AD98" i="23"/>
  <c r="U98" i="23"/>
  <c r="AN119" i="23"/>
  <c r="AO117" i="23"/>
  <c r="U113" i="23"/>
  <c r="U101" i="23"/>
  <c r="AQ100" i="23"/>
  <c r="AO99" i="23"/>
  <c r="AC98" i="23"/>
  <c r="AC99" i="23" s="1"/>
  <c r="AC100" i="23" s="1"/>
  <c r="AC101" i="23" s="1"/>
  <c r="AC102" i="23" s="1"/>
  <c r="AC103" i="23" s="1"/>
  <c r="AC104" i="23" s="1"/>
  <c r="AC105" i="23" s="1"/>
  <c r="AC106" i="23" s="1"/>
  <c r="AC107" i="23" s="1"/>
  <c r="AC108" i="23" s="1"/>
  <c r="AC109" i="23" s="1"/>
  <c r="AQ97" i="23"/>
  <c r="AM95" i="23"/>
  <c r="AM117" i="23"/>
  <c r="AO100" i="23"/>
  <c r="AN99" i="23"/>
  <c r="U99" i="23"/>
  <c r="AB98" i="23"/>
  <c r="AB99" i="23" s="1"/>
  <c r="AB100" i="23" s="1"/>
  <c r="AB101" i="23" s="1"/>
  <c r="AB102" i="23" s="1"/>
  <c r="AB103" i="23" s="1"/>
  <c r="AB104" i="23" s="1"/>
  <c r="AB105" i="23" s="1"/>
  <c r="AB106" i="23" s="1"/>
  <c r="AB107" i="23" s="1"/>
  <c r="AB108" i="23" s="1"/>
  <c r="AB109" i="23" s="1"/>
  <c r="AP97" i="23"/>
  <c r="AP115" i="23"/>
  <c r="AO109" i="23"/>
  <c r="AO108" i="23"/>
  <c r="AO107" i="23"/>
  <c r="AO106" i="23"/>
  <c r="AO105" i="23"/>
  <c r="AO104" i="23"/>
  <c r="AO103" i="23"/>
  <c r="AO102" i="23"/>
  <c r="AO101" i="23"/>
  <c r="AN100" i="23"/>
  <c r="AQ98" i="23"/>
  <c r="AO97" i="23"/>
  <c r="AN96" i="23"/>
  <c r="AQ95" i="23"/>
  <c r="U86" i="23"/>
  <c r="AN87" i="23"/>
  <c r="AO90" i="23"/>
  <c r="AM92" i="23"/>
  <c r="AQ110" i="23"/>
  <c r="AN112" i="23"/>
  <c r="U118" i="23"/>
  <c r="AM129" i="23"/>
  <c r="AP131" i="23"/>
  <c r="AN131" i="23"/>
  <c r="U131" i="23"/>
  <c r="AM131" i="23"/>
  <c r="AP130" i="23"/>
  <c r="U126" i="23"/>
  <c r="AO131" i="23"/>
  <c r="AM130" i="23"/>
  <c r="AN129" i="23"/>
  <c r="U129" i="23"/>
  <c r="AM121" i="23"/>
  <c r="AP127" i="23"/>
  <c r="AC122" i="23"/>
  <c r="AC123" i="23" s="1"/>
  <c r="AC124" i="23" s="1"/>
  <c r="AC125" i="23" s="1"/>
  <c r="AC126" i="23" s="1"/>
  <c r="AC127" i="23" s="1"/>
  <c r="AC128" i="23" s="1"/>
  <c r="AC129" i="23" s="1"/>
  <c r="AC130" i="23" s="1"/>
  <c r="AC131" i="23" s="1"/>
  <c r="AC132" i="23" s="1"/>
  <c r="AC133" i="23" s="1"/>
  <c r="AP120" i="23"/>
  <c r="AP124" i="23"/>
  <c r="AB122" i="23"/>
  <c r="AB123" i="23" s="1"/>
  <c r="AB124" i="23" s="1"/>
  <c r="AB125" i="23" s="1"/>
  <c r="AB126" i="23" s="1"/>
  <c r="AB127" i="23" s="1"/>
  <c r="AB128" i="23" s="1"/>
  <c r="AB129" i="23" s="1"/>
  <c r="AB130" i="23" s="1"/>
  <c r="AB131" i="23" s="1"/>
  <c r="AB132" i="23" s="1"/>
  <c r="AB133" i="23" s="1"/>
  <c r="AP121" i="23"/>
  <c r="AO120" i="23"/>
  <c r="AO125" i="23"/>
  <c r="U122" i="23"/>
  <c r="AO123" i="23"/>
  <c r="AQ86" i="23"/>
  <c r="AO86" i="23"/>
  <c r="AM88" i="23"/>
  <c r="AQ88" i="23"/>
  <c r="AM86" i="23"/>
  <c r="AO87" i="23"/>
  <c r="AN89" i="23"/>
  <c r="AP90" i="23"/>
  <c r="AQ92" i="23"/>
  <c r="AP92" i="23"/>
  <c r="AO91" i="23"/>
  <c r="AM89" i="23"/>
  <c r="AO92" i="23"/>
  <c r="AN92" i="23"/>
  <c r="AO94" i="23"/>
  <c r="AN95" i="23"/>
  <c r="AO96" i="23"/>
  <c r="AM97" i="23"/>
  <c r="AN97" i="23"/>
  <c r="AN101" i="23"/>
  <c r="AN102" i="23"/>
  <c r="AN103" i="23"/>
  <c r="AN104" i="23"/>
  <c r="AN105" i="23"/>
  <c r="AN106" i="23"/>
  <c r="AN107" i="23"/>
  <c r="AN108" i="23"/>
  <c r="AN109" i="23"/>
  <c r="AP112" i="23"/>
  <c r="AQ112" i="23"/>
  <c r="AO112" i="23"/>
  <c r="AM112" i="23"/>
  <c r="U112" i="23"/>
  <c r="AA110" i="23"/>
  <c r="AA111" i="23" s="1"/>
  <c r="AA112" i="23" s="1"/>
  <c r="AA113" i="23" s="1"/>
  <c r="AA114" i="23" s="1"/>
  <c r="AA115" i="23" s="1"/>
  <c r="AA116" i="23" s="1"/>
  <c r="AA117" i="23" s="1"/>
  <c r="AA118" i="23" s="1"/>
  <c r="AA119" i="23" s="1"/>
  <c r="AA120" i="23" s="1"/>
  <c r="AA121" i="23" s="1"/>
  <c r="AQ109" i="23"/>
  <c r="AQ108" i="23"/>
  <c r="AQ107" i="23"/>
  <c r="AQ106" i="23"/>
  <c r="AQ105" i="23"/>
  <c r="AQ104" i="23"/>
  <c r="AQ103" i="23"/>
  <c r="AQ102" i="23"/>
  <c r="AQ101" i="23"/>
  <c r="AP108" i="23"/>
  <c r="AP107" i="23"/>
  <c r="AP106" i="23"/>
  <c r="AP105" i="23"/>
  <c r="AP104" i="23"/>
  <c r="AP103" i="23"/>
  <c r="AP102" i="23"/>
  <c r="AP101" i="23"/>
  <c r="AP100" i="23"/>
  <c r="AP99" i="23"/>
  <c r="AM90" i="23"/>
  <c r="U91" i="23"/>
  <c r="AN91" i="23"/>
  <c r="AM94" i="23"/>
  <c r="U96" i="23"/>
  <c r="AN114" i="23"/>
  <c r="U90" i="23"/>
  <c r="AN90" i="23"/>
  <c r="U94" i="23"/>
  <c r="AN94" i="23"/>
  <c r="AM96" i="23"/>
  <c r="AP96" i="23"/>
  <c r="AM99" i="23"/>
  <c r="AM102" i="23"/>
  <c r="AM103" i="23"/>
  <c r="AM104" i="23"/>
  <c r="AM105" i="23"/>
  <c r="AM106" i="23"/>
  <c r="AM107" i="23"/>
  <c r="AM108" i="23"/>
  <c r="AM109" i="23"/>
  <c r="U89" i="23"/>
  <c r="U95" i="23"/>
  <c r="AQ96" i="23"/>
  <c r="AN110" i="23"/>
  <c r="AP109" i="23"/>
  <c r="AO114" i="23"/>
  <c r="AQ111" i="23"/>
  <c r="AP111" i="23"/>
  <c r="AN111" i="23"/>
  <c r="U111" i="23"/>
  <c r="AM111" i="23"/>
  <c r="AM113" i="23"/>
  <c r="AP113" i="23"/>
  <c r="AN113" i="23"/>
  <c r="AP116" i="23"/>
  <c r="AO116" i="23"/>
  <c r="AM116" i="23"/>
  <c r="AN116" i="23"/>
  <c r="AO118" i="23"/>
  <c r="AN118" i="23"/>
  <c r="AO134" i="23"/>
  <c r="AC134" i="23"/>
  <c r="AC135" i="23" s="1"/>
  <c r="AC136" i="23" s="1"/>
  <c r="AC137" i="23" s="1"/>
  <c r="AC138" i="23" s="1"/>
  <c r="AC139" i="23" s="1"/>
  <c r="AO133" i="23"/>
  <c r="AN134" i="23"/>
  <c r="AB134" i="23"/>
  <c r="AB135" i="23" s="1"/>
  <c r="AB136" i="23" s="1"/>
  <c r="AB137" i="23" s="1"/>
  <c r="AB138" i="23" s="1"/>
  <c r="AB139" i="23" s="1"/>
  <c r="U134" i="23"/>
  <c r="AN133" i="23"/>
  <c r="U133" i="23"/>
  <c r="AQ134" i="23"/>
  <c r="AQ133" i="23"/>
  <c r="AD134" i="23"/>
  <c r="AA134" i="23"/>
  <c r="AA135" i="23" s="1"/>
  <c r="AA136" i="23" s="1"/>
  <c r="AA137" i="23" s="1"/>
  <c r="AA138" i="23" s="1"/>
  <c r="AA139" i="23" s="1"/>
  <c r="AP133" i="23"/>
  <c r="AP134" i="23"/>
  <c r="AM133" i="23"/>
  <c r="AN132" i="23"/>
  <c r="U132" i="23"/>
  <c r="AM134" i="23"/>
  <c r="AB110" i="23"/>
  <c r="AB111" i="23" s="1"/>
  <c r="AB112" i="23" s="1"/>
  <c r="AB113" i="23" s="1"/>
  <c r="AB114" i="23" s="1"/>
  <c r="AB115" i="23" s="1"/>
  <c r="AB116" i="23" s="1"/>
  <c r="AB117" i="23" s="1"/>
  <c r="AB118" i="23" s="1"/>
  <c r="AB119" i="23" s="1"/>
  <c r="AB120" i="23" s="1"/>
  <c r="AB121" i="23" s="1"/>
  <c r="AO111" i="23"/>
  <c r="AO113" i="23"/>
  <c r="AQ116" i="23"/>
  <c r="AP118" i="23"/>
  <c r="AN120" i="23"/>
  <c r="AA98" i="23"/>
  <c r="AA99" i="23" s="1"/>
  <c r="AA100" i="23" s="1"/>
  <c r="AA101" i="23" s="1"/>
  <c r="AA102" i="23" s="1"/>
  <c r="AA103" i="23" s="1"/>
  <c r="AA104" i="23" s="1"/>
  <c r="AA105" i="23" s="1"/>
  <c r="AA106" i="23" s="1"/>
  <c r="AA107" i="23" s="1"/>
  <c r="AA108" i="23" s="1"/>
  <c r="AA109" i="23" s="1"/>
  <c r="AP110" i="23"/>
  <c r="AD110" i="23"/>
  <c r="AO110" i="23"/>
  <c r="AC110" i="23"/>
  <c r="AC111" i="23" s="1"/>
  <c r="AC112" i="23" s="1"/>
  <c r="AC113" i="23" s="1"/>
  <c r="AC114" i="23" s="1"/>
  <c r="AC115" i="23" s="1"/>
  <c r="AC116" i="23" s="1"/>
  <c r="AC117" i="23" s="1"/>
  <c r="AC118" i="23" s="1"/>
  <c r="AC119" i="23" s="1"/>
  <c r="AC120" i="23" s="1"/>
  <c r="AC121" i="23" s="1"/>
  <c r="U110" i="23"/>
  <c r="AM110" i="23"/>
  <c r="AO115" i="23"/>
  <c r="AM115" i="23"/>
  <c r="AO121" i="23"/>
  <c r="AD122" i="23"/>
  <c r="AP132" i="23"/>
  <c r="AO139" i="23"/>
  <c r="AN139" i="23"/>
  <c r="U139" i="23"/>
  <c r="AM139" i="23"/>
  <c r="AQ139" i="23"/>
  <c r="AP135" i="23"/>
  <c r="U117" i="23"/>
  <c r="AN117" i="23"/>
  <c r="AP123" i="23"/>
  <c r="AN123" i="23"/>
  <c r="U123" i="23"/>
  <c r="AP126" i="23"/>
  <c r="AN127" i="23"/>
  <c r="AN128" i="23"/>
  <c r="U128" i="23"/>
  <c r="AO127" i="23"/>
  <c r="AM128" i="23"/>
  <c r="U127" i="23"/>
  <c r="AP128" i="23"/>
  <c r="AO138" i="23"/>
  <c r="AN138" i="23"/>
  <c r="U138" i="23"/>
  <c r="AQ138" i="23"/>
  <c r="AN122" i="23"/>
  <c r="AM122" i="23"/>
  <c r="AO124" i="23"/>
  <c r="AN124" i="23"/>
  <c r="U124" i="23"/>
  <c r="AP125" i="23"/>
  <c r="AN125" i="23"/>
  <c r="U125" i="23"/>
  <c r="AM125" i="23"/>
  <c r="AO137" i="23"/>
  <c r="AN137" i="23"/>
  <c r="U137" i="23"/>
  <c r="AQ137" i="23"/>
  <c r="AM114" i="23"/>
  <c r="U115" i="23"/>
  <c r="AN115" i="23"/>
  <c r="AP117" i="23"/>
  <c r="AM120" i="23"/>
  <c r="U121" i="23"/>
  <c r="AN121" i="23"/>
  <c r="AO122" i="23"/>
  <c r="AO136" i="23"/>
  <c r="AN136" i="23"/>
  <c r="U136" i="23"/>
  <c r="AQ136" i="23"/>
  <c r="AM138" i="23"/>
  <c r="U114" i="23"/>
  <c r="U120" i="23"/>
  <c r="AA122" i="23"/>
  <c r="AA123" i="23" s="1"/>
  <c r="AA124" i="23" s="1"/>
  <c r="AA125" i="23" s="1"/>
  <c r="AA126" i="23" s="1"/>
  <c r="AA127" i="23" s="1"/>
  <c r="AA128" i="23" s="1"/>
  <c r="AA129" i="23" s="1"/>
  <c r="AA130" i="23" s="1"/>
  <c r="AA131" i="23" s="1"/>
  <c r="AA132" i="23" s="1"/>
  <c r="AA133" i="23" s="1"/>
  <c r="AM123" i="23"/>
  <c r="AN126" i="23"/>
  <c r="AM127" i="23"/>
  <c r="AO128" i="23"/>
  <c r="AO135" i="23"/>
  <c r="AN135" i="23"/>
  <c r="U135" i="23"/>
  <c r="AQ135" i="23"/>
  <c r="AM137" i="23"/>
  <c r="AP138" i="23"/>
  <c r="AO129" i="23"/>
  <c r="U130" i="23"/>
  <c r="AN130" i="23"/>
  <c r="AM126" i="23"/>
  <c r="AP129" i="23"/>
  <c r="AO130" i="23"/>
  <c r="AM132" i="23"/>
  <c r="AO126" i="23"/>
  <c r="AO132" i="23"/>
  <c r="U86" i="22"/>
  <c r="AB86" i="22"/>
  <c r="AB87" i="22" s="1"/>
  <c r="AB88" i="22" s="1"/>
  <c r="AB89" i="22" s="1"/>
  <c r="AB90" i="22" s="1"/>
  <c r="AB91" i="22" s="1"/>
  <c r="AB92" i="22" s="1"/>
  <c r="AB93" i="22" s="1"/>
  <c r="AB94" i="22" s="1"/>
  <c r="AB95" i="22" s="1"/>
  <c r="AB96" i="22" s="1"/>
  <c r="AB97" i="22" s="1"/>
  <c r="AN86" i="22"/>
  <c r="AO87" i="22"/>
  <c r="AM90" i="22"/>
  <c r="AO90" i="22"/>
  <c r="AC86" i="22"/>
  <c r="AC87" i="22" s="1"/>
  <c r="AC88" i="22" s="1"/>
  <c r="AC89" i="22" s="1"/>
  <c r="AC90" i="22" s="1"/>
  <c r="AC91" i="22" s="1"/>
  <c r="AC92" i="22" s="1"/>
  <c r="AC93" i="22" s="1"/>
  <c r="AC94" i="22" s="1"/>
  <c r="AC95" i="22" s="1"/>
  <c r="AC96" i="22" s="1"/>
  <c r="AC97" i="22" s="1"/>
  <c r="AO86" i="22"/>
  <c r="AP87" i="22"/>
  <c r="AP90" i="22"/>
  <c r="AN107" i="22"/>
  <c r="AQ107" i="22"/>
  <c r="U94" i="22"/>
  <c r="AP106" i="22"/>
  <c r="AP107" i="22"/>
  <c r="AQ104" i="22"/>
  <c r="AQ103" i="22"/>
  <c r="AQ102" i="22"/>
  <c r="AQ101" i="22"/>
  <c r="AQ100" i="22"/>
  <c r="AQ99" i="22"/>
  <c r="AQ98" i="22"/>
  <c r="AQ97" i="22"/>
  <c r="AP95" i="22"/>
  <c r="AQ94" i="22"/>
  <c r="AM92" i="22"/>
  <c r="AO107" i="22"/>
  <c r="AN106" i="22"/>
  <c r="AP105" i="22"/>
  <c r="AP104" i="22"/>
  <c r="AP103" i="22"/>
  <c r="AP102" i="22"/>
  <c r="AP101" i="22"/>
  <c r="AP100" i="22"/>
  <c r="AP99" i="22"/>
  <c r="AP98" i="22"/>
  <c r="AD98" i="22"/>
  <c r="AP97" i="22"/>
  <c r="AQ96" i="22"/>
  <c r="AO95" i="22"/>
  <c r="AP94" i="22"/>
  <c r="AQ93" i="22"/>
  <c r="AN87" i="22"/>
  <c r="AD86" i="22"/>
  <c r="AP86" i="22"/>
  <c r="AQ87" i="22"/>
  <c r="AQ90" i="22"/>
  <c r="U107" i="22"/>
  <c r="AQ86" i="22"/>
  <c r="AM88" i="22"/>
  <c r="AQ89" i="22"/>
  <c r="U89" i="22"/>
  <c r="AO89" i="22"/>
  <c r="U88" i="22"/>
  <c r="AP89" i="22"/>
  <c r="AN103" i="22"/>
  <c r="AO104" i="22"/>
  <c r="AM107" i="22"/>
  <c r="AP126" i="22"/>
  <c r="AO126" i="22"/>
  <c r="AN126" i="22"/>
  <c r="U126" i="22"/>
  <c r="AM126" i="22"/>
  <c r="AM125" i="22"/>
  <c r="AM124" i="22"/>
  <c r="AD122" i="22"/>
  <c r="AQ105" i="22"/>
  <c r="AM113" i="22"/>
  <c r="AP112" i="22"/>
  <c r="AO111" i="22"/>
  <c r="AP113" i="22"/>
  <c r="AO113" i="22"/>
  <c r="AM91" i="22"/>
  <c r="U92" i="22"/>
  <c r="AN92" i="22"/>
  <c r="AM93" i="22"/>
  <c r="AQ95" i="22"/>
  <c r="AM96" i="22"/>
  <c r="U91" i="22"/>
  <c r="AN91" i="22"/>
  <c r="AO92" i="22"/>
  <c r="U93" i="22"/>
  <c r="AN93" i="22"/>
  <c r="AM94" i="22"/>
  <c r="U96" i="22"/>
  <c r="AN96" i="22"/>
  <c r="AM97" i="22"/>
  <c r="AA98" i="22"/>
  <c r="AA99" i="22" s="1"/>
  <c r="AA100" i="22" s="1"/>
  <c r="AA101" i="22" s="1"/>
  <c r="AA102" i="22" s="1"/>
  <c r="AA103" i="22" s="1"/>
  <c r="AA104" i="22" s="1"/>
  <c r="AA105" i="22" s="1"/>
  <c r="AA106" i="22" s="1"/>
  <c r="AA107" i="22" s="1"/>
  <c r="AA108" i="22" s="1"/>
  <c r="AA109" i="22" s="1"/>
  <c r="AM98" i="22"/>
  <c r="AM99" i="22"/>
  <c r="AM100" i="22"/>
  <c r="AM101" i="22"/>
  <c r="AM102" i="22"/>
  <c r="AM103" i="22"/>
  <c r="AM104" i="22"/>
  <c r="AM105" i="22"/>
  <c r="U106" i="22"/>
  <c r="AQ106" i="22"/>
  <c r="AO108" i="22"/>
  <c r="AN108" i="22"/>
  <c r="U108" i="22"/>
  <c r="AM108" i="22"/>
  <c r="AQ108" i="22"/>
  <c r="AP108" i="22"/>
  <c r="U97" i="22"/>
  <c r="U98" i="22"/>
  <c r="AB98" i="22"/>
  <c r="AB99" i="22" s="1"/>
  <c r="AB100" i="22" s="1"/>
  <c r="AB101" i="22" s="1"/>
  <c r="AB102" i="22" s="1"/>
  <c r="AB103" i="22" s="1"/>
  <c r="AB104" i="22" s="1"/>
  <c r="AB105" i="22" s="1"/>
  <c r="AB106" i="22" s="1"/>
  <c r="AB107" i="22" s="1"/>
  <c r="AB108" i="22" s="1"/>
  <c r="AB109" i="22" s="1"/>
  <c r="U99" i="22"/>
  <c r="U100" i="22"/>
  <c r="U101" i="22"/>
  <c r="U102" i="22"/>
  <c r="U103" i="22"/>
  <c r="U104" i="22"/>
  <c r="U105" i="22"/>
  <c r="AM119" i="22"/>
  <c r="AP118" i="22"/>
  <c r="AO117" i="22"/>
  <c r="AM115" i="22"/>
  <c r="AP119" i="22"/>
  <c r="AO119" i="22"/>
  <c r="AQ109" i="22"/>
  <c r="AM111" i="22"/>
  <c r="U112" i="22"/>
  <c r="AN112" i="22"/>
  <c r="AP114" i="22"/>
  <c r="AM117" i="22"/>
  <c r="U118" i="22"/>
  <c r="AN118" i="22"/>
  <c r="U121" i="22"/>
  <c r="AN122" i="22"/>
  <c r="AB122" i="22"/>
  <c r="AB123" i="22" s="1"/>
  <c r="AB124" i="22" s="1"/>
  <c r="AB125" i="22" s="1"/>
  <c r="AB126" i="22" s="1"/>
  <c r="AB127" i="22" s="1"/>
  <c r="AB128" i="22" s="1"/>
  <c r="AB129" i="22" s="1"/>
  <c r="AB130" i="22" s="1"/>
  <c r="AB131" i="22" s="1"/>
  <c r="AB132" i="22" s="1"/>
  <c r="AB133" i="22" s="1"/>
  <c r="U122" i="22"/>
  <c r="AM122" i="22"/>
  <c r="AA122" i="22"/>
  <c r="AA123" i="22" s="1"/>
  <c r="AA124" i="22" s="1"/>
  <c r="AA125" i="22" s="1"/>
  <c r="AA126" i="22" s="1"/>
  <c r="AA127" i="22" s="1"/>
  <c r="AA128" i="22" s="1"/>
  <c r="AA129" i="22" s="1"/>
  <c r="AA130" i="22" s="1"/>
  <c r="AA131" i="22" s="1"/>
  <c r="AA132" i="22" s="1"/>
  <c r="AA133" i="22" s="1"/>
  <c r="AC122" i="22"/>
  <c r="AC123" i="22" s="1"/>
  <c r="AC124" i="22" s="1"/>
  <c r="AC125" i="22" s="1"/>
  <c r="AC126" i="22" s="1"/>
  <c r="AC127" i="22" s="1"/>
  <c r="AC128" i="22" s="1"/>
  <c r="AC129" i="22" s="1"/>
  <c r="AC130" i="22" s="1"/>
  <c r="AC131" i="22" s="1"/>
  <c r="AC132" i="22" s="1"/>
  <c r="AC133" i="22" s="1"/>
  <c r="AO122" i="22"/>
  <c r="AP125" i="22"/>
  <c r="AO125" i="22"/>
  <c r="AN125" i="22"/>
  <c r="U125" i="22"/>
  <c r="AA110" i="22"/>
  <c r="AA111" i="22" s="1"/>
  <c r="AA112" i="22" s="1"/>
  <c r="AA113" i="22" s="1"/>
  <c r="AA114" i="22" s="1"/>
  <c r="AA115" i="22" s="1"/>
  <c r="AA116" i="22" s="1"/>
  <c r="AA117" i="22" s="1"/>
  <c r="AA118" i="22" s="1"/>
  <c r="AA119" i="22" s="1"/>
  <c r="AA120" i="22" s="1"/>
  <c r="AA121" i="22" s="1"/>
  <c r="AM110" i="22"/>
  <c r="U111" i="22"/>
  <c r="AN111" i="22"/>
  <c r="AO112" i="22"/>
  <c r="AQ114" i="22"/>
  <c r="AM116" i="22"/>
  <c r="U117" i="22"/>
  <c r="AN117" i="22"/>
  <c r="AO118" i="22"/>
  <c r="AP124" i="22"/>
  <c r="AO124" i="22"/>
  <c r="AM129" i="22"/>
  <c r="AN128" i="22"/>
  <c r="U128" i="22"/>
  <c r="AO127" i="22"/>
  <c r="AP131" i="22"/>
  <c r="AO131" i="22"/>
  <c r="AN131" i="22"/>
  <c r="U131" i="22"/>
  <c r="AM131" i="22"/>
  <c r="AN130" i="22"/>
  <c r="U130" i="22"/>
  <c r="AO129" i="22"/>
  <c r="AM109" i="22"/>
  <c r="U110" i="22"/>
  <c r="AB110" i="22"/>
  <c r="AB111" i="22" s="1"/>
  <c r="AB112" i="22" s="1"/>
  <c r="AB113" i="22" s="1"/>
  <c r="AB114" i="22" s="1"/>
  <c r="AB115" i="22" s="1"/>
  <c r="AB116" i="22" s="1"/>
  <c r="AB117" i="22" s="1"/>
  <c r="AB118" i="22" s="1"/>
  <c r="AB119" i="22" s="1"/>
  <c r="AB120" i="22" s="1"/>
  <c r="AB121" i="22" s="1"/>
  <c r="AN110" i="22"/>
  <c r="U116" i="22"/>
  <c r="AN116" i="22"/>
  <c r="AP121" i="22"/>
  <c r="AM121" i="22"/>
  <c r="U109" i="22"/>
  <c r="AN109" i="22"/>
  <c r="AC110" i="22"/>
  <c r="AC111" i="22" s="1"/>
  <c r="AC112" i="22" s="1"/>
  <c r="AC113" i="22" s="1"/>
  <c r="AC114" i="22" s="1"/>
  <c r="AC115" i="22" s="1"/>
  <c r="AC116" i="22" s="1"/>
  <c r="AC117" i="22" s="1"/>
  <c r="AC118" i="22" s="1"/>
  <c r="AC119" i="22" s="1"/>
  <c r="AC120" i="22" s="1"/>
  <c r="AC121" i="22" s="1"/>
  <c r="AO110" i="22"/>
  <c r="AP111" i="22"/>
  <c r="AQ112" i="22"/>
  <c r="AM114" i="22"/>
  <c r="U115" i="22"/>
  <c r="AN115" i="22"/>
  <c r="AO116" i="22"/>
  <c r="AP117" i="22"/>
  <c r="AM120" i="22"/>
  <c r="AN121" i="22"/>
  <c r="AD110" i="22"/>
  <c r="U114" i="22"/>
  <c r="U120" i="22"/>
  <c r="AN120" i="22"/>
  <c r="AO121" i="22"/>
  <c r="AP123" i="22"/>
  <c r="AM123" i="22"/>
  <c r="U124" i="22"/>
  <c r="AN124" i="22"/>
  <c r="AN129" i="22"/>
  <c r="U123" i="22"/>
  <c r="AN123" i="22"/>
  <c r="AP129" i="22"/>
  <c r="AO130" i="22"/>
  <c r="AM132" i="22"/>
  <c r="AO123" i="22"/>
  <c r="AM127" i="22"/>
  <c r="AP130" i="22"/>
  <c r="U132" i="22"/>
  <c r="AN132" i="22"/>
  <c r="AA134" i="22"/>
  <c r="AA135" i="22" s="1"/>
  <c r="AA136" i="22" s="1"/>
  <c r="AA137" i="22" s="1"/>
  <c r="AA138" i="22" s="1"/>
  <c r="AA139" i="22" s="1"/>
  <c r="AM134" i="22"/>
  <c r="AM135" i="22"/>
  <c r="AM136" i="22"/>
  <c r="AM137" i="22"/>
  <c r="AM138" i="22"/>
  <c r="AM139" i="22"/>
  <c r="U127" i="22"/>
  <c r="AO132" i="22"/>
  <c r="AN139" i="22"/>
  <c r="AO87" i="21"/>
  <c r="AO90" i="21"/>
  <c r="AO93" i="21"/>
  <c r="AM97" i="21"/>
  <c r="AC86" i="21"/>
  <c r="AC87" i="21" s="1"/>
  <c r="AC88" i="21" s="1"/>
  <c r="AC89" i="21" s="1"/>
  <c r="AC90" i="21" s="1"/>
  <c r="AC91" i="21" s="1"/>
  <c r="AC92" i="21" s="1"/>
  <c r="AC93" i="21" s="1"/>
  <c r="AC94" i="21" s="1"/>
  <c r="AC95" i="21" s="1"/>
  <c r="AC96" i="21" s="1"/>
  <c r="AC97" i="21" s="1"/>
  <c r="AO86" i="21"/>
  <c r="AQ87" i="21"/>
  <c r="AM88" i="21"/>
  <c r="AO89" i="21"/>
  <c r="AQ90" i="21"/>
  <c r="AM91" i="21"/>
  <c r="AO92" i="21"/>
  <c r="AQ93" i="21"/>
  <c r="AM94" i="21"/>
  <c r="AO95" i="21"/>
  <c r="AQ96" i="21"/>
  <c r="AN96" i="21"/>
  <c r="U97" i="21"/>
  <c r="AN97" i="21"/>
  <c r="AM99" i="21"/>
  <c r="AO98" i="21"/>
  <c r="AC98" i="21"/>
  <c r="AC99" i="21" s="1"/>
  <c r="AC100" i="21" s="1"/>
  <c r="AC101" i="21" s="1"/>
  <c r="AC102" i="21" s="1"/>
  <c r="AC103" i="21" s="1"/>
  <c r="AC104" i="21" s="1"/>
  <c r="AC105" i="21" s="1"/>
  <c r="AC106" i="21" s="1"/>
  <c r="AC107" i="21" s="1"/>
  <c r="AC108" i="21" s="1"/>
  <c r="AC109" i="21" s="1"/>
  <c r="AQ99" i="21"/>
  <c r="AN98" i="21"/>
  <c r="AB98" i="21"/>
  <c r="AB99" i="21" s="1"/>
  <c r="AB100" i="21" s="1"/>
  <c r="AB101" i="21" s="1"/>
  <c r="AB102" i="21" s="1"/>
  <c r="AB103" i="21" s="1"/>
  <c r="AB104" i="21" s="1"/>
  <c r="AB105" i="21" s="1"/>
  <c r="AB106" i="21" s="1"/>
  <c r="AB107" i="21" s="1"/>
  <c r="AB108" i="21" s="1"/>
  <c r="AB109" i="21" s="1"/>
  <c r="U98" i="21"/>
  <c r="AP99" i="21"/>
  <c r="AO99" i="21"/>
  <c r="AN110" i="21"/>
  <c r="AB110" i="21"/>
  <c r="AB111" i="21" s="1"/>
  <c r="AB112" i="21" s="1"/>
  <c r="AB113" i="21" s="1"/>
  <c r="AB114" i="21" s="1"/>
  <c r="AB115" i="21" s="1"/>
  <c r="AB116" i="21" s="1"/>
  <c r="AB117" i="21" s="1"/>
  <c r="AB118" i="21" s="1"/>
  <c r="AB119" i="21" s="1"/>
  <c r="AB120" i="21" s="1"/>
  <c r="AB121" i="21" s="1"/>
  <c r="U110" i="21"/>
  <c r="AM110" i="21"/>
  <c r="AD110" i="21"/>
  <c r="AC110" i="21"/>
  <c r="AC111" i="21" s="1"/>
  <c r="AC112" i="21" s="1"/>
  <c r="AC113" i="21" s="1"/>
  <c r="AC114" i="21" s="1"/>
  <c r="AC115" i="21" s="1"/>
  <c r="AC116" i="21" s="1"/>
  <c r="AC117" i="21" s="1"/>
  <c r="AC118" i="21" s="1"/>
  <c r="AC119" i="21" s="1"/>
  <c r="AC120" i="21" s="1"/>
  <c r="AC121" i="21" s="1"/>
  <c r="AA110" i="21"/>
  <c r="AA111" i="21" s="1"/>
  <c r="AA112" i="21" s="1"/>
  <c r="AA113" i="21" s="1"/>
  <c r="AA114" i="21" s="1"/>
  <c r="AA115" i="21" s="1"/>
  <c r="AA116" i="21" s="1"/>
  <c r="AA117" i="21" s="1"/>
  <c r="AA118" i="21" s="1"/>
  <c r="AA119" i="21" s="1"/>
  <c r="AA120" i="21" s="1"/>
  <c r="AA121" i="21" s="1"/>
  <c r="AQ110" i="21"/>
  <c r="AM108" i="21"/>
  <c r="AM106" i="21"/>
  <c r="AM104" i="21"/>
  <c r="AM102" i="21"/>
  <c r="AM100" i="21"/>
  <c r="AP110" i="21"/>
  <c r="AD86" i="21"/>
  <c r="AP86" i="21"/>
  <c r="U88" i="21"/>
  <c r="AN88" i="21"/>
  <c r="AP89" i="21"/>
  <c r="U91" i="21"/>
  <c r="AN91" i="21"/>
  <c r="AP92" i="21"/>
  <c r="AN94" i="21"/>
  <c r="AM95" i="21"/>
  <c r="AO96" i="21"/>
  <c r="AO97" i="21"/>
  <c r="AN95" i="21"/>
  <c r="AP96" i="21"/>
  <c r="AP97" i="21"/>
  <c r="AO101" i="21"/>
  <c r="AO103" i="21"/>
  <c r="AO105" i="21"/>
  <c r="AO107" i="21"/>
  <c r="AP115" i="21"/>
  <c r="AO115" i="21"/>
  <c r="AN115" i="21"/>
  <c r="U115" i="21"/>
  <c r="AM115" i="21"/>
  <c r="AP101" i="21"/>
  <c r="AP103" i="21"/>
  <c r="AP105" i="21"/>
  <c r="AP107" i="21"/>
  <c r="AP109" i="21"/>
  <c r="AN109" i="21"/>
  <c r="AM109" i="21"/>
  <c r="AP112" i="21"/>
  <c r="AN112" i="21"/>
  <c r="U112" i="21"/>
  <c r="AP114" i="21"/>
  <c r="AN114" i="21"/>
  <c r="U114" i="21"/>
  <c r="AP118" i="21"/>
  <c r="AO118" i="21"/>
  <c r="AN118" i="21"/>
  <c r="U118" i="21"/>
  <c r="AM118" i="21"/>
  <c r="U100" i="21"/>
  <c r="AN100" i="21"/>
  <c r="AQ101" i="21"/>
  <c r="U102" i="21"/>
  <c r="AN102" i="21"/>
  <c r="AQ103" i="21"/>
  <c r="U104" i="21"/>
  <c r="AN104" i="21"/>
  <c r="AQ105" i="21"/>
  <c r="U106" i="21"/>
  <c r="AN106" i="21"/>
  <c r="AQ107" i="21"/>
  <c r="U108" i="21"/>
  <c r="AN108" i="21"/>
  <c r="AO109" i="21"/>
  <c r="AM111" i="21"/>
  <c r="AN113" i="21"/>
  <c r="U113" i="21"/>
  <c r="AP113" i="21"/>
  <c r="AM114" i="21"/>
  <c r="AE122" i="21"/>
  <c r="AO100" i="21"/>
  <c r="AO102" i="21"/>
  <c r="AO104" i="21"/>
  <c r="AO106" i="21"/>
  <c r="AO108" i="21"/>
  <c r="AQ109" i="21"/>
  <c r="AP111" i="21"/>
  <c r="U111" i="21"/>
  <c r="AN111" i="21"/>
  <c r="AM113" i="21"/>
  <c r="AO114" i="21"/>
  <c r="AD98" i="21"/>
  <c r="AO111" i="21"/>
  <c r="AM112" i="21"/>
  <c r="AO113" i="21"/>
  <c r="AO116" i="21"/>
  <c r="AM121" i="21"/>
  <c r="AP121" i="21"/>
  <c r="AO121" i="21"/>
  <c r="AN121" i="21"/>
  <c r="U121" i="21"/>
  <c r="AP116" i="21"/>
  <c r="U117" i="21"/>
  <c r="AN117" i="21"/>
  <c r="AP119" i="21"/>
  <c r="U120" i="21"/>
  <c r="AN120" i="21"/>
  <c r="AO122" i="21"/>
  <c r="AN123" i="21"/>
  <c r="AO131" i="21"/>
  <c r="AN131" i="21"/>
  <c r="U131" i="21"/>
  <c r="AM131" i="21"/>
  <c r="AQ116" i="21"/>
  <c r="AO117" i="21"/>
  <c r="AO120" i="21"/>
  <c r="AM129" i="21"/>
  <c r="AN128" i="21"/>
  <c r="U128" i="21"/>
  <c r="AO127" i="21"/>
  <c r="AP129" i="21"/>
  <c r="AO129" i="21"/>
  <c r="AP128" i="21"/>
  <c r="AP117" i="21"/>
  <c r="AP120" i="21"/>
  <c r="AA122" i="21"/>
  <c r="AA123" i="21" s="1"/>
  <c r="AA124" i="21" s="1"/>
  <c r="AA125" i="21" s="1"/>
  <c r="AA126" i="21" s="1"/>
  <c r="AA127" i="21" s="1"/>
  <c r="AA128" i="21" s="1"/>
  <c r="AA129" i="21" s="1"/>
  <c r="AA130" i="21" s="1"/>
  <c r="AA131" i="21" s="1"/>
  <c r="AA132" i="21" s="1"/>
  <c r="AA133" i="21" s="1"/>
  <c r="AP124" i="21"/>
  <c r="AO124" i="21"/>
  <c r="AN124" i="21"/>
  <c r="U124" i="21"/>
  <c r="AO125" i="21"/>
  <c r="AN125" i="21"/>
  <c r="U125" i="21"/>
  <c r="AM125" i="21"/>
  <c r="AM116" i="21"/>
  <c r="AM119" i="21"/>
  <c r="AP123" i="21"/>
  <c r="AO123" i="21"/>
  <c r="U123" i="21"/>
  <c r="U116" i="21"/>
  <c r="U119" i="21"/>
  <c r="AC122" i="21"/>
  <c r="AC123" i="21" s="1"/>
  <c r="AC124" i="21" s="1"/>
  <c r="AC125" i="21" s="1"/>
  <c r="AC126" i="21" s="1"/>
  <c r="AC127" i="21" s="1"/>
  <c r="AC128" i="21" s="1"/>
  <c r="AC129" i="21" s="1"/>
  <c r="AC130" i="21" s="1"/>
  <c r="AC131" i="21" s="1"/>
  <c r="AC132" i="21" s="1"/>
  <c r="AC133" i="21" s="1"/>
  <c r="AM122" i="21"/>
  <c r="AO126" i="21"/>
  <c r="U127" i="21"/>
  <c r="AN127" i="21"/>
  <c r="AM128" i="21"/>
  <c r="U129" i="21"/>
  <c r="AN129" i="21"/>
  <c r="U130" i="21"/>
  <c r="AN130" i="21"/>
  <c r="AQ139" i="21"/>
  <c r="AM126" i="21"/>
  <c r="AO130" i="21"/>
  <c r="AM132" i="21"/>
  <c r="U126" i="21"/>
  <c r="AN126" i="21"/>
  <c r="AP130" i="21"/>
  <c r="U132" i="21"/>
  <c r="AN132" i="21"/>
  <c r="AA134" i="21"/>
  <c r="AA135" i="21" s="1"/>
  <c r="AA136" i="21" s="1"/>
  <c r="AA137" i="21" s="1"/>
  <c r="AA138" i="21" s="1"/>
  <c r="AA139" i="21" s="1"/>
  <c r="AM139" i="21"/>
  <c r="U86" i="20"/>
  <c r="AB86" i="20"/>
  <c r="AB87" i="20" s="1"/>
  <c r="AB88" i="20" s="1"/>
  <c r="AB89" i="20" s="1"/>
  <c r="AB90" i="20" s="1"/>
  <c r="AB91" i="20" s="1"/>
  <c r="AB92" i="20" s="1"/>
  <c r="AB93" i="20" s="1"/>
  <c r="AB94" i="20" s="1"/>
  <c r="AB95" i="20" s="1"/>
  <c r="AB96" i="20" s="1"/>
  <c r="AB97" i="20" s="1"/>
  <c r="AN86" i="20"/>
  <c r="AO87" i="20"/>
  <c r="AP88" i="20"/>
  <c r="AQ89" i="20"/>
  <c r="AM91" i="20"/>
  <c r="AO92" i="20"/>
  <c r="AN92" i="20"/>
  <c r="U92" i="20"/>
  <c r="AM92" i="20"/>
  <c r="U94" i="20"/>
  <c r="AN94" i="20"/>
  <c r="AO95" i="20"/>
  <c r="AP96" i="20"/>
  <c r="U98" i="20"/>
  <c r="AD98" i="20"/>
  <c r="AN98" i="20"/>
  <c r="AO99" i="20"/>
  <c r="U101" i="20"/>
  <c r="AM103" i="20"/>
  <c r="AN104" i="20"/>
  <c r="AN108" i="20"/>
  <c r="AQ112" i="20"/>
  <c r="AP114" i="20"/>
  <c r="AO114" i="20"/>
  <c r="AM112" i="20"/>
  <c r="AN114" i="20"/>
  <c r="AP110" i="20"/>
  <c r="AD110" i="20"/>
  <c r="AN109" i="20"/>
  <c r="AM113" i="20"/>
  <c r="AO110" i="20"/>
  <c r="AC110" i="20"/>
  <c r="AC111" i="20" s="1"/>
  <c r="AC112" i="20" s="1"/>
  <c r="AC113" i="20" s="1"/>
  <c r="AC114" i="20" s="1"/>
  <c r="AC115" i="20" s="1"/>
  <c r="AC116" i="20" s="1"/>
  <c r="AC117" i="20" s="1"/>
  <c r="AC118" i="20" s="1"/>
  <c r="AC119" i="20" s="1"/>
  <c r="AC120" i="20" s="1"/>
  <c r="AC121" i="20" s="1"/>
  <c r="U108" i="20"/>
  <c r="AM106" i="20"/>
  <c r="AQ105" i="20"/>
  <c r="AQ104" i="20"/>
  <c r="AQ103" i="20"/>
  <c r="AQ102" i="20"/>
  <c r="AQ101" i="20"/>
  <c r="AQ100" i="20"/>
  <c r="AQ99" i="20"/>
  <c r="U114" i="20"/>
  <c r="U109" i="20"/>
  <c r="AP108" i="20"/>
  <c r="AO107" i="20"/>
  <c r="AP105" i="20"/>
  <c r="AP104" i="20"/>
  <c r="AP103" i="20"/>
  <c r="AP102" i="20"/>
  <c r="AP101" i="20"/>
  <c r="AP100" i="20"/>
  <c r="AP99" i="20"/>
  <c r="AP98" i="20"/>
  <c r="AQ111" i="20"/>
  <c r="AP109" i="20"/>
  <c r="AO108" i="20"/>
  <c r="AO105" i="20"/>
  <c r="AO104" i="20"/>
  <c r="AO103" i="20"/>
  <c r="AO102" i="20"/>
  <c r="AO101" i="20"/>
  <c r="AO100" i="20"/>
  <c r="AC86" i="20"/>
  <c r="AC87" i="20" s="1"/>
  <c r="AC88" i="20" s="1"/>
  <c r="AC89" i="20" s="1"/>
  <c r="AC90" i="20" s="1"/>
  <c r="AC91" i="20" s="1"/>
  <c r="AC92" i="20" s="1"/>
  <c r="AC93" i="20" s="1"/>
  <c r="AC94" i="20" s="1"/>
  <c r="AC95" i="20" s="1"/>
  <c r="AC96" i="20" s="1"/>
  <c r="AC97" i="20" s="1"/>
  <c r="AO86" i="20"/>
  <c r="AP87" i="20"/>
  <c r="AQ88" i="20"/>
  <c r="AM90" i="20"/>
  <c r="U91" i="20"/>
  <c r="AN91" i="20"/>
  <c r="AP92" i="20"/>
  <c r="AM94" i="20"/>
  <c r="AO94" i="20"/>
  <c r="AP95" i="20"/>
  <c r="AQ96" i="20"/>
  <c r="AM98" i="20"/>
  <c r="AO98" i="20"/>
  <c r="U102" i="20"/>
  <c r="AM104" i="20"/>
  <c r="AN105" i="20"/>
  <c r="AD86" i="20"/>
  <c r="AP86" i="20"/>
  <c r="AQ87" i="20"/>
  <c r="AM89" i="20"/>
  <c r="U90" i="20"/>
  <c r="AN90" i="20"/>
  <c r="AO91" i="20"/>
  <c r="AQ92" i="20"/>
  <c r="AP94" i="20"/>
  <c r="U97" i="20"/>
  <c r="AN97" i="20"/>
  <c r="AQ98" i="20"/>
  <c r="U99" i="20"/>
  <c r="AM100" i="20"/>
  <c r="AN100" i="20"/>
  <c r="U103" i="20"/>
  <c r="AM105" i="20"/>
  <c r="AP106" i="20"/>
  <c r="AP111" i="20"/>
  <c r="U87" i="20"/>
  <c r="AN87" i="20"/>
  <c r="AQ86" i="20"/>
  <c r="AM88" i="20"/>
  <c r="U89" i="20"/>
  <c r="AN89" i="20"/>
  <c r="AO90" i="20"/>
  <c r="AP91" i="20"/>
  <c r="AO93" i="20"/>
  <c r="AQ94" i="20"/>
  <c r="AN96" i="20"/>
  <c r="U96" i="20"/>
  <c r="AM96" i="20"/>
  <c r="AM97" i="20"/>
  <c r="AO97" i="20"/>
  <c r="AN101" i="20"/>
  <c r="U104" i="20"/>
  <c r="AO106" i="20"/>
  <c r="U88" i="20"/>
  <c r="AN93" i="20"/>
  <c r="U93" i="20"/>
  <c r="AM93" i="20"/>
  <c r="AP93" i="20"/>
  <c r="AM95" i="20"/>
  <c r="AP97" i="20"/>
  <c r="AB98" i="20"/>
  <c r="AB99" i="20" s="1"/>
  <c r="AB100" i="20" s="1"/>
  <c r="AB101" i="20" s="1"/>
  <c r="AB102" i="20" s="1"/>
  <c r="AB103" i="20" s="1"/>
  <c r="AB104" i="20" s="1"/>
  <c r="AB105" i="20" s="1"/>
  <c r="AB106" i="20" s="1"/>
  <c r="AB107" i="20" s="1"/>
  <c r="AB108" i="20" s="1"/>
  <c r="AB109" i="20" s="1"/>
  <c r="AM99" i="20"/>
  <c r="AM101" i="20"/>
  <c r="AN102" i="20"/>
  <c r="U105" i="20"/>
  <c r="AN107" i="20"/>
  <c r="AQ110" i="20"/>
  <c r="AQ106" i="20"/>
  <c r="AE134" i="20"/>
  <c r="AO111" i="20"/>
  <c r="AM115" i="20"/>
  <c r="AP115" i="20"/>
  <c r="AO115" i="20"/>
  <c r="AM107" i="20"/>
  <c r="AQ107" i="20"/>
  <c r="U107" i="20"/>
  <c r="AP107" i="20"/>
  <c r="AN110" i="20"/>
  <c r="AP112" i="20"/>
  <c r="U115" i="20"/>
  <c r="AQ95" i="20"/>
  <c r="AN106" i="20"/>
  <c r="AM109" i="20"/>
  <c r="AA98" i="20"/>
  <c r="AA99" i="20" s="1"/>
  <c r="AA100" i="20" s="1"/>
  <c r="AA101" i="20" s="1"/>
  <c r="AA102" i="20" s="1"/>
  <c r="AA103" i="20" s="1"/>
  <c r="AA104" i="20" s="1"/>
  <c r="AA105" i="20" s="1"/>
  <c r="AA106" i="20" s="1"/>
  <c r="AA107" i="20" s="1"/>
  <c r="AA108" i="20" s="1"/>
  <c r="AA109" i="20" s="1"/>
  <c r="AM108" i="20"/>
  <c r="U120" i="20"/>
  <c r="AN120" i="20"/>
  <c r="U113" i="20"/>
  <c r="AN113" i="20"/>
  <c r="AM118" i="20"/>
  <c r="U119" i="20"/>
  <c r="AN119" i="20"/>
  <c r="AO120" i="20"/>
  <c r="AN122" i="20"/>
  <c r="AB122" i="20"/>
  <c r="AB123" i="20" s="1"/>
  <c r="AB124" i="20" s="1"/>
  <c r="AB125" i="20" s="1"/>
  <c r="AB126" i="20" s="1"/>
  <c r="AB127" i="20" s="1"/>
  <c r="AB128" i="20" s="1"/>
  <c r="AB129" i="20" s="1"/>
  <c r="AB130" i="20" s="1"/>
  <c r="AB131" i="20" s="1"/>
  <c r="AB132" i="20" s="1"/>
  <c r="AB133" i="20" s="1"/>
  <c r="U122" i="20"/>
  <c r="AM122" i="20"/>
  <c r="AA122" i="20"/>
  <c r="AA123" i="20" s="1"/>
  <c r="AA124" i="20" s="1"/>
  <c r="AA125" i="20" s="1"/>
  <c r="AA126" i="20" s="1"/>
  <c r="AA127" i="20" s="1"/>
  <c r="AA128" i="20" s="1"/>
  <c r="AA129" i="20" s="1"/>
  <c r="AA130" i="20" s="1"/>
  <c r="AA131" i="20" s="1"/>
  <c r="AA132" i="20" s="1"/>
  <c r="AA133" i="20" s="1"/>
  <c r="AC122" i="20"/>
  <c r="AC123" i="20" s="1"/>
  <c r="AC124" i="20" s="1"/>
  <c r="AC125" i="20" s="1"/>
  <c r="AC126" i="20" s="1"/>
  <c r="AC127" i="20" s="1"/>
  <c r="AC128" i="20" s="1"/>
  <c r="AC129" i="20" s="1"/>
  <c r="AC130" i="20" s="1"/>
  <c r="AC131" i="20" s="1"/>
  <c r="AC132" i="20" s="1"/>
  <c r="AC133" i="20" s="1"/>
  <c r="AO122" i="20"/>
  <c r="AQ108" i="20"/>
  <c r="AQ109" i="20"/>
  <c r="AM111" i="20"/>
  <c r="U112" i="20"/>
  <c r="AN112" i="20"/>
  <c r="AO113" i="20"/>
  <c r="AM117" i="20"/>
  <c r="U118" i="20"/>
  <c r="AN118" i="20"/>
  <c r="AO119" i="20"/>
  <c r="AP120" i="20"/>
  <c r="AD122" i="20"/>
  <c r="AP122" i="20"/>
  <c r="AP124" i="20"/>
  <c r="AO124" i="20"/>
  <c r="AN124" i="20"/>
  <c r="AP126" i="20"/>
  <c r="AO126" i="20"/>
  <c r="AN126" i="20"/>
  <c r="U126" i="20"/>
  <c r="AM126" i="20"/>
  <c r="AM129" i="20"/>
  <c r="AN128" i="20"/>
  <c r="U128" i="20"/>
  <c r="AO127" i="20"/>
  <c r="AP131" i="20"/>
  <c r="AO131" i="20"/>
  <c r="AN131" i="20"/>
  <c r="U131" i="20"/>
  <c r="AM131" i="20"/>
  <c r="AN130" i="20"/>
  <c r="U130" i="20"/>
  <c r="AO129" i="20"/>
  <c r="AP128" i="20"/>
  <c r="AA110" i="20"/>
  <c r="AA111" i="20" s="1"/>
  <c r="AA112" i="20" s="1"/>
  <c r="AA113" i="20" s="1"/>
  <c r="AA114" i="20" s="1"/>
  <c r="AA115" i="20" s="1"/>
  <c r="AA116" i="20" s="1"/>
  <c r="AA117" i="20" s="1"/>
  <c r="AA118" i="20" s="1"/>
  <c r="AA119" i="20" s="1"/>
  <c r="AA120" i="20" s="1"/>
  <c r="AA121" i="20" s="1"/>
  <c r="AM110" i="20"/>
  <c r="U111" i="20"/>
  <c r="AN111" i="20"/>
  <c r="AO112" i="20"/>
  <c r="AP113" i="20"/>
  <c r="AM116" i="20"/>
  <c r="U117" i="20"/>
  <c r="AN117" i="20"/>
  <c r="AO118" i="20"/>
  <c r="AP119" i="20"/>
  <c r="AM121" i="20"/>
  <c r="U110" i="20"/>
  <c r="AB110" i="20"/>
  <c r="AB111" i="20" s="1"/>
  <c r="AB112" i="20" s="1"/>
  <c r="AB113" i="20" s="1"/>
  <c r="AB114" i="20" s="1"/>
  <c r="AB115" i="20" s="1"/>
  <c r="AB116" i="20" s="1"/>
  <c r="AB117" i="20" s="1"/>
  <c r="AB118" i="20" s="1"/>
  <c r="AB119" i="20" s="1"/>
  <c r="AB120" i="20" s="1"/>
  <c r="AB121" i="20" s="1"/>
  <c r="U116" i="20"/>
  <c r="AP121" i="20"/>
  <c r="AN121" i="20"/>
  <c r="AP125" i="20"/>
  <c r="AO125" i="20"/>
  <c r="AN125" i="20"/>
  <c r="U125" i="20"/>
  <c r="AQ139" i="20"/>
  <c r="U123" i="20"/>
  <c r="AN123" i="20"/>
  <c r="AP129" i="20"/>
  <c r="AO130" i="20"/>
  <c r="AM132" i="20"/>
  <c r="AO123" i="20"/>
  <c r="AP130" i="20"/>
  <c r="U132" i="20"/>
  <c r="AN132" i="20"/>
  <c r="AA134" i="20"/>
  <c r="AA135" i="20" s="1"/>
  <c r="AA136" i="20" s="1"/>
  <c r="AA137" i="20" s="1"/>
  <c r="AA138" i="20" s="1"/>
  <c r="AA139" i="20" s="1"/>
  <c r="AM136" i="20"/>
  <c r="AM137" i="20"/>
  <c r="AM138" i="20"/>
  <c r="AM139" i="20"/>
  <c r="U127" i="20"/>
  <c r="AN127" i="20"/>
  <c r="AM128" i="20"/>
  <c r="AO132" i="20"/>
  <c r="U138" i="20"/>
  <c r="U139" i="20"/>
  <c r="AN139" i="20"/>
  <c r="AC86" i="19"/>
  <c r="AC87" i="19" s="1"/>
  <c r="AC88" i="19" s="1"/>
  <c r="AC89" i="19" s="1"/>
  <c r="AC90" i="19" s="1"/>
  <c r="AC91" i="19" s="1"/>
  <c r="AC92" i="19" s="1"/>
  <c r="AC93" i="19" s="1"/>
  <c r="AC94" i="19" s="1"/>
  <c r="AC95" i="19" s="1"/>
  <c r="AC96" i="19" s="1"/>
  <c r="AC97" i="19" s="1"/>
  <c r="AO86" i="19"/>
  <c r="AP87" i="19"/>
  <c r="AQ114" i="19"/>
  <c r="AP114" i="19"/>
  <c r="AO114" i="19"/>
  <c r="AM112" i="19"/>
  <c r="AQ110" i="19"/>
  <c r="AM113" i="19"/>
  <c r="AN109" i="19"/>
  <c r="AM97" i="19"/>
  <c r="AD110" i="19"/>
  <c r="AN114" i="19"/>
  <c r="U114" i="19"/>
  <c r="AC110" i="19"/>
  <c r="AC111" i="19" s="1"/>
  <c r="AC112" i="19" s="1"/>
  <c r="AC113" i="19" s="1"/>
  <c r="AC114" i="19" s="1"/>
  <c r="AC115" i="19" s="1"/>
  <c r="AC116" i="19" s="1"/>
  <c r="AC117" i="19" s="1"/>
  <c r="AC118" i="19" s="1"/>
  <c r="AC119" i="19" s="1"/>
  <c r="AC120" i="19" s="1"/>
  <c r="AC121" i="19" s="1"/>
  <c r="AQ106" i="19"/>
  <c r="AQ105" i="19"/>
  <c r="AQ104" i="19"/>
  <c r="AQ103" i="19"/>
  <c r="AQ102" i="19"/>
  <c r="AQ101" i="19"/>
  <c r="AQ100" i="19"/>
  <c r="AQ99" i="19"/>
  <c r="AQ98" i="19"/>
  <c r="AQ97" i="19"/>
  <c r="AM114" i="19"/>
  <c r="AQ111" i="19"/>
  <c r="AP110" i="19"/>
  <c r="U109" i="19"/>
  <c r="AP108" i="19"/>
  <c r="AP107" i="19"/>
  <c r="AP106" i="19"/>
  <c r="AP105" i="19"/>
  <c r="AP104" i="19"/>
  <c r="AP103" i="19"/>
  <c r="AP102" i="19"/>
  <c r="AP101" i="19"/>
  <c r="AP100" i="19"/>
  <c r="AP99" i="19"/>
  <c r="AP98" i="19"/>
  <c r="AD98" i="19"/>
  <c r="AP97" i="19"/>
  <c r="AB86" i="19"/>
  <c r="AB87" i="19" s="1"/>
  <c r="AB88" i="19" s="1"/>
  <c r="AB89" i="19" s="1"/>
  <c r="AB90" i="19" s="1"/>
  <c r="AB91" i="19" s="1"/>
  <c r="AB92" i="19" s="1"/>
  <c r="AB93" i="19" s="1"/>
  <c r="AB94" i="19" s="1"/>
  <c r="AB95" i="19" s="1"/>
  <c r="AB96" i="19" s="1"/>
  <c r="AB97" i="19" s="1"/>
  <c r="AD86" i="19"/>
  <c r="AP86" i="19"/>
  <c r="AQ87" i="19"/>
  <c r="AM89" i="19"/>
  <c r="U90" i="19"/>
  <c r="AQ90" i="19"/>
  <c r="AQ92" i="19"/>
  <c r="AP94" i="19"/>
  <c r="AB98" i="19"/>
  <c r="AB99" i="19" s="1"/>
  <c r="AB100" i="19" s="1"/>
  <c r="AB101" i="19" s="1"/>
  <c r="AB102" i="19" s="1"/>
  <c r="AB103" i="19" s="1"/>
  <c r="AB104" i="19" s="1"/>
  <c r="AB105" i="19" s="1"/>
  <c r="AB106" i="19" s="1"/>
  <c r="AB107" i="19" s="1"/>
  <c r="AB108" i="19" s="1"/>
  <c r="AB109" i="19" s="1"/>
  <c r="U87" i="19"/>
  <c r="AN87" i="19"/>
  <c r="AO87" i="19"/>
  <c r="AQ86" i="19"/>
  <c r="U89" i="19"/>
  <c r="AN89" i="19"/>
  <c r="AN96" i="19"/>
  <c r="U96" i="19"/>
  <c r="AM96" i="19"/>
  <c r="AQ96" i="19"/>
  <c r="AM99" i="19"/>
  <c r="AM100" i="19"/>
  <c r="AM101" i="19"/>
  <c r="AM102" i="19"/>
  <c r="AM103" i="19"/>
  <c r="AM104" i="19"/>
  <c r="AM105" i="19"/>
  <c r="AM106" i="19"/>
  <c r="AM107" i="19"/>
  <c r="AP120" i="19"/>
  <c r="AO120" i="19"/>
  <c r="AM118" i="19"/>
  <c r="AQ116" i="19"/>
  <c r="AM119" i="19"/>
  <c r="AN120" i="19"/>
  <c r="U120" i="19"/>
  <c r="AM120" i="19"/>
  <c r="AP116" i="19"/>
  <c r="AO115" i="19"/>
  <c r="U86" i="19"/>
  <c r="AN86" i="19"/>
  <c r="U88" i="19"/>
  <c r="AN91" i="19"/>
  <c r="AM91" i="19"/>
  <c r="AO91" i="19"/>
  <c r="AN93" i="19"/>
  <c r="U93" i="19"/>
  <c r="AM93" i="19"/>
  <c r="AP93" i="19"/>
  <c r="AM95" i="19"/>
  <c r="AN108" i="19"/>
  <c r="AQ107" i="19"/>
  <c r="AN110" i="19"/>
  <c r="AM129" i="19"/>
  <c r="AP131" i="19"/>
  <c r="AO131" i="19"/>
  <c r="AP130" i="19"/>
  <c r="AM127" i="19"/>
  <c r="AN126" i="19"/>
  <c r="AN131" i="19"/>
  <c r="U131" i="19"/>
  <c r="AM131" i="19"/>
  <c r="U130" i="19"/>
  <c r="AO129" i="19"/>
  <c r="AM130" i="19"/>
  <c r="AO122" i="19"/>
  <c r="AN129" i="19"/>
  <c r="AO128" i="19"/>
  <c r="AD122" i="19"/>
  <c r="AP127" i="19"/>
  <c r="AO125" i="19"/>
  <c r="AP124" i="19"/>
  <c r="U124" i="19"/>
  <c r="AC122" i="19"/>
  <c r="AC123" i="19" s="1"/>
  <c r="AC124" i="19" s="1"/>
  <c r="AC125" i="19" s="1"/>
  <c r="AC126" i="19" s="1"/>
  <c r="AC127" i="19" s="1"/>
  <c r="AC128" i="19" s="1"/>
  <c r="AC129" i="19" s="1"/>
  <c r="AC130" i="19" s="1"/>
  <c r="AC131" i="19" s="1"/>
  <c r="AC132" i="19" s="1"/>
  <c r="AC133" i="19" s="1"/>
  <c r="U122" i="19"/>
  <c r="U92" i="19"/>
  <c r="AN92" i="19"/>
  <c r="AQ95" i="19"/>
  <c r="AM109" i="19"/>
  <c r="AO111" i="19"/>
  <c r="AP112" i="19"/>
  <c r="AN116" i="19"/>
  <c r="AO117" i="19"/>
  <c r="AP118" i="19"/>
  <c r="AN124" i="19"/>
  <c r="U129" i="19"/>
  <c r="AA98" i="19"/>
  <c r="AA99" i="19" s="1"/>
  <c r="AA100" i="19" s="1"/>
  <c r="AA101" i="19" s="1"/>
  <c r="AA102" i="19" s="1"/>
  <c r="AA103" i="19" s="1"/>
  <c r="AA104" i="19" s="1"/>
  <c r="AA105" i="19" s="1"/>
  <c r="AA106" i="19" s="1"/>
  <c r="AA107" i="19" s="1"/>
  <c r="AA108" i="19" s="1"/>
  <c r="AA109" i="19" s="1"/>
  <c r="AM108" i="19"/>
  <c r="AQ108" i="19"/>
  <c r="AM115" i="19"/>
  <c r="AP115" i="19"/>
  <c r="AP121" i="19"/>
  <c r="AM121" i="19"/>
  <c r="U113" i="19"/>
  <c r="AN113" i="19"/>
  <c r="U119" i="19"/>
  <c r="AN119" i="19"/>
  <c r="AQ109" i="19"/>
  <c r="AM111" i="19"/>
  <c r="U112" i="19"/>
  <c r="AN112" i="19"/>
  <c r="AO113" i="19"/>
  <c r="AM117" i="19"/>
  <c r="U118" i="19"/>
  <c r="AN118" i="19"/>
  <c r="AO119" i="19"/>
  <c r="AP123" i="19"/>
  <c r="AN123" i="19"/>
  <c r="U123" i="19"/>
  <c r="AN127" i="19"/>
  <c r="AA110" i="19"/>
  <c r="AA111" i="19" s="1"/>
  <c r="AA112" i="19" s="1"/>
  <c r="AA113" i="19" s="1"/>
  <c r="AA114" i="19" s="1"/>
  <c r="AA115" i="19" s="1"/>
  <c r="AA116" i="19" s="1"/>
  <c r="AA117" i="19" s="1"/>
  <c r="AA118" i="19" s="1"/>
  <c r="AA119" i="19" s="1"/>
  <c r="AA120" i="19" s="1"/>
  <c r="AA121" i="19" s="1"/>
  <c r="AM110" i="19"/>
  <c r="U111" i="19"/>
  <c r="AN111" i="19"/>
  <c r="AO112" i="19"/>
  <c r="AP113" i="19"/>
  <c r="AM116" i="19"/>
  <c r="U117" i="19"/>
  <c r="AN117" i="19"/>
  <c r="AO118" i="19"/>
  <c r="AP119" i="19"/>
  <c r="AN122" i="19"/>
  <c r="AM122" i="19"/>
  <c r="AO124" i="19"/>
  <c r="AP125" i="19"/>
  <c r="AN125" i="19"/>
  <c r="U125" i="19"/>
  <c r="AM125" i="19"/>
  <c r="AP126" i="19"/>
  <c r="AN128" i="19"/>
  <c r="U110" i="19"/>
  <c r="AB110" i="19"/>
  <c r="AB111" i="19" s="1"/>
  <c r="AB112" i="19" s="1"/>
  <c r="AB113" i="19" s="1"/>
  <c r="AB114" i="19" s="1"/>
  <c r="AB115" i="19" s="1"/>
  <c r="AB116" i="19" s="1"/>
  <c r="AB117" i="19" s="1"/>
  <c r="AB118" i="19" s="1"/>
  <c r="AB119" i="19" s="1"/>
  <c r="AB120" i="19" s="1"/>
  <c r="AB121" i="19" s="1"/>
  <c r="U116" i="19"/>
  <c r="AP128" i="19"/>
  <c r="AN130" i="19"/>
  <c r="AQ133" i="19"/>
  <c r="AQ134" i="19"/>
  <c r="AQ135" i="19"/>
  <c r="AQ136" i="19"/>
  <c r="AQ137" i="19"/>
  <c r="AQ138" i="19"/>
  <c r="AQ139" i="19"/>
  <c r="AM126" i="19"/>
  <c r="AP129" i="19"/>
  <c r="AO130" i="19"/>
  <c r="AM132" i="19"/>
  <c r="AN132" i="19"/>
  <c r="AA134" i="19"/>
  <c r="AA135" i="19" s="1"/>
  <c r="AA136" i="19" s="1"/>
  <c r="AA137" i="19" s="1"/>
  <c r="AA138" i="19" s="1"/>
  <c r="AA139" i="19" s="1"/>
  <c r="AM134" i="19"/>
  <c r="AM135" i="19"/>
  <c r="AM136" i="19"/>
  <c r="AM137" i="19"/>
  <c r="AM138" i="19"/>
  <c r="AM139" i="19"/>
  <c r="AO126" i="19"/>
  <c r="U127" i="19"/>
  <c r="AM128" i="19"/>
  <c r="AO132" i="19"/>
  <c r="U133" i="19"/>
  <c r="AN133" i="19"/>
  <c r="U134" i="19"/>
  <c r="AB134" i="19"/>
  <c r="AB135" i="19" s="1"/>
  <c r="AB136" i="19" s="1"/>
  <c r="AB137" i="19" s="1"/>
  <c r="AB138" i="19" s="1"/>
  <c r="AB139" i="19" s="1"/>
  <c r="AN134" i="19"/>
  <c r="U135" i="19"/>
  <c r="AN135" i="19"/>
  <c r="U136" i="19"/>
  <c r="AN136" i="19"/>
  <c r="U137" i="19"/>
  <c r="AN137" i="19"/>
  <c r="U138" i="19"/>
  <c r="AN138" i="19"/>
  <c r="U139" i="19"/>
  <c r="AN139" i="19"/>
  <c r="AO127" i="19"/>
  <c r="U128" i="19"/>
  <c r="AO133" i="19"/>
  <c r="AC134" i="19"/>
  <c r="AC135" i="19" s="1"/>
  <c r="AC136" i="19" s="1"/>
  <c r="AC137" i="19" s="1"/>
  <c r="AC138" i="19" s="1"/>
  <c r="AC139" i="19" s="1"/>
  <c r="R115" i="1"/>
  <c r="AO92" i="18"/>
  <c r="AN89" i="15"/>
  <c r="AP100" i="15"/>
  <c r="AN119" i="15"/>
  <c r="U121" i="15"/>
  <c r="AN130" i="15"/>
  <c r="AN132" i="15"/>
  <c r="AB134" i="15"/>
  <c r="AB135" i="15" s="1"/>
  <c r="AB136" i="15" s="1"/>
  <c r="AB137" i="15" s="1"/>
  <c r="AB138" i="15" s="1"/>
  <c r="AB139" i="15" s="1"/>
  <c r="AO137" i="15"/>
  <c r="AP138" i="15"/>
  <c r="AQ100" i="18"/>
  <c r="AO114" i="15"/>
  <c r="U119" i="15"/>
  <c r="AP124" i="15"/>
  <c r="U128" i="15"/>
  <c r="AA134" i="15"/>
  <c r="AA135" i="15" s="1"/>
  <c r="AA136" i="15" s="1"/>
  <c r="AA137" i="15" s="1"/>
  <c r="AA138" i="15" s="1"/>
  <c r="AA139" i="15" s="1"/>
  <c r="AO136" i="15"/>
  <c r="AQ138" i="15"/>
  <c r="U95" i="18"/>
  <c r="AC110" i="18"/>
  <c r="AC111" i="18" s="1"/>
  <c r="AC112" i="18" s="1"/>
  <c r="AC113" i="18" s="1"/>
  <c r="AC114" i="18" s="1"/>
  <c r="AC115" i="18" s="1"/>
  <c r="AC116" i="18" s="1"/>
  <c r="AC117" i="18" s="1"/>
  <c r="AC118" i="18" s="1"/>
  <c r="AC119" i="18" s="1"/>
  <c r="AC120" i="18" s="1"/>
  <c r="AC121" i="18" s="1"/>
  <c r="AM128" i="1"/>
  <c r="AM126" i="1"/>
  <c r="AM120" i="1"/>
  <c r="AM115" i="1"/>
  <c r="AO99" i="18"/>
  <c r="R93" i="1"/>
  <c r="AQ92" i="15"/>
  <c r="AO131" i="15"/>
  <c r="AP133" i="15"/>
  <c r="S131" i="1"/>
  <c r="S131" i="50" s="1"/>
  <c r="AN110" i="15"/>
  <c r="AO111" i="15"/>
  <c r="AQ134" i="15"/>
  <c r="AM139" i="15"/>
  <c r="AQ101" i="18"/>
  <c r="S132" i="1"/>
  <c r="S132" i="50" s="1"/>
  <c r="S130" i="1"/>
  <c r="S114" i="1"/>
  <c r="AM124" i="1"/>
  <c r="AM129" i="1"/>
  <c r="S102" i="1"/>
  <c r="S101" i="1"/>
  <c r="R97" i="1"/>
  <c r="S96" i="1"/>
  <c r="AM88" i="15"/>
  <c r="AP89" i="15"/>
  <c r="AO100" i="15"/>
  <c r="AP125" i="15"/>
  <c r="U129" i="15"/>
  <c r="AO132" i="15"/>
  <c r="AO133" i="15"/>
  <c r="AP137" i="15"/>
  <c r="U138" i="15"/>
  <c r="U139" i="15"/>
  <c r="AQ93" i="18"/>
  <c r="AP96" i="18"/>
  <c r="AM113" i="18"/>
  <c r="R121" i="1"/>
  <c r="AM127" i="1"/>
  <c r="AM125" i="1"/>
  <c r="R119" i="1"/>
  <c r="R113" i="1"/>
  <c r="T112" i="1"/>
  <c r="T111" i="1"/>
  <c r="S110" i="1"/>
  <c r="R95" i="1"/>
  <c r="X86" i="1"/>
  <c r="AA86" i="15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P114" i="15"/>
  <c r="AN116" i="15"/>
  <c r="U123" i="15"/>
  <c r="AM135" i="15"/>
  <c r="AN137" i="15"/>
  <c r="AO138" i="15"/>
  <c r="AN92" i="18"/>
  <c r="U102" i="18"/>
  <c r="U89" i="18"/>
  <c r="AM96" i="18"/>
  <c r="AN86" i="18"/>
  <c r="AP88" i="18"/>
  <c r="AP86" i="18"/>
  <c r="AO88" i="18"/>
  <c r="AQ87" i="18"/>
  <c r="AM86" i="18"/>
  <c r="AN88" i="18"/>
  <c r="U88" i="18"/>
  <c r="AM87" i="18"/>
  <c r="AB86" i="18"/>
  <c r="AB87" i="18" s="1"/>
  <c r="AB88" i="18" s="1"/>
  <c r="AB89" i="18" s="1"/>
  <c r="AB90" i="18" s="1"/>
  <c r="AB91" i="18" s="1"/>
  <c r="AB92" i="18" s="1"/>
  <c r="AB93" i="18" s="1"/>
  <c r="AB94" i="18" s="1"/>
  <c r="AB95" i="18" s="1"/>
  <c r="AB96" i="18" s="1"/>
  <c r="AB97" i="18" s="1"/>
  <c r="U87" i="18"/>
  <c r="AA86" i="18"/>
  <c r="AA87" i="18" s="1"/>
  <c r="AA88" i="18" s="1"/>
  <c r="AA89" i="18" s="1"/>
  <c r="AA90" i="18" s="1"/>
  <c r="AA91" i="18" s="1"/>
  <c r="AA92" i="18" s="1"/>
  <c r="AA93" i="18" s="1"/>
  <c r="AA94" i="18" s="1"/>
  <c r="AA95" i="18" s="1"/>
  <c r="AA96" i="18" s="1"/>
  <c r="AA97" i="18" s="1"/>
  <c r="AM88" i="18"/>
  <c r="AQ86" i="18"/>
  <c r="AB122" i="18"/>
  <c r="AB123" i="18" s="1"/>
  <c r="AB124" i="18" s="1"/>
  <c r="AB125" i="18" s="1"/>
  <c r="AB126" i="18" s="1"/>
  <c r="AB127" i="18" s="1"/>
  <c r="AB128" i="18" s="1"/>
  <c r="AB129" i="18" s="1"/>
  <c r="AB130" i="18" s="1"/>
  <c r="AB131" i="18" s="1"/>
  <c r="AB132" i="18" s="1"/>
  <c r="AB133" i="18" s="1"/>
  <c r="AO122" i="18"/>
  <c r="AP121" i="18"/>
  <c r="AN122" i="18"/>
  <c r="U122" i="18"/>
  <c r="AO121" i="18"/>
  <c r="U121" i="18"/>
  <c r="AM122" i="18"/>
  <c r="AD122" i="18"/>
  <c r="AM121" i="18"/>
  <c r="AA122" i="18"/>
  <c r="AA123" i="18" s="1"/>
  <c r="AA124" i="18" s="1"/>
  <c r="AA125" i="18" s="1"/>
  <c r="AA126" i="18" s="1"/>
  <c r="AA127" i="18" s="1"/>
  <c r="AA128" i="18" s="1"/>
  <c r="AA129" i="18" s="1"/>
  <c r="AA130" i="18" s="1"/>
  <c r="AA131" i="18" s="1"/>
  <c r="AA132" i="18" s="1"/>
  <c r="AA133" i="18" s="1"/>
  <c r="AM119" i="18"/>
  <c r="AC122" i="18"/>
  <c r="AC123" i="18" s="1"/>
  <c r="AC124" i="18" s="1"/>
  <c r="AC125" i="18" s="1"/>
  <c r="AC126" i="18" s="1"/>
  <c r="AC127" i="18" s="1"/>
  <c r="AC128" i="18" s="1"/>
  <c r="AC129" i="18" s="1"/>
  <c r="AC130" i="18" s="1"/>
  <c r="AC131" i="18" s="1"/>
  <c r="AC132" i="18" s="1"/>
  <c r="AC133" i="18" s="1"/>
  <c r="U120" i="18"/>
  <c r="U119" i="18"/>
  <c r="AN90" i="18"/>
  <c r="AM116" i="18"/>
  <c r="AO90" i="18"/>
  <c r="AM98" i="18"/>
  <c r="AQ112" i="18"/>
  <c r="AQ90" i="18"/>
  <c r="AM95" i="18"/>
  <c r="AP95" i="18"/>
  <c r="AO95" i="18"/>
  <c r="AP98" i="18"/>
  <c r="U100" i="18"/>
  <c r="U108" i="18"/>
  <c r="AM115" i="18"/>
  <c r="AM139" i="18"/>
  <c r="U139" i="18"/>
  <c r="AQ139" i="18"/>
  <c r="AP139" i="18"/>
  <c r="AO139" i="18"/>
  <c r="AN139" i="18"/>
  <c r="AC86" i="18"/>
  <c r="AC87" i="18" s="1"/>
  <c r="AC88" i="18" s="1"/>
  <c r="AC89" i="18" s="1"/>
  <c r="AC90" i="18" s="1"/>
  <c r="AC91" i="18" s="1"/>
  <c r="AC92" i="18" s="1"/>
  <c r="AC93" i="18" s="1"/>
  <c r="AC94" i="18" s="1"/>
  <c r="AC95" i="18" s="1"/>
  <c r="AC96" i="18" s="1"/>
  <c r="AC97" i="18" s="1"/>
  <c r="AO87" i="18"/>
  <c r="AN87" i="18"/>
  <c r="AP90" i="18"/>
  <c r="AM91" i="18"/>
  <c r="AO93" i="18"/>
  <c r="AN93" i="18"/>
  <c r="AQ95" i="18"/>
  <c r="U96" i="18"/>
  <c r="AQ98" i="18"/>
  <c r="AQ103" i="18"/>
  <c r="AP103" i="18"/>
  <c r="U103" i="18"/>
  <c r="AO103" i="18"/>
  <c r="AN103" i="18"/>
  <c r="AO104" i="18"/>
  <c r="AQ109" i="18"/>
  <c r="AP112" i="18"/>
  <c r="AP113" i="18"/>
  <c r="U112" i="18"/>
  <c r="AN110" i="18"/>
  <c r="AO113" i="18"/>
  <c r="AQ105" i="18"/>
  <c r="AQ104" i="18"/>
  <c r="AN113" i="18"/>
  <c r="U113" i="18"/>
  <c r="AQ111" i="18"/>
  <c r="AP108" i="18"/>
  <c r="U106" i="18"/>
  <c r="AP105" i="18"/>
  <c r="AP104" i="18"/>
  <c r="U104" i="18"/>
  <c r="AN115" i="18"/>
  <c r="AN119" i="18"/>
  <c r="AO134" i="18"/>
  <c r="U90" i="18"/>
  <c r="AQ94" i="18"/>
  <c r="AD110" i="18"/>
  <c r="AM89" i="18"/>
  <c r="AQ89" i="18"/>
  <c r="U97" i="18"/>
  <c r="AO100" i="18"/>
  <c r="AN100" i="18"/>
  <c r="AM100" i="18"/>
  <c r="AQ97" i="18"/>
  <c r="U98" i="18"/>
  <c r="AP97" i="18"/>
  <c r="AM104" i="18"/>
  <c r="AO105" i="18"/>
  <c r="AO108" i="18"/>
  <c r="AN111" i="18"/>
  <c r="AO120" i="18"/>
  <c r="AN95" i="18"/>
  <c r="AP100" i="18"/>
  <c r="AN104" i="18"/>
  <c r="AN109" i="18"/>
  <c r="U86" i="18"/>
  <c r="AD86" i="18"/>
  <c r="AP87" i="18"/>
  <c r="AQ91" i="18"/>
  <c r="AP91" i="18"/>
  <c r="AN91" i="18"/>
  <c r="AP93" i="18"/>
  <c r="U94" i="18"/>
  <c r="AN97" i="18"/>
  <c r="AB98" i="18"/>
  <c r="AB99" i="18" s="1"/>
  <c r="AB100" i="18" s="1"/>
  <c r="AB101" i="18" s="1"/>
  <c r="AB102" i="18" s="1"/>
  <c r="AB103" i="18" s="1"/>
  <c r="AB104" i="18" s="1"/>
  <c r="AB105" i="18" s="1"/>
  <c r="AB106" i="18" s="1"/>
  <c r="AB107" i="18" s="1"/>
  <c r="AB108" i="18" s="1"/>
  <c r="AB109" i="18" s="1"/>
  <c r="AP106" i="18"/>
  <c r="AO119" i="18"/>
  <c r="AP123" i="18"/>
  <c r="AQ134" i="18"/>
  <c r="AP137" i="18"/>
  <c r="AO137" i="18"/>
  <c r="AN137" i="18"/>
  <c r="U137" i="18"/>
  <c r="AO136" i="18"/>
  <c r="AM136" i="18"/>
  <c r="AQ137" i="18"/>
  <c r="AM137" i="18"/>
  <c r="AM133" i="18"/>
  <c r="AP89" i="18"/>
  <c r="U91" i="18"/>
  <c r="AP92" i="18"/>
  <c r="U107" i="18"/>
  <c r="AO112" i="18"/>
  <c r="AN120" i="18"/>
  <c r="AQ92" i="18"/>
  <c r="AO102" i="18"/>
  <c r="AN102" i="18"/>
  <c r="AQ102" i="18"/>
  <c r="AO101" i="18"/>
  <c r="AP102" i="18"/>
  <c r="AN101" i="18"/>
  <c r="AM102" i="18"/>
  <c r="AO91" i="18"/>
  <c r="AQ96" i="18"/>
  <c r="AN96" i="18"/>
  <c r="AO97" i="18"/>
  <c r="AC98" i="18"/>
  <c r="AC99" i="18" s="1"/>
  <c r="AC100" i="18" s="1"/>
  <c r="AC101" i="18" s="1"/>
  <c r="AC102" i="18" s="1"/>
  <c r="AC103" i="18" s="1"/>
  <c r="AC104" i="18" s="1"/>
  <c r="AC105" i="18" s="1"/>
  <c r="AC106" i="18" s="1"/>
  <c r="AC107" i="18" s="1"/>
  <c r="AC108" i="18" s="1"/>
  <c r="AC109" i="18" s="1"/>
  <c r="AM101" i="18"/>
  <c r="AM103" i="18"/>
  <c r="AQ106" i="18"/>
  <c r="AM107" i="18"/>
  <c r="U111" i="18"/>
  <c r="AO132" i="18"/>
  <c r="AM132" i="18"/>
  <c r="AP132" i="18"/>
  <c r="U132" i="18"/>
  <c r="AN132" i="18"/>
  <c r="AM129" i="18"/>
  <c r="AO125" i="18"/>
  <c r="AO126" i="18"/>
  <c r="AP94" i="18"/>
  <c r="AN94" i="18"/>
  <c r="U92" i="18"/>
  <c r="AM94" i="18"/>
  <c r="AO94" i="18"/>
  <c r="U99" i="18"/>
  <c r="AN105" i="18"/>
  <c r="AN108" i="18"/>
  <c r="AN89" i="18"/>
  <c r="AM92" i="18"/>
  <c r="AO96" i="18"/>
  <c r="AD98" i="18"/>
  <c r="AN99" i="18"/>
  <c r="AP101" i="18"/>
  <c r="AN107" i="18"/>
  <c r="AA110" i="18"/>
  <c r="AA111" i="18" s="1"/>
  <c r="AA112" i="18" s="1"/>
  <c r="AA113" i="18" s="1"/>
  <c r="AA114" i="18" s="1"/>
  <c r="AA115" i="18" s="1"/>
  <c r="AA116" i="18" s="1"/>
  <c r="AA117" i="18" s="1"/>
  <c r="AA118" i="18" s="1"/>
  <c r="AA119" i="18" s="1"/>
  <c r="AA120" i="18" s="1"/>
  <c r="AA121" i="18" s="1"/>
  <c r="AM118" i="18"/>
  <c r="AN118" i="18"/>
  <c r="AP118" i="18"/>
  <c r="AP114" i="18"/>
  <c r="AO118" i="18"/>
  <c r="U118" i="18"/>
  <c r="AO115" i="18"/>
  <c r="AO114" i="18"/>
  <c r="U115" i="18"/>
  <c r="U93" i="18"/>
  <c r="AN133" i="18"/>
  <c r="AM93" i="18"/>
  <c r="AQ99" i="18"/>
  <c r="AP99" i="18"/>
  <c r="AM108" i="18"/>
  <c r="AQ108" i="18"/>
  <c r="AB110" i="18"/>
  <c r="AB111" i="18" s="1"/>
  <c r="AB112" i="18" s="1"/>
  <c r="AB113" i="18" s="1"/>
  <c r="AB114" i="18" s="1"/>
  <c r="AB115" i="18" s="1"/>
  <c r="AB116" i="18" s="1"/>
  <c r="AB117" i="18" s="1"/>
  <c r="AB118" i="18" s="1"/>
  <c r="AB119" i="18" s="1"/>
  <c r="AB120" i="18" s="1"/>
  <c r="AB121" i="18" s="1"/>
  <c r="AO109" i="18"/>
  <c r="AP110" i="18"/>
  <c r="AO110" i="18"/>
  <c r="AP109" i="18"/>
  <c r="U110" i="18"/>
  <c r="AM110" i="18"/>
  <c r="AO128" i="18"/>
  <c r="AN127" i="18"/>
  <c r="AN128" i="18"/>
  <c r="AM127" i="18"/>
  <c r="AM128" i="18"/>
  <c r="AN126" i="18"/>
  <c r="U128" i="18"/>
  <c r="AP127" i="18"/>
  <c r="AO127" i="18"/>
  <c r="AP125" i="18"/>
  <c r="AN125" i="18"/>
  <c r="AM125" i="18"/>
  <c r="U124" i="18"/>
  <c r="AP126" i="18"/>
  <c r="AN131" i="18"/>
  <c r="AQ131" i="18"/>
  <c r="AP131" i="18"/>
  <c r="AM131" i="18"/>
  <c r="U131" i="18"/>
  <c r="U135" i="18"/>
  <c r="AP135" i="18"/>
  <c r="AO135" i="18"/>
  <c r="AN135" i="18"/>
  <c r="AQ135" i="18"/>
  <c r="AM135" i="18"/>
  <c r="AC134" i="18"/>
  <c r="AC135" i="18" s="1"/>
  <c r="AC136" i="18" s="1"/>
  <c r="AC137" i="18" s="1"/>
  <c r="AC138" i="18" s="1"/>
  <c r="AC139" i="18" s="1"/>
  <c r="AQ133" i="18"/>
  <c r="AA134" i="18"/>
  <c r="AA135" i="18" s="1"/>
  <c r="AA136" i="18" s="1"/>
  <c r="AA137" i="18" s="1"/>
  <c r="AA138" i="18" s="1"/>
  <c r="AA139" i="18" s="1"/>
  <c r="AN112" i="18"/>
  <c r="AO98" i="18"/>
  <c r="AM97" i="18"/>
  <c r="AN98" i="18"/>
  <c r="AA98" i="18"/>
  <c r="AA99" i="18" s="1"/>
  <c r="AA100" i="18" s="1"/>
  <c r="AA101" i="18" s="1"/>
  <c r="AA102" i="18" s="1"/>
  <c r="AA103" i="18" s="1"/>
  <c r="AA104" i="18" s="1"/>
  <c r="AA105" i="18" s="1"/>
  <c r="AA106" i="18" s="1"/>
  <c r="AA107" i="18" s="1"/>
  <c r="AA108" i="18" s="1"/>
  <c r="AA109" i="18" s="1"/>
  <c r="AM99" i="18"/>
  <c r="AM105" i="18"/>
  <c r="AO106" i="18"/>
  <c r="AN106" i="18"/>
  <c r="AM106" i="18"/>
  <c r="AM109" i="18"/>
  <c r="AQ110" i="18"/>
  <c r="AO131" i="18"/>
  <c r="AO133" i="18"/>
  <c r="U101" i="18"/>
  <c r="U105" i="18"/>
  <c r="AM111" i="18"/>
  <c r="AO111" i="18"/>
  <c r="AP117" i="18"/>
  <c r="AO117" i="18"/>
  <c r="AQ116" i="18"/>
  <c r="AM114" i="18"/>
  <c r="AN117" i="18"/>
  <c r="U117" i="18"/>
  <c r="AM117" i="18"/>
  <c r="AP124" i="18"/>
  <c r="AO124" i="18"/>
  <c r="AN124" i="18"/>
  <c r="AM124" i="18"/>
  <c r="U129" i="18"/>
  <c r="AM130" i="18"/>
  <c r="AP130" i="18"/>
  <c r="AO130" i="18"/>
  <c r="U130" i="18"/>
  <c r="AQ107" i="18"/>
  <c r="AP107" i="18"/>
  <c r="AP111" i="18"/>
  <c r="AN114" i="18"/>
  <c r="AP116" i="18"/>
  <c r="AP120" i="18"/>
  <c r="U125" i="18"/>
  <c r="AN123" i="18"/>
  <c r="AO123" i="18"/>
  <c r="U123" i="18"/>
  <c r="AM123" i="18"/>
  <c r="U109" i="18"/>
  <c r="AM112" i="18"/>
  <c r="AP115" i="18"/>
  <c r="U116" i="18"/>
  <c r="AN116" i="18"/>
  <c r="AP119" i="18"/>
  <c r="U127" i="18"/>
  <c r="U114" i="18"/>
  <c r="AB134" i="18"/>
  <c r="AB135" i="18" s="1"/>
  <c r="AB136" i="18" s="1"/>
  <c r="AB137" i="18" s="1"/>
  <c r="AB138" i="18" s="1"/>
  <c r="AB139" i="18" s="1"/>
  <c r="AO116" i="18"/>
  <c r="AN121" i="18"/>
  <c r="AM126" i="18"/>
  <c r="AN136" i="18"/>
  <c r="U136" i="18"/>
  <c r="AQ136" i="18"/>
  <c r="AP136" i="18"/>
  <c r="AN129" i="18"/>
  <c r="U134" i="18"/>
  <c r="AD134" i="18"/>
  <c r="U138" i="18"/>
  <c r="U126" i="18"/>
  <c r="AO129" i="18"/>
  <c r="AM134" i="18"/>
  <c r="AM138" i="18"/>
  <c r="AP129" i="18"/>
  <c r="U133" i="18"/>
  <c r="AN134" i="18"/>
  <c r="AN138" i="18"/>
  <c r="AO138" i="18"/>
  <c r="AP134" i="18"/>
  <c r="AP138" i="18"/>
  <c r="AQ138" i="18"/>
  <c r="AP133" i="18"/>
  <c r="U102" i="15"/>
  <c r="AO110" i="15"/>
  <c r="U112" i="15"/>
  <c r="AP110" i="15"/>
  <c r="U97" i="15"/>
  <c r="AN98" i="15"/>
  <c r="U90" i="15"/>
  <c r="AP92" i="15"/>
  <c r="AQ93" i="15"/>
  <c r="U96" i="15"/>
  <c r="AM97" i="15"/>
  <c r="AO98" i="15"/>
  <c r="AO99" i="15"/>
  <c r="AM101" i="15"/>
  <c r="AO102" i="15"/>
  <c r="AM113" i="15"/>
  <c r="AP113" i="15"/>
  <c r="U113" i="15"/>
  <c r="AN113" i="15"/>
  <c r="AQ111" i="15"/>
  <c r="AO113" i="15"/>
  <c r="AM86" i="15"/>
  <c r="AD86" i="15"/>
  <c r="U86" i="15"/>
  <c r="AB86" i="15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C86" i="15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P88" i="15"/>
  <c r="AM87" i="15"/>
  <c r="AQ88" i="15"/>
  <c r="AM91" i="15"/>
  <c r="AO103" i="15"/>
  <c r="U107" i="15"/>
  <c r="U110" i="15"/>
  <c r="AN91" i="15"/>
  <c r="AN95" i="15"/>
  <c r="U101" i="15"/>
  <c r="AP103" i="15"/>
  <c r="AN86" i="15"/>
  <c r="AN88" i="15"/>
  <c r="AO89" i="15"/>
  <c r="AM90" i="15"/>
  <c r="AP91" i="15"/>
  <c r="AQ95" i="15"/>
  <c r="AO95" i="15"/>
  <c r="AP95" i="15"/>
  <c r="AP96" i="15"/>
  <c r="AM96" i="15"/>
  <c r="AO96" i="15"/>
  <c r="AN96" i="15"/>
  <c r="AQ96" i="15"/>
  <c r="AD98" i="15"/>
  <c r="AP99" i="15"/>
  <c r="AO104" i="15"/>
  <c r="U105" i="15"/>
  <c r="AP106" i="15"/>
  <c r="AN106" i="15"/>
  <c r="U106" i="15"/>
  <c r="AM106" i="15"/>
  <c r="AQ103" i="15"/>
  <c r="AO106" i="15"/>
  <c r="AP111" i="15"/>
  <c r="AQ101" i="15"/>
  <c r="U100" i="15"/>
  <c r="AP101" i="15"/>
  <c r="AN101" i="15"/>
  <c r="AO101" i="15"/>
  <c r="AQ90" i="15"/>
  <c r="U98" i="15"/>
  <c r="AN103" i="15"/>
  <c r="U94" i="15"/>
  <c r="AM95" i="15"/>
  <c r="U93" i="15"/>
  <c r="AN111" i="15"/>
  <c r="AO91" i="15"/>
  <c r="AO86" i="15"/>
  <c r="U87" i="15"/>
  <c r="AO88" i="15"/>
  <c r="AQ94" i="15"/>
  <c r="AN94" i="15"/>
  <c r="AP94" i="15"/>
  <c r="AO94" i="15"/>
  <c r="AC98" i="15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P98" i="15"/>
  <c r="AB98" i="15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Q98" i="15"/>
  <c r="AA98" i="15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M99" i="15"/>
  <c r="AQ99" i="15"/>
  <c r="AQ100" i="15"/>
  <c r="AP102" i="15"/>
  <c r="AQ102" i="15"/>
  <c r="AM103" i="15"/>
  <c r="AQ106" i="15"/>
  <c r="AN109" i="15"/>
  <c r="AO109" i="15"/>
  <c r="U109" i="15"/>
  <c r="AM109" i="15"/>
  <c r="AN108" i="15"/>
  <c r="AM108" i="15"/>
  <c r="AO108" i="15"/>
  <c r="AP109" i="15"/>
  <c r="AQ112" i="15"/>
  <c r="U95" i="15"/>
  <c r="AO107" i="15"/>
  <c r="AB110" i="15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P87" i="15"/>
  <c r="AM98" i="15"/>
  <c r="AM102" i="15"/>
  <c r="AQ105" i="15"/>
  <c r="U88" i="15"/>
  <c r="AM94" i="15"/>
  <c r="AN99" i="15"/>
  <c r="AN102" i="15"/>
  <c r="AP86" i="15"/>
  <c r="AQ87" i="15"/>
  <c r="AQ89" i="15"/>
  <c r="U91" i="15"/>
  <c r="AQ91" i="15"/>
  <c r="AO92" i="15"/>
  <c r="AP93" i="15"/>
  <c r="AO93" i="15"/>
  <c r="AM93" i="15"/>
  <c r="U92" i="15"/>
  <c r="AN93" i="15"/>
  <c r="AM92" i="15"/>
  <c r="AQ97" i="15"/>
  <c r="AP97" i="15"/>
  <c r="AN97" i="15"/>
  <c r="AO97" i="15"/>
  <c r="AP104" i="15"/>
  <c r="AM107" i="15"/>
  <c r="AQ109" i="15"/>
  <c r="AN87" i="15"/>
  <c r="U89" i="15"/>
  <c r="AO90" i="15"/>
  <c r="AM100" i="15"/>
  <c r="AM104" i="15"/>
  <c r="AO105" i="15"/>
  <c r="AP112" i="15"/>
  <c r="AO112" i="15"/>
  <c r="AP107" i="15"/>
  <c r="AQ110" i="15"/>
  <c r="AA110" i="15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N90" i="15"/>
  <c r="U104" i="15"/>
  <c r="AQ107" i="15"/>
  <c r="AM111" i="15"/>
  <c r="U111" i="15"/>
  <c r="AO87" i="15"/>
  <c r="AM89" i="15"/>
  <c r="AP90" i="15"/>
  <c r="AN92" i="15"/>
  <c r="U99" i="15"/>
  <c r="AN100" i="15"/>
  <c r="U103" i="15"/>
  <c r="AN104" i="15"/>
  <c r="AP105" i="15"/>
  <c r="U108" i="15"/>
  <c r="AP108" i="15"/>
  <c r="AC110" i="15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M112" i="15"/>
  <c r="AP115" i="15"/>
  <c r="AM114" i="15"/>
  <c r="AO115" i="15"/>
  <c r="AN115" i="15"/>
  <c r="AM115" i="15"/>
  <c r="U115" i="15"/>
  <c r="AM105" i="15"/>
  <c r="AN105" i="15"/>
  <c r="AQ108" i="15"/>
  <c r="AD110" i="15"/>
  <c r="AM110" i="15"/>
  <c r="AN112" i="15"/>
  <c r="AO116" i="15"/>
  <c r="AM118" i="15"/>
  <c r="AP119" i="15"/>
  <c r="AN121" i="15"/>
  <c r="AB122" i="15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N123" i="15"/>
  <c r="U127" i="15"/>
  <c r="AM128" i="15"/>
  <c r="AN129" i="15"/>
  <c r="AO130" i="15"/>
  <c r="AP131" i="15"/>
  <c r="U134" i="15"/>
  <c r="AD134" i="15"/>
  <c r="AN135" i="15"/>
  <c r="AP136" i="15"/>
  <c r="AN139" i="15"/>
  <c r="AP116" i="15"/>
  <c r="AN118" i="15"/>
  <c r="U120" i="15"/>
  <c r="AO121" i="15"/>
  <c r="AC122" i="15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O123" i="15"/>
  <c r="U126" i="15"/>
  <c r="AM127" i="15"/>
  <c r="AN128" i="15"/>
  <c r="AO129" i="15"/>
  <c r="AP130" i="15"/>
  <c r="AM134" i="15"/>
  <c r="AO135" i="15"/>
  <c r="AQ136" i="15"/>
  <c r="AM138" i="15"/>
  <c r="AO139" i="15"/>
  <c r="AQ116" i="15"/>
  <c r="U117" i="15"/>
  <c r="AO118" i="15"/>
  <c r="AM120" i="15"/>
  <c r="AP121" i="15"/>
  <c r="U122" i="15"/>
  <c r="AD122" i="15"/>
  <c r="AP123" i="15"/>
  <c r="U125" i="15"/>
  <c r="AM126" i="15"/>
  <c r="AN127" i="15"/>
  <c r="AO128" i="15"/>
  <c r="AP129" i="15"/>
  <c r="U133" i="15"/>
  <c r="AN134" i="15"/>
  <c r="AP135" i="15"/>
  <c r="U137" i="15"/>
  <c r="AN138" i="15"/>
  <c r="AP139" i="15"/>
  <c r="AM117" i="15"/>
  <c r="AP118" i="15"/>
  <c r="AN120" i="15"/>
  <c r="AM122" i="15"/>
  <c r="AQ123" i="15"/>
  <c r="U124" i="15"/>
  <c r="AM125" i="15"/>
  <c r="AN126" i="15"/>
  <c r="AO127" i="15"/>
  <c r="AP128" i="15"/>
  <c r="U132" i="15"/>
  <c r="AM133" i="15"/>
  <c r="AO134" i="15"/>
  <c r="AQ135" i="15"/>
  <c r="AM137" i="15"/>
  <c r="AQ139" i="15"/>
  <c r="AN117" i="15"/>
  <c r="U131" i="15"/>
  <c r="AN114" i="15"/>
  <c r="U116" i="15"/>
  <c r="AO117" i="15"/>
  <c r="AM119" i="15"/>
  <c r="AP120" i="15"/>
  <c r="AO122" i="15"/>
  <c r="AN124" i="15"/>
  <c r="AO125" i="15"/>
  <c r="AP126" i="15"/>
  <c r="U130" i="15"/>
  <c r="AM131" i="15"/>
  <c r="AM136" i="15"/>
  <c r="AM116" i="15"/>
  <c r="AP117" i="15"/>
  <c r="AO124" i="15"/>
  <c r="AM130" i="15"/>
  <c r="AN131" i="15"/>
  <c r="U135" i="15"/>
  <c r="AN136" i="15"/>
  <c r="U118" i="15"/>
  <c r="AO119" i="15"/>
  <c r="AM121" i="15"/>
  <c r="AA122" i="15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M123" i="15"/>
  <c r="AM129" i="15"/>
  <c r="AP132" i="15"/>
  <c r="AQ133" i="15"/>
  <c r="AC134" i="15"/>
  <c r="AC135" i="15" s="1"/>
  <c r="AC136" i="15" s="1"/>
  <c r="AC137" i="15" s="1"/>
  <c r="AC138" i="15" s="1"/>
  <c r="AC139" i="15" s="1"/>
  <c r="AM119" i="1"/>
  <c r="AM113" i="1"/>
  <c r="Y117" i="1"/>
  <c r="X107" i="1"/>
  <c r="X118" i="1"/>
  <c r="X139" i="1"/>
  <c r="X127" i="1"/>
  <c r="X123" i="1"/>
  <c r="X113" i="1"/>
  <c r="X92" i="1"/>
  <c r="X90" i="1"/>
  <c r="AM121" i="1"/>
  <c r="Y118" i="1"/>
  <c r="X116" i="1"/>
  <c r="S129" i="1"/>
  <c r="S128" i="1"/>
  <c r="S127" i="1"/>
  <c r="S126" i="1"/>
  <c r="S125" i="1"/>
  <c r="S124" i="1"/>
  <c r="S123" i="1"/>
  <c r="AQ139" i="12"/>
  <c r="AP136" i="12"/>
  <c r="AP139" i="12"/>
  <c r="AP109" i="12"/>
  <c r="AN139" i="12"/>
  <c r="AO139" i="12"/>
  <c r="AO95" i="12"/>
  <c r="AO134" i="12"/>
  <c r="U137" i="11"/>
  <c r="P136" i="11"/>
  <c r="U107" i="12"/>
  <c r="AO96" i="12"/>
  <c r="AO107" i="12"/>
  <c r="AM86" i="12"/>
  <c r="U138" i="12"/>
  <c r="AA86" i="12"/>
  <c r="AA87" i="12" s="1"/>
  <c r="AA88" i="12" s="1"/>
  <c r="AA89" i="12" s="1"/>
  <c r="AA90" i="12" s="1"/>
  <c r="AA91" i="12" s="1"/>
  <c r="AA92" i="12" s="1"/>
  <c r="AA93" i="12" s="1"/>
  <c r="AA94" i="12" s="1"/>
  <c r="AA95" i="12" s="1"/>
  <c r="AA96" i="12" s="1"/>
  <c r="AA97" i="12" s="1"/>
  <c r="AN114" i="12"/>
  <c r="U133" i="12"/>
  <c r="AM114" i="12"/>
  <c r="AN134" i="12"/>
  <c r="U109" i="12"/>
  <c r="AM109" i="12"/>
  <c r="AQ109" i="12"/>
  <c r="AN89" i="12"/>
  <c r="U95" i="12"/>
  <c r="AN95" i="12"/>
  <c r="AM95" i="12"/>
  <c r="AP95" i="12"/>
  <c r="AQ95" i="12"/>
  <c r="AO102" i="12"/>
  <c r="AQ107" i="12"/>
  <c r="AN127" i="12"/>
  <c r="AM127" i="12"/>
  <c r="AP127" i="12"/>
  <c r="U127" i="12"/>
  <c r="AC122" i="12"/>
  <c r="AC123" i="12" s="1"/>
  <c r="AC124" i="12" s="1"/>
  <c r="AC125" i="12" s="1"/>
  <c r="AC126" i="12" s="1"/>
  <c r="AC127" i="12" s="1"/>
  <c r="AC128" i="12" s="1"/>
  <c r="AC129" i="12" s="1"/>
  <c r="AC130" i="12" s="1"/>
  <c r="AC131" i="12" s="1"/>
  <c r="AC132" i="12" s="1"/>
  <c r="AC133" i="12" s="1"/>
  <c r="AP121" i="12"/>
  <c r="AN118" i="12"/>
  <c r="AM115" i="12"/>
  <c r="AO127" i="12"/>
  <c r="AO125" i="12"/>
  <c r="U115" i="12"/>
  <c r="AO119" i="12"/>
  <c r="AO118" i="12"/>
  <c r="AA122" i="12"/>
  <c r="AA123" i="12" s="1"/>
  <c r="AA124" i="12" s="1"/>
  <c r="AA125" i="12" s="1"/>
  <c r="AA126" i="12" s="1"/>
  <c r="AA127" i="12" s="1"/>
  <c r="AA128" i="12" s="1"/>
  <c r="AA129" i="12" s="1"/>
  <c r="AA130" i="12" s="1"/>
  <c r="AA131" i="12" s="1"/>
  <c r="AA132" i="12" s="1"/>
  <c r="AA133" i="12" s="1"/>
  <c r="AM116" i="12"/>
  <c r="U114" i="12"/>
  <c r="U124" i="12"/>
  <c r="AB110" i="12"/>
  <c r="AB111" i="12" s="1"/>
  <c r="AB112" i="12" s="1"/>
  <c r="AB113" i="12" s="1"/>
  <c r="AB114" i="12" s="1"/>
  <c r="AB115" i="12" s="1"/>
  <c r="AB116" i="12" s="1"/>
  <c r="AB117" i="12" s="1"/>
  <c r="AB118" i="12" s="1"/>
  <c r="AB119" i="12" s="1"/>
  <c r="AB120" i="12" s="1"/>
  <c r="AB121" i="12" s="1"/>
  <c r="AP120" i="12"/>
  <c r="AP119" i="12"/>
  <c r="AP118" i="12"/>
  <c r="AQ116" i="12"/>
  <c r="AO120" i="12"/>
  <c r="AN116" i="12"/>
  <c r="AN93" i="12"/>
  <c r="AO101" i="12"/>
  <c r="AA110" i="12"/>
  <c r="AA111" i="12" s="1"/>
  <c r="AA112" i="12" s="1"/>
  <c r="AA113" i="12" s="1"/>
  <c r="AA114" i="12" s="1"/>
  <c r="AA115" i="12" s="1"/>
  <c r="AA116" i="12" s="1"/>
  <c r="AA117" i="12" s="1"/>
  <c r="AA118" i="12" s="1"/>
  <c r="AA119" i="12" s="1"/>
  <c r="AA120" i="12" s="1"/>
  <c r="AA121" i="12" s="1"/>
  <c r="AP101" i="12"/>
  <c r="AN109" i="12"/>
  <c r="AP110" i="12"/>
  <c r="U113" i="12"/>
  <c r="AQ133" i="12"/>
  <c r="AP133" i="12"/>
  <c r="AO133" i="12"/>
  <c r="AN133" i="12"/>
  <c r="AM133" i="12"/>
  <c r="AP131" i="12"/>
  <c r="AO130" i="12"/>
  <c r="AP129" i="12"/>
  <c r="AP128" i="12"/>
  <c r="U131" i="12"/>
  <c r="U130" i="12"/>
  <c r="U132" i="12"/>
  <c r="AO106" i="12"/>
  <c r="AN106" i="12"/>
  <c r="AM106" i="12"/>
  <c r="AP106" i="12"/>
  <c r="U106" i="12"/>
  <c r="U104" i="12"/>
  <c r="AQ106" i="12"/>
  <c r="AM103" i="12"/>
  <c r="AM102" i="12"/>
  <c r="AC98" i="12"/>
  <c r="AC99" i="12" s="1"/>
  <c r="AC100" i="12" s="1"/>
  <c r="AC101" i="12" s="1"/>
  <c r="AC102" i="12" s="1"/>
  <c r="AC103" i="12" s="1"/>
  <c r="AC104" i="12" s="1"/>
  <c r="AC105" i="12" s="1"/>
  <c r="AC106" i="12" s="1"/>
  <c r="AC107" i="12" s="1"/>
  <c r="AC108" i="12" s="1"/>
  <c r="AC109" i="12" s="1"/>
  <c r="AQ99" i="12"/>
  <c r="U87" i="12"/>
  <c r="AN87" i="12"/>
  <c r="AM87" i="12"/>
  <c r="AP87" i="12"/>
  <c r="AO87" i="12"/>
  <c r="AC86" i="12"/>
  <c r="AC87" i="12" s="1"/>
  <c r="AC88" i="12" s="1"/>
  <c r="AC89" i="12" s="1"/>
  <c r="AC90" i="12" s="1"/>
  <c r="AC91" i="12" s="1"/>
  <c r="AC92" i="12" s="1"/>
  <c r="AC93" i="12" s="1"/>
  <c r="AC94" i="12" s="1"/>
  <c r="AC95" i="12" s="1"/>
  <c r="AC96" i="12" s="1"/>
  <c r="AC97" i="12" s="1"/>
  <c r="AO86" i="12"/>
  <c r="AB86" i="12"/>
  <c r="AB87" i="12" s="1"/>
  <c r="AB88" i="12" s="1"/>
  <c r="AB89" i="12" s="1"/>
  <c r="AB90" i="12" s="1"/>
  <c r="AB91" i="12" s="1"/>
  <c r="AB92" i="12" s="1"/>
  <c r="AB93" i="12" s="1"/>
  <c r="AB94" i="12" s="1"/>
  <c r="AB95" i="12" s="1"/>
  <c r="AB96" i="12" s="1"/>
  <c r="AB97" i="12" s="1"/>
  <c r="AD86" i="12"/>
  <c r="AQ87" i="12"/>
  <c r="AQ91" i="12"/>
  <c r="AM100" i="12"/>
  <c r="U100" i="12"/>
  <c r="AO100" i="12"/>
  <c r="AN100" i="12"/>
  <c r="AQ100" i="12"/>
  <c r="AP100" i="12"/>
  <c r="AN88" i="12"/>
  <c r="U96" i="12"/>
  <c r="AQ114" i="12"/>
  <c r="AM92" i="12"/>
  <c r="AN94" i="12"/>
  <c r="AM94" i="12"/>
  <c r="AP94" i="12"/>
  <c r="AO94" i="12"/>
  <c r="AM93" i="12"/>
  <c r="AO92" i="12"/>
  <c r="AN92" i="12"/>
  <c r="AQ94" i="12"/>
  <c r="U94" i="12"/>
  <c r="AO91" i="12"/>
  <c r="U92" i="12"/>
  <c r="AP92" i="12"/>
  <c r="AO88" i="12"/>
  <c r="AN96" i="12"/>
  <c r="AO98" i="12"/>
  <c r="AN98" i="12"/>
  <c r="AQ98" i="12"/>
  <c r="AP98" i="12"/>
  <c r="AD98" i="12"/>
  <c r="AM97" i="12"/>
  <c r="AN97" i="12"/>
  <c r="U98" i="12"/>
  <c r="AP96" i="12"/>
  <c r="AB98" i="12"/>
  <c r="AB99" i="12" s="1"/>
  <c r="AB100" i="12" s="1"/>
  <c r="AB101" i="12" s="1"/>
  <c r="AB102" i="12" s="1"/>
  <c r="AB103" i="12" s="1"/>
  <c r="AB104" i="12" s="1"/>
  <c r="AB105" i="12" s="1"/>
  <c r="AB106" i="12" s="1"/>
  <c r="AB107" i="12" s="1"/>
  <c r="AB108" i="12" s="1"/>
  <c r="AB109" i="12" s="1"/>
  <c r="AM96" i="12"/>
  <c r="AM98" i="12"/>
  <c r="AA98" i="12"/>
  <c r="AA99" i="12" s="1"/>
  <c r="AA100" i="12" s="1"/>
  <c r="AA101" i="12" s="1"/>
  <c r="AA102" i="12" s="1"/>
  <c r="AA103" i="12" s="1"/>
  <c r="AA104" i="12" s="1"/>
  <c r="AA105" i="12" s="1"/>
  <c r="AA106" i="12" s="1"/>
  <c r="AA107" i="12" s="1"/>
  <c r="AA108" i="12" s="1"/>
  <c r="AA109" i="12" s="1"/>
  <c r="AQ101" i="12"/>
  <c r="AO109" i="12"/>
  <c r="AQ110" i="12"/>
  <c r="AN90" i="12"/>
  <c r="AM90" i="12"/>
  <c r="AP90" i="12"/>
  <c r="AO90" i="12"/>
  <c r="AM89" i="12"/>
  <c r="AM88" i="12"/>
  <c r="U88" i="12"/>
  <c r="AM108" i="12"/>
  <c r="U108" i="12"/>
  <c r="AN108" i="12"/>
  <c r="AP88" i="12"/>
  <c r="AP105" i="12"/>
  <c r="AO105" i="12"/>
  <c r="AN105" i="12"/>
  <c r="AM105" i="12"/>
  <c r="U105" i="12"/>
  <c r="AQ105" i="12"/>
  <c r="AN99" i="12"/>
  <c r="AM99" i="12"/>
  <c r="AP99" i="12"/>
  <c r="AO99" i="12"/>
  <c r="U99" i="12"/>
  <c r="AN102" i="12"/>
  <c r="AP108" i="12"/>
  <c r="AC134" i="12"/>
  <c r="AC135" i="12" s="1"/>
  <c r="AC136" i="12" s="1"/>
  <c r="AC137" i="12" s="1"/>
  <c r="AC138" i="12" s="1"/>
  <c r="AC139" i="12" s="1"/>
  <c r="AB134" i="12"/>
  <c r="AB135" i="12" s="1"/>
  <c r="AB136" i="12" s="1"/>
  <c r="AB137" i="12" s="1"/>
  <c r="AB138" i="12" s="1"/>
  <c r="AB139" i="12" s="1"/>
  <c r="AQ134" i="12"/>
  <c r="AP134" i="12"/>
  <c r="U134" i="12"/>
  <c r="AM134" i="12"/>
  <c r="AA134" i="12"/>
  <c r="AA135" i="12" s="1"/>
  <c r="AA136" i="12" s="1"/>
  <c r="AA137" i="12" s="1"/>
  <c r="AA138" i="12" s="1"/>
  <c r="AA139" i="12" s="1"/>
  <c r="AD134" i="12"/>
  <c r="U102" i="12"/>
  <c r="AQ108" i="12"/>
  <c r="AM110" i="12"/>
  <c r="AM111" i="12"/>
  <c r="AO136" i="12"/>
  <c r="AN136" i="12"/>
  <c r="AQ135" i="12"/>
  <c r="U136" i="12"/>
  <c r="AP135" i="12"/>
  <c r="AM136" i="12"/>
  <c r="AO135" i="12"/>
  <c r="AN135" i="12"/>
  <c r="AO108" i="12"/>
  <c r="AN103" i="12"/>
  <c r="AP113" i="12"/>
  <c r="AN113" i="12"/>
  <c r="AM113" i="12"/>
  <c r="AQ111" i="12"/>
  <c r="AQ112" i="12"/>
  <c r="AN110" i="12"/>
  <c r="AP111" i="12"/>
  <c r="AM112" i="12"/>
  <c r="AO111" i="12"/>
  <c r="U90" i="12"/>
  <c r="AQ90" i="12"/>
  <c r="U101" i="12"/>
  <c r="AN101" i="12"/>
  <c r="AM101" i="12"/>
  <c r="AQ102" i="12"/>
  <c r="AQ104" i="12"/>
  <c r="AP104" i="12"/>
  <c r="AO104" i="12"/>
  <c r="AN104" i="12"/>
  <c r="AP103" i="12"/>
  <c r="U103" i="12"/>
  <c r="AM104" i="12"/>
  <c r="AP102" i="12"/>
  <c r="AO103" i="12"/>
  <c r="AO110" i="12"/>
  <c r="AN111" i="12"/>
  <c r="AO113" i="12"/>
  <c r="AQ136" i="12"/>
  <c r="AM138" i="12"/>
  <c r="AO138" i="12"/>
  <c r="AO137" i="12"/>
  <c r="AN138" i="12"/>
  <c r="AN137" i="12"/>
  <c r="AM137" i="12"/>
  <c r="AQ138" i="12"/>
  <c r="AP138" i="12"/>
  <c r="U137" i="12"/>
  <c r="AO117" i="12"/>
  <c r="AB122" i="12"/>
  <c r="AB123" i="12" s="1"/>
  <c r="AB124" i="12" s="1"/>
  <c r="AB125" i="12" s="1"/>
  <c r="AB126" i="12" s="1"/>
  <c r="AB127" i="12" s="1"/>
  <c r="AB128" i="12" s="1"/>
  <c r="AB129" i="12" s="1"/>
  <c r="AB130" i="12" s="1"/>
  <c r="AB131" i="12" s="1"/>
  <c r="AB132" i="12" s="1"/>
  <c r="AB133" i="12" s="1"/>
  <c r="AP124" i="12"/>
  <c r="AO124" i="12"/>
  <c r="AN124" i="12"/>
  <c r="AQ123" i="12"/>
  <c r="AN121" i="12"/>
  <c r="AN119" i="12"/>
  <c r="AN117" i="12"/>
  <c r="AM124" i="12"/>
  <c r="AP123" i="12"/>
  <c r="AD122" i="12"/>
  <c r="AQ118" i="12"/>
  <c r="U123" i="12"/>
  <c r="U122" i="12"/>
  <c r="AO121" i="12"/>
  <c r="AN120" i="12"/>
  <c r="U116" i="12"/>
  <c r="AM123" i="12"/>
  <c r="AO122" i="12"/>
  <c r="AN115" i="12"/>
  <c r="AP117" i="12"/>
  <c r="AM129" i="12"/>
  <c r="U91" i="12"/>
  <c r="AN91" i="12"/>
  <c r="AM91" i="12"/>
  <c r="AP91" i="12"/>
  <c r="AP125" i="12"/>
  <c r="AM125" i="12"/>
  <c r="U125" i="12"/>
  <c r="AN125" i="12"/>
  <c r="AN126" i="12"/>
  <c r="AM126" i="12"/>
  <c r="U126" i="12"/>
  <c r="AP126" i="12"/>
  <c r="AO126" i="12"/>
  <c r="AN86" i="12"/>
  <c r="AQ86" i="12"/>
  <c r="U86" i="12"/>
  <c r="AN107" i="12"/>
  <c r="AM107" i="12"/>
  <c r="AP107" i="12"/>
  <c r="AN130" i="12"/>
  <c r="AM130" i="12"/>
  <c r="AM128" i="12"/>
  <c r="AO128" i="12"/>
  <c r="AN128" i="12"/>
  <c r="AO129" i="12"/>
  <c r="AN129" i="12"/>
  <c r="AP130" i="12"/>
  <c r="AP89" i="12"/>
  <c r="AO89" i="12"/>
  <c r="AQ89" i="12"/>
  <c r="AP93" i="12"/>
  <c r="AO93" i="12"/>
  <c r="AQ93" i="12"/>
  <c r="AP97" i="12"/>
  <c r="AO97" i="12"/>
  <c r="AQ97" i="12"/>
  <c r="AD110" i="12"/>
  <c r="U128" i="12"/>
  <c r="U89" i="12"/>
  <c r="U93" i="12"/>
  <c r="U97" i="12"/>
  <c r="U111" i="12"/>
  <c r="AM135" i="12"/>
  <c r="AM139" i="12"/>
  <c r="AQ88" i="12"/>
  <c r="AQ92" i="12"/>
  <c r="AQ96" i="12"/>
  <c r="AQ103" i="12"/>
  <c r="AC110" i="12"/>
  <c r="AC111" i="12" s="1"/>
  <c r="AC112" i="12" s="1"/>
  <c r="AC113" i="12" s="1"/>
  <c r="AC114" i="12" s="1"/>
  <c r="AC115" i="12" s="1"/>
  <c r="AC116" i="12" s="1"/>
  <c r="AC117" i="12" s="1"/>
  <c r="AC118" i="12" s="1"/>
  <c r="AC119" i="12" s="1"/>
  <c r="AC120" i="12" s="1"/>
  <c r="AC121" i="12" s="1"/>
  <c r="AP112" i="12"/>
  <c r="U112" i="12"/>
  <c r="AN112" i="12"/>
  <c r="AP114" i="12"/>
  <c r="AO114" i="12"/>
  <c r="AP115" i="12"/>
  <c r="AO115" i="12"/>
  <c r="AP116" i="12"/>
  <c r="AO116" i="12"/>
  <c r="U117" i="12"/>
  <c r="AM117" i="12"/>
  <c r="AO131" i="12"/>
  <c r="AN131" i="12"/>
  <c r="AM131" i="12"/>
  <c r="U110" i="12"/>
  <c r="AO112" i="12"/>
  <c r="AP132" i="12"/>
  <c r="AO132" i="12"/>
  <c r="AN132" i="12"/>
  <c r="AM132" i="12"/>
  <c r="AM118" i="12"/>
  <c r="U118" i="12"/>
  <c r="AO123" i="12"/>
  <c r="AN123" i="12"/>
  <c r="AM119" i="12"/>
  <c r="U119" i="12"/>
  <c r="AM120" i="12"/>
  <c r="U120" i="12"/>
  <c r="AM121" i="12"/>
  <c r="U121" i="12"/>
  <c r="AN122" i="12"/>
  <c r="AM122" i="12"/>
  <c r="AQ137" i="12"/>
  <c r="AP137" i="12"/>
  <c r="U129" i="12"/>
  <c r="U135" i="12"/>
  <c r="U139" i="12"/>
  <c r="AQ136" i="11"/>
  <c r="O139" i="11"/>
  <c r="P139" i="11"/>
  <c r="Q139" i="11"/>
  <c r="R139" i="11"/>
  <c r="S139" i="11"/>
  <c r="T139" i="11"/>
  <c r="U139" i="11"/>
  <c r="AQ139" i="11"/>
  <c r="AP139" i="11"/>
  <c r="AO139" i="11"/>
  <c r="AN139" i="11"/>
  <c r="AM139" i="11"/>
  <c r="AP136" i="11"/>
  <c r="T137" i="11"/>
  <c r="O136" i="11"/>
  <c r="S137" i="11"/>
  <c r="AQ138" i="11"/>
  <c r="AO136" i="11"/>
  <c r="AP138" i="11"/>
  <c r="AN136" i="11"/>
  <c r="AO138" i="11"/>
  <c r="AM136" i="11"/>
  <c r="R137" i="11"/>
  <c r="Q137" i="11"/>
  <c r="U138" i="11"/>
  <c r="P137" i="11"/>
  <c r="AN138" i="11"/>
  <c r="T138" i="11"/>
  <c r="O137" i="11"/>
  <c r="AM138" i="11"/>
  <c r="AD134" i="11"/>
  <c r="AD135" i="11" s="1"/>
  <c r="AQ137" i="11"/>
  <c r="AP137" i="11"/>
  <c r="Q138" i="11"/>
  <c r="S136" i="11"/>
  <c r="AO137" i="11"/>
  <c r="U136" i="11"/>
  <c r="T136" i="11"/>
  <c r="P138" i="11"/>
  <c r="R136" i="11"/>
  <c r="AN137" i="11"/>
  <c r="S138" i="11"/>
  <c r="R138" i="11"/>
  <c r="O138" i="11"/>
  <c r="Q136" i="11"/>
  <c r="AM137" i="11"/>
  <c r="AM114" i="11"/>
  <c r="AN122" i="11"/>
  <c r="AP115" i="11"/>
  <c r="AQ106" i="11"/>
  <c r="AQ94" i="11"/>
  <c r="AQ86" i="11"/>
  <c r="AM125" i="11"/>
  <c r="AO121" i="11"/>
  <c r="AP106" i="11"/>
  <c r="AM124" i="11"/>
  <c r="AM112" i="11"/>
  <c r="AM100" i="11"/>
  <c r="AM88" i="11"/>
  <c r="AN132" i="11"/>
  <c r="AN120" i="11"/>
  <c r="AN108" i="11"/>
  <c r="AN96" i="11"/>
  <c r="AP132" i="11"/>
  <c r="AO127" i="11"/>
  <c r="AP120" i="11"/>
  <c r="AP114" i="11"/>
  <c r="AO110" i="11"/>
  <c r="AO106" i="11"/>
  <c r="AO102" i="11"/>
  <c r="AO98" i="11"/>
  <c r="AO94" i="11"/>
  <c r="AO90" i="11"/>
  <c r="AM126" i="11"/>
  <c r="AN97" i="11"/>
  <c r="AP98" i="11"/>
  <c r="AO86" i="11"/>
  <c r="AM135" i="11"/>
  <c r="AM123" i="11"/>
  <c r="AM111" i="11"/>
  <c r="AM99" i="11"/>
  <c r="AM87" i="11"/>
  <c r="AN131" i="11"/>
  <c r="AN119" i="11"/>
  <c r="AN107" i="11"/>
  <c r="AN95" i="11"/>
  <c r="AO132" i="11"/>
  <c r="AP126" i="11"/>
  <c r="AO120" i="11"/>
  <c r="AO114" i="11"/>
  <c r="AQ109" i="11"/>
  <c r="AQ105" i="11"/>
  <c r="AQ101" i="11"/>
  <c r="AQ97" i="11"/>
  <c r="AQ93" i="11"/>
  <c r="AQ89" i="11"/>
  <c r="AN134" i="11"/>
  <c r="AM101" i="11"/>
  <c r="AM134" i="11"/>
  <c r="AM122" i="11"/>
  <c r="AM110" i="11"/>
  <c r="AM98" i="11"/>
  <c r="AM86" i="11"/>
  <c r="AN130" i="11"/>
  <c r="AN118" i="11"/>
  <c r="AN106" i="11"/>
  <c r="AN94" i="11"/>
  <c r="AQ135" i="11"/>
  <c r="AQ131" i="11"/>
  <c r="AO126" i="11"/>
  <c r="AP119" i="11"/>
  <c r="AP113" i="11"/>
  <c r="AP109" i="11"/>
  <c r="AP105" i="11"/>
  <c r="AP101" i="11"/>
  <c r="AP97" i="11"/>
  <c r="AP93" i="11"/>
  <c r="AP89" i="11"/>
  <c r="AN110" i="11"/>
  <c r="AQ110" i="11"/>
  <c r="AQ102" i="11"/>
  <c r="AQ98" i="11"/>
  <c r="AQ90" i="11"/>
  <c r="AN121" i="11"/>
  <c r="AP127" i="11"/>
  <c r="AP102" i="11"/>
  <c r="AM133" i="11"/>
  <c r="AM121" i="11"/>
  <c r="AM109" i="11"/>
  <c r="AM97" i="11"/>
  <c r="AN129" i="11"/>
  <c r="AN117" i="11"/>
  <c r="AN105" i="11"/>
  <c r="AN93" i="11"/>
  <c r="AP135" i="11"/>
  <c r="AP131" i="11"/>
  <c r="AP125" i="11"/>
  <c r="AO119" i="11"/>
  <c r="AO113" i="11"/>
  <c r="AO109" i="11"/>
  <c r="AO105" i="11"/>
  <c r="AO101" i="11"/>
  <c r="AO97" i="11"/>
  <c r="AO93" i="11"/>
  <c r="AO89" i="11"/>
  <c r="AP121" i="11"/>
  <c r="AM113" i="11"/>
  <c r="AN133" i="11"/>
  <c r="AO115" i="11"/>
  <c r="AP90" i="11"/>
  <c r="AM132" i="11"/>
  <c r="AM120" i="11"/>
  <c r="AM108" i="11"/>
  <c r="AM96" i="11"/>
  <c r="AN128" i="11"/>
  <c r="AN116" i="11"/>
  <c r="AN104" i="11"/>
  <c r="AN92" i="11"/>
  <c r="AO135" i="11"/>
  <c r="AO131" i="11"/>
  <c r="AO125" i="11"/>
  <c r="AP118" i="11"/>
  <c r="AQ112" i="11"/>
  <c r="AQ108" i="11"/>
  <c r="AQ104" i="11"/>
  <c r="AQ100" i="11"/>
  <c r="AQ96" i="11"/>
  <c r="AQ92" i="11"/>
  <c r="AQ88" i="11"/>
  <c r="AP94" i="11"/>
  <c r="AM131" i="11"/>
  <c r="AM119" i="11"/>
  <c r="AM107" i="11"/>
  <c r="AM95" i="11"/>
  <c r="AN127" i="11"/>
  <c r="AN115" i="11"/>
  <c r="AN103" i="11"/>
  <c r="AN91" i="11"/>
  <c r="AQ134" i="11"/>
  <c r="AP130" i="11"/>
  <c r="AP124" i="11"/>
  <c r="AO118" i="11"/>
  <c r="AP112" i="11"/>
  <c r="AP108" i="11"/>
  <c r="AP104" i="11"/>
  <c r="AP100" i="11"/>
  <c r="AP96" i="11"/>
  <c r="AP92" i="11"/>
  <c r="AP88" i="11"/>
  <c r="AM102" i="11"/>
  <c r="AN98" i="11"/>
  <c r="AO128" i="11"/>
  <c r="AM89" i="11"/>
  <c r="AN109" i="11"/>
  <c r="AP110" i="11"/>
  <c r="AM130" i="11"/>
  <c r="AM118" i="11"/>
  <c r="AM106" i="11"/>
  <c r="AM94" i="11"/>
  <c r="AN126" i="11"/>
  <c r="AN114" i="11"/>
  <c r="AN102" i="11"/>
  <c r="AN90" i="11"/>
  <c r="AP134" i="11"/>
  <c r="AO130" i="11"/>
  <c r="AO124" i="11"/>
  <c r="AP117" i="11"/>
  <c r="AO112" i="11"/>
  <c r="AO108" i="11"/>
  <c r="AO104" i="11"/>
  <c r="AO100" i="11"/>
  <c r="AO96" i="11"/>
  <c r="AO92" i="11"/>
  <c r="AO88" i="11"/>
  <c r="AM90" i="11"/>
  <c r="AN86" i="11"/>
  <c r="AO133" i="11"/>
  <c r="AM129" i="11"/>
  <c r="AM117" i="11"/>
  <c r="AM105" i="11"/>
  <c r="AM93" i="11"/>
  <c r="AN125" i="11"/>
  <c r="AN113" i="11"/>
  <c r="AN101" i="11"/>
  <c r="AN89" i="11"/>
  <c r="AO134" i="11"/>
  <c r="AP129" i="11"/>
  <c r="AP123" i="11"/>
  <c r="AO117" i="11"/>
  <c r="AQ111" i="11"/>
  <c r="AQ107" i="11"/>
  <c r="AQ103" i="11"/>
  <c r="AQ99" i="11"/>
  <c r="AQ95" i="11"/>
  <c r="AQ91" i="11"/>
  <c r="AQ87" i="11"/>
  <c r="AM128" i="11"/>
  <c r="AM104" i="11"/>
  <c r="AN112" i="11"/>
  <c r="AN88" i="11"/>
  <c r="AQ133" i="11"/>
  <c r="AO129" i="11"/>
  <c r="AO123" i="11"/>
  <c r="AP116" i="11"/>
  <c r="AP111" i="11"/>
  <c r="AP103" i="11"/>
  <c r="AP99" i="11"/>
  <c r="AP95" i="11"/>
  <c r="AP91" i="11"/>
  <c r="AP87" i="11"/>
  <c r="AM116" i="11"/>
  <c r="AM92" i="11"/>
  <c r="AN124" i="11"/>
  <c r="AN100" i="11"/>
  <c r="AP107" i="11"/>
  <c r="AM127" i="11"/>
  <c r="AM115" i="11"/>
  <c r="AM103" i="11"/>
  <c r="AM91" i="11"/>
  <c r="AN135" i="11"/>
  <c r="AN123" i="11"/>
  <c r="AN111" i="11"/>
  <c r="AN99" i="11"/>
  <c r="AN87" i="11"/>
  <c r="AP133" i="11"/>
  <c r="AP128" i="11"/>
  <c r="AO122" i="11"/>
  <c r="AO116" i="11"/>
  <c r="AO111" i="11"/>
  <c r="AO107" i="11"/>
  <c r="AO103" i="11"/>
  <c r="AO99" i="11"/>
  <c r="AO95" i="11"/>
  <c r="AO91" i="11"/>
  <c r="AO87" i="11"/>
  <c r="AD98" i="11"/>
  <c r="AE98" i="11" s="1"/>
  <c r="AD86" i="11"/>
  <c r="AD110" i="11"/>
  <c r="AD122" i="11"/>
  <c r="U133" i="11"/>
  <c r="R133" i="11"/>
  <c r="R131" i="11"/>
  <c r="N133" i="11"/>
  <c r="O133" i="11"/>
  <c r="P133" i="11"/>
  <c r="R132" i="11"/>
  <c r="S133" i="11"/>
  <c r="Q133" i="11"/>
  <c r="U91" i="11"/>
  <c r="K91" i="11"/>
  <c r="R90" i="11"/>
  <c r="L91" i="11"/>
  <c r="M91" i="11"/>
  <c r="R88" i="11"/>
  <c r="N91" i="11"/>
  <c r="O91" i="11"/>
  <c r="P91" i="11"/>
  <c r="Q91" i="11"/>
  <c r="U97" i="11"/>
  <c r="K97" i="11"/>
  <c r="L97" i="11"/>
  <c r="M97" i="11"/>
  <c r="N97" i="11"/>
  <c r="O97" i="11"/>
  <c r="P97" i="11"/>
  <c r="R96" i="11"/>
  <c r="Q97" i="11"/>
  <c r="R94" i="11"/>
  <c r="U103" i="11"/>
  <c r="R102" i="11"/>
  <c r="L103" i="11"/>
  <c r="M103" i="11"/>
  <c r="N103" i="11"/>
  <c r="R101" i="11"/>
  <c r="O103" i="11"/>
  <c r="P103" i="11"/>
  <c r="R100" i="11"/>
  <c r="Q103" i="11"/>
  <c r="R99" i="11"/>
  <c r="R103" i="11"/>
  <c r="S100" i="11"/>
  <c r="U109" i="11"/>
  <c r="R107" i="11"/>
  <c r="R109" i="11"/>
  <c r="L109" i="11"/>
  <c r="M109" i="11"/>
  <c r="N109" i="11"/>
  <c r="R106" i="11"/>
  <c r="O109" i="11"/>
  <c r="P109" i="11"/>
  <c r="R105" i="11"/>
  <c r="Q109" i="11"/>
  <c r="R108" i="11"/>
  <c r="U127" i="11"/>
  <c r="N127" i="11"/>
  <c r="O127" i="11"/>
  <c r="P127" i="11"/>
  <c r="Q127" i="11"/>
  <c r="S135" i="11"/>
  <c r="R135" i="11"/>
  <c r="S134" i="11"/>
  <c r="U86" i="11"/>
  <c r="U92" i="11"/>
  <c r="U98" i="11"/>
  <c r="U104" i="11"/>
  <c r="U110" i="11"/>
  <c r="U116" i="11"/>
  <c r="U122" i="11"/>
  <c r="U128" i="11"/>
  <c r="U134" i="11"/>
  <c r="U115" i="11"/>
  <c r="R111" i="11"/>
  <c r="M115" i="11"/>
  <c r="N115" i="11"/>
  <c r="R112" i="11"/>
  <c r="S111" i="11"/>
  <c r="O115" i="11"/>
  <c r="P115" i="11"/>
  <c r="S112" i="11"/>
  <c r="M87" i="11"/>
  <c r="M105" i="11"/>
  <c r="M117" i="11"/>
  <c r="U121" i="11"/>
  <c r="M121" i="11"/>
  <c r="N121" i="11"/>
  <c r="O121" i="11"/>
  <c r="P121" i="11"/>
  <c r="M93" i="11"/>
  <c r="M99" i="11"/>
  <c r="M111" i="11"/>
  <c r="U87" i="11"/>
  <c r="U93" i="11"/>
  <c r="U99" i="11"/>
  <c r="U105" i="11"/>
  <c r="U111" i="11"/>
  <c r="U117" i="11"/>
  <c r="U123" i="11"/>
  <c r="U129" i="11"/>
  <c r="U135" i="11"/>
  <c r="U89" i="11"/>
  <c r="U95" i="11"/>
  <c r="U101" i="11"/>
  <c r="U107" i="11"/>
  <c r="U113" i="11"/>
  <c r="U119" i="11"/>
  <c r="U125" i="11"/>
  <c r="U131" i="11"/>
  <c r="T135" i="11"/>
  <c r="T134" i="11"/>
  <c r="U90" i="11"/>
  <c r="U96" i="11"/>
  <c r="U102" i="11"/>
  <c r="U108" i="11"/>
  <c r="U114" i="11"/>
  <c r="U120" i="11"/>
  <c r="U126" i="11"/>
  <c r="U132" i="11"/>
  <c r="T133" i="11"/>
  <c r="Q135" i="11"/>
  <c r="Q134" i="11"/>
  <c r="Q132" i="11"/>
  <c r="Q131" i="11"/>
  <c r="Q130" i="11"/>
  <c r="Q129" i="11"/>
  <c r="Q128" i="11"/>
  <c r="Q126" i="11"/>
  <c r="Q125" i="11"/>
  <c r="Q124" i="11"/>
  <c r="Q123" i="11"/>
  <c r="Q112" i="11"/>
  <c r="Q111" i="11"/>
  <c r="Q110" i="11"/>
  <c r="Q108" i="11"/>
  <c r="Q107" i="11"/>
  <c r="Q106" i="11"/>
  <c r="Q105" i="11"/>
  <c r="Q104" i="11"/>
  <c r="Q102" i="11"/>
  <c r="Q101" i="11"/>
  <c r="Q100" i="11"/>
  <c r="Q99" i="11"/>
  <c r="Q98" i="11"/>
  <c r="Q96" i="11"/>
  <c r="Q95" i="11"/>
  <c r="Q94" i="11"/>
  <c r="Q93" i="11"/>
  <c r="Q92" i="11"/>
  <c r="Q90" i="11"/>
  <c r="Q89" i="11"/>
  <c r="Q88" i="11"/>
  <c r="Q87" i="11"/>
  <c r="Q86" i="11"/>
  <c r="R110" i="11"/>
  <c r="P135" i="11"/>
  <c r="P134" i="11"/>
  <c r="P132" i="11"/>
  <c r="P131" i="11"/>
  <c r="P130" i="11"/>
  <c r="P129" i="11"/>
  <c r="P128" i="11"/>
  <c r="P126" i="11"/>
  <c r="P125" i="11"/>
  <c r="P124" i="11"/>
  <c r="P123" i="11"/>
  <c r="P122" i="11"/>
  <c r="P120" i="11"/>
  <c r="P119" i="11"/>
  <c r="P118" i="11"/>
  <c r="P117" i="11"/>
  <c r="P116" i="11"/>
  <c r="P114" i="11"/>
  <c r="P113" i="11"/>
  <c r="P112" i="11"/>
  <c r="P111" i="11"/>
  <c r="P110" i="11"/>
  <c r="P108" i="11"/>
  <c r="P107" i="11"/>
  <c r="P106" i="11"/>
  <c r="P105" i="11"/>
  <c r="P104" i="11"/>
  <c r="P102" i="11"/>
  <c r="P101" i="11"/>
  <c r="P100" i="11"/>
  <c r="P99" i="11"/>
  <c r="P98" i="11"/>
  <c r="P96" i="11"/>
  <c r="P95" i="11"/>
  <c r="P94" i="11"/>
  <c r="P93" i="11"/>
  <c r="P92" i="11"/>
  <c r="P90" i="11"/>
  <c r="P89" i="11"/>
  <c r="P88" i="11"/>
  <c r="P87" i="11"/>
  <c r="P86" i="11"/>
  <c r="R86" i="11"/>
  <c r="O135" i="11"/>
  <c r="O134" i="11"/>
  <c r="O132" i="11"/>
  <c r="O131" i="11"/>
  <c r="O130" i="11"/>
  <c r="O129" i="11"/>
  <c r="O128" i="11"/>
  <c r="O126" i="11"/>
  <c r="O125" i="11"/>
  <c r="O124" i="11"/>
  <c r="O123" i="11"/>
  <c r="O122" i="11"/>
  <c r="O120" i="11"/>
  <c r="O119" i="11"/>
  <c r="O118" i="11"/>
  <c r="O117" i="11"/>
  <c r="O116" i="11"/>
  <c r="O114" i="11"/>
  <c r="O113" i="11"/>
  <c r="O112" i="11"/>
  <c r="O111" i="11"/>
  <c r="O110" i="11"/>
  <c r="O108" i="11"/>
  <c r="O107" i="11"/>
  <c r="O106" i="11"/>
  <c r="O105" i="11"/>
  <c r="O104" i="11"/>
  <c r="O102" i="11"/>
  <c r="O101" i="11"/>
  <c r="O100" i="11"/>
  <c r="O99" i="11"/>
  <c r="O98" i="11"/>
  <c r="O96" i="11"/>
  <c r="O95" i="11"/>
  <c r="O94" i="11"/>
  <c r="O93" i="11"/>
  <c r="O92" i="11"/>
  <c r="O90" i="11"/>
  <c r="O89" i="11"/>
  <c r="O88" i="11"/>
  <c r="O87" i="11"/>
  <c r="O86" i="11"/>
  <c r="N132" i="11"/>
  <c r="N131" i="11"/>
  <c r="N130" i="11"/>
  <c r="N129" i="11"/>
  <c r="N128" i="11"/>
  <c r="N126" i="11"/>
  <c r="N125" i="11"/>
  <c r="N124" i="11"/>
  <c r="N123" i="11"/>
  <c r="N122" i="11"/>
  <c r="N120" i="11"/>
  <c r="N119" i="11"/>
  <c r="N118" i="11"/>
  <c r="N117" i="11"/>
  <c r="N116" i="11"/>
  <c r="N114" i="11"/>
  <c r="N113" i="11"/>
  <c r="N112" i="11"/>
  <c r="N111" i="11"/>
  <c r="N110" i="11"/>
  <c r="N108" i="11"/>
  <c r="N107" i="11"/>
  <c r="N106" i="11"/>
  <c r="N105" i="11"/>
  <c r="N104" i="11"/>
  <c r="N102" i="11"/>
  <c r="N101" i="11"/>
  <c r="N100" i="11"/>
  <c r="N99" i="11"/>
  <c r="N98" i="11"/>
  <c r="N96" i="11"/>
  <c r="N95" i="11"/>
  <c r="N94" i="11"/>
  <c r="N93" i="11"/>
  <c r="N92" i="11"/>
  <c r="N90" i="11"/>
  <c r="N89" i="11"/>
  <c r="N88" i="11"/>
  <c r="N87" i="11"/>
  <c r="M120" i="11"/>
  <c r="M119" i="11"/>
  <c r="M118" i="11"/>
  <c r="M116" i="11"/>
  <c r="M114" i="11"/>
  <c r="M113" i="11"/>
  <c r="M112" i="11"/>
  <c r="M110" i="11"/>
  <c r="M108" i="11"/>
  <c r="M107" i="11"/>
  <c r="M106" i="11"/>
  <c r="M104" i="11"/>
  <c r="M102" i="11"/>
  <c r="M101" i="11"/>
  <c r="M100" i="11"/>
  <c r="M98" i="11"/>
  <c r="M96" i="11"/>
  <c r="M95" i="11"/>
  <c r="M94" i="11"/>
  <c r="M92" i="11"/>
  <c r="M90" i="11"/>
  <c r="M89" i="11"/>
  <c r="M88" i="11"/>
  <c r="M86" i="11"/>
  <c r="L108" i="11"/>
  <c r="L107" i="11"/>
  <c r="L106" i="11"/>
  <c r="L105" i="11"/>
  <c r="L104" i="11"/>
  <c r="L102" i="11"/>
  <c r="L101" i="11"/>
  <c r="L100" i="11"/>
  <c r="L99" i="11"/>
  <c r="L98" i="11"/>
  <c r="L96" i="11"/>
  <c r="L95" i="11"/>
  <c r="L94" i="11"/>
  <c r="L93" i="11"/>
  <c r="L92" i="11"/>
  <c r="L90" i="11"/>
  <c r="L89" i="11"/>
  <c r="L88" i="11"/>
  <c r="L87" i="11"/>
  <c r="L86" i="11"/>
  <c r="R104" i="11"/>
  <c r="K96" i="11"/>
  <c r="K95" i="11"/>
  <c r="K94" i="11"/>
  <c r="K93" i="11"/>
  <c r="K92" i="11"/>
  <c r="K90" i="11"/>
  <c r="K89" i="11"/>
  <c r="K88" i="11"/>
  <c r="K87" i="11"/>
  <c r="K86" i="11"/>
  <c r="R134" i="11"/>
  <c r="R92" i="11"/>
  <c r="U130" i="11"/>
  <c r="U124" i="11"/>
  <c r="U118" i="11"/>
  <c r="U112" i="11"/>
  <c r="U106" i="11"/>
  <c r="U100" i="11"/>
  <c r="U94" i="11"/>
  <c r="U88" i="11"/>
  <c r="AB134" i="11"/>
  <c r="AA86" i="11"/>
  <c r="AA87" i="11" s="1"/>
  <c r="AA88" i="11" s="1"/>
  <c r="AA89" i="11" s="1"/>
  <c r="AA90" i="11" s="1"/>
  <c r="AA91" i="11" s="1"/>
  <c r="AA92" i="11" s="1"/>
  <c r="AA93" i="11" s="1"/>
  <c r="AA94" i="11" s="1"/>
  <c r="AA95" i="11" s="1"/>
  <c r="AA96" i="11" s="1"/>
  <c r="AA97" i="11" s="1"/>
  <c r="AB110" i="11"/>
  <c r="AB111" i="11" s="1"/>
  <c r="AB112" i="11" s="1"/>
  <c r="AB113" i="11" s="1"/>
  <c r="AB114" i="11" s="1"/>
  <c r="AB115" i="11" s="1"/>
  <c r="AB116" i="11" s="1"/>
  <c r="AB117" i="11" s="1"/>
  <c r="AB118" i="11" s="1"/>
  <c r="AB119" i="11" s="1"/>
  <c r="AB120" i="11" s="1"/>
  <c r="AB121" i="11" s="1"/>
  <c r="AA110" i="11"/>
  <c r="AA111" i="11" s="1"/>
  <c r="AA112" i="11" s="1"/>
  <c r="AA113" i="11" s="1"/>
  <c r="AA114" i="11" s="1"/>
  <c r="AA115" i="11" s="1"/>
  <c r="AA116" i="11" s="1"/>
  <c r="AA117" i="11" s="1"/>
  <c r="AA118" i="11" s="1"/>
  <c r="AA119" i="11" s="1"/>
  <c r="AA120" i="11" s="1"/>
  <c r="AA121" i="11" s="1"/>
  <c r="AA134" i="11"/>
  <c r="AC86" i="11"/>
  <c r="AB86" i="11"/>
  <c r="AB87" i="11" s="1"/>
  <c r="AB88" i="11" s="1"/>
  <c r="AB89" i="11" s="1"/>
  <c r="AB90" i="11" s="1"/>
  <c r="AB91" i="11" s="1"/>
  <c r="AB92" i="11" s="1"/>
  <c r="AB93" i="11" s="1"/>
  <c r="AB94" i="11" s="1"/>
  <c r="AB95" i="11" s="1"/>
  <c r="AB96" i="11" s="1"/>
  <c r="AB97" i="11" s="1"/>
  <c r="AA98" i="11"/>
  <c r="AA99" i="11" s="1"/>
  <c r="AA100" i="11" s="1"/>
  <c r="AA101" i="11" s="1"/>
  <c r="AA102" i="11" s="1"/>
  <c r="AA103" i="11" s="1"/>
  <c r="AA104" i="11" s="1"/>
  <c r="AA105" i="11" s="1"/>
  <c r="AA106" i="11" s="1"/>
  <c r="AA107" i="11" s="1"/>
  <c r="AA108" i="11" s="1"/>
  <c r="AA109" i="11" s="1"/>
  <c r="AC110" i="11"/>
  <c r="AB122" i="11"/>
  <c r="AB123" i="11" s="1"/>
  <c r="AB124" i="11" s="1"/>
  <c r="AB125" i="11" s="1"/>
  <c r="AB126" i="11" s="1"/>
  <c r="AB127" i="11" s="1"/>
  <c r="AB128" i="11" s="1"/>
  <c r="AB129" i="11" s="1"/>
  <c r="AB130" i="11" s="1"/>
  <c r="AB131" i="11" s="1"/>
  <c r="AB132" i="11" s="1"/>
  <c r="AB133" i="11" s="1"/>
  <c r="AC98" i="11"/>
  <c r="AC122" i="11"/>
  <c r="AB98" i="11"/>
  <c r="AB99" i="11" s="1"/>
  <c r="AB100" i="11" s="1"/>
  <c r="AB101" i="11" s="1"/>
  <c r="AB102" i="11" s="1"/>
  <c r="AB103" i="11" s="1"/>
  <c r="AB104" i="11" s="1"/>
  <c r="AB105" i="11" s="1"/>
  <c r="AB106" i="11" s="1"/>
  <c r="AB107" i="11" s="1"/>
  <c r="AB108" i="11" s="1"/>
  <c r="AB109" i="11" s="1"/>
  <c r="AA122" i="11"/>
  <c r="AA123" i="11" s="1"/>
  <c r="AA124" i="11" s="1"/>
  <c r="AA125" i="11" s="1"/>
  <c r="AA126" i="11" s="1"/>
  <c r="AA127" i="11" s="1"/>
  <c r="AA128" i="11" s="1"/>
  <c r="AA129" i="11" s="1"/>
  <c r="AA130" i="11" s="1"/>
  <c r="AA131" i="11" s="1"/>
  <c r="AA132" i="11" s="1"/>
  <c r="AA133" i="11" s="1"/>
  <c r="AC134" i="11"/>
  <c r="AC135" i="11" s="1"/>
  <c r="AC136" i="11" s="1"/>
  <c r="AC137" i="11" s="1"/>
  <c r="AC138" i="11" s="1"/>
  <c r="AC139" i="11" s="1"/>
  <c r="AQ117" i="11"/>
  <c r="AQ118" i="11"/>
  <c r="S114" i="49" l="1"/>
  <c r="S114" i="50"/>
  <c r="S94" i="49"/>
  <c r="S94" i="50"/>
  <c r="S123" i="49"/>
  <c r="S123" i="50"/>
  <c r="R119" i="49"/>
  <c r="R119" i="50"/>
  <c r="S130" i="49"/>
  <c r="S130" i="50"/>
  <c r="S107" i="49"/>
  <c r="S107" i="50"/>
  <c r="R120" i="49"/>
  <c r="R120" i="50"/>
  <c r="S105" i="49"/>
  <c r="S105" i="50"/>
  <c r="S108" i="49"/>
  <c r="S108" i="50"/>
  <c r="R86" i="49"/>
  <c r="R86" i="50"/>
  <c r="R117" i="49"/>
  <c r="R117" i="50"/>
  <c r="S124" i="49"/>
  <c r="S124" i="50"/>
  <c r="S96" i="49"/>
  <c r="S96" i="50"/>
  <c r="S103" i="49"/>
  <c r="S103" i="50"/>
  <c r="S100" i="49"/>
  <c r="S100" i="50"/>
  <c r="R90" i="49"/>
  <c r="R90" i="50"/>
  <c r="R122" i="49"/>
  <c r="R122" i="50"/>
  <c r="S125" i="49"/>
  <c r="S125" i="50"/>
  <c r="R97" i="49"/>
  <c r="R97" i="50"/>
  <c r="S106" i="49"/>
  <c r="S106" i="50"/>
  <c r="S126" i="49"/>
  <c r="S126" i="50"/>
  <c r="X91" i="1"/>
  <c r="X93" i="1"/>
  <c r="R95" i="49"/>
  <c r="R95" i="50"/>
  <c r="R121" i="49"/>
  <c r="R121" i="50"/>
  <c r="S101" i="49"/>
  <c r="S101" i="50"/>
  <c r="R93" i="49"/>
  <c r="R93" i="50"/>
  <c r="R88" i="49"/>
  <c r="R88" i="50"/>
  <c r="S127" i="49"/>
  <c r="S127" i="50"/>
  <c r="S110" i="49"/>
  <c r="S110" i="50"/>
  <c r="S102" i="49"/>
  <c r="S102" i="50"/>
  <c r="R89" i="49"/>
  <c r="R89" i="50"/>
  <c r="R94" i="49"/>
  <c r="R94" i="50"/>
  <c r="T111" i="49"/>
  <c r="T111" i="50"/>
  <c r="R115" i="49"/>
  <c r="R115" i="50"/>
  <c r="S104" i="49"/>
  <c r="S104" i="50"/>
  <c r="R91" i="49"/>
  <c r="R91" i="50"/>
  <c r="R116" i="49"/>
  <c r="R116" i="50"/>
  <c r="S88" i="49"/>
  <c r="S88" i="50"/>
  <c r="S92" i="1"/>
  <c r="S92" i="50" s="1"/>
  <c r="R98" i="49"/>
  <c r="R98" i="50"/>
  <c r="S128" i="49"/>
  <c r="S128" i="50"/>
  <c r="S129" i="49"/>
  <c r="S129" i="50"/>
  <c r="X124" i="1"/>
  <c r="X106" i="1"/>
  <c r="T112" i="49"/>
  <c r="T112" i="50"/>
  <c r="S99" i="49"/>
  <c r="S99" i="50"/>
  <c r="R114" i="49"/>
  <c r="R114" i="50"/>
  <c r="S118" i="49"/>
  <c r="S118" i="50"/>
  <c r="R118" i="49"/>
  <c r="R118" i="50"/>
  <c r="R113" i="49"/>
  <c r="R113" i="50"/>
  <c r="R87" i="49"/>
  <c r="R87" i="50"/>
  <c r="S131" i="48"/>
  <c r="S131" i="49"/>
  <c r="R94" i="30"/>
  <c r="R94" i="12"/>
  <c r="R94" i="38"/>
  <c r="S109" i="48"/>
  <c r="S109" i="49"/>
  <c r="S132" i="48"/>
  <c r="S132" i="49"/>
  <c r="R94" i="29"/>
  <c r="R94" i="19"/>
  <c r="R92" i="48"/>
  <c r="R92" i="49"/>
  <c r="R94" i="20"/>
  <c r="S94" i="11"/>
  <c r="R94" i="32"/>
  <c r="R96" i="48"/>
  <c r="R96" i="49"/>
  <c r="S92" i="49"/>
  <c r="Y86" i="40"/>
  <c r="R94" i="31"/>
  <c r="R94" i="35"/>
  <c r="R119" i="47"/>
  <c r="Y119" i="47" s="1"/>
  <c r="R119" i="48"/>
  <c r="S130" i="47"/>
  <c r="S130" i="48"/>
  <c r="S125" i="47"/>
  <c r="S125" i="48"/>
  <c r="S96" i="47"/>
  <c r="S96" i="48"/>
  <c r="S100" i="47"/>
  <c r="S100" i="48"/>
  <c r="S124" i="47"/>
  <c r="S124" i="48"/>
  <c r="S103" i="47"/>
  <c r="S103" i="48"/>
  <c r="S126" i="47"/>
  <c r="S126" i="48"/>
  <c r="R97" i="47"/>
  <c r="R97" i="48"/>
  <c r="S106" i="47"/>
  <c r="S106" i="48"/>
  <c r="R90" i="47"/>
  <c r="R90" i="48"/>
  <c r="R122" i="47"/>
  <c r="R122" i="48"/>
  <c r="R88" i="47"/>
  <c r="R88" i="48"/>
  <c r="R121" i="47"/>
  <c r="R121" i="48"/>
  <c r="S128" i="47"/>
  <c r="S128" i="48"/>
  <c r="S110" i="47"/>
  <c r="S110" i="48"/>
  <c r="S102" i="47"/>
  <c r="S102" i="48"/>
  <c r="R89" i="47"/>
  <c r="R89" i="48"/>
  <c r="R115" i="47"/>
  <c r="R115" i="48"/>
  <c r="S104" i="47"/>
  <c r="S104" i="48"/>
  <c r="R91" i="47"/>
  <c r="R91" i="48"/>
  <c r="R116" i="47"/>
  <c r="R116" i="48"/>
  <c r="S88" i="47"/>
  <c r="S88" i="48"/>
  <c r="R98" i="47"/>
  <c r="R98" i="48"/>
  <c r="R95" i="47"/>
  <c r="R95" i="48"/>
  <c r="S101" i="47"/>
  <c r="S101" i="48"/>
  <c r="T112" i="47"/>
  <c r="T112" i="48"/>
  <c r="S99" i="47"/>
  <c r="S99" i="48"/>
  <c r="R114" i="47"/>
  <c r="Y114" i="47" s="1"/>
  <c r="R114" i="48"/>
  <c r="S118" i="47"/>
  <c r="S118" i="48"/>
  <c r="R118" i="47"/>
  <c r="R118" i="48"/>
  <c r="S127" i="47"/>
  <c r="S127" i="48"/>
  <c r="R93" i="47"/>
  <c r="R93" i="48"/>
  <c r="S129" i="47"/>
  <c r="S129" i="48"/>
  <c r="T111" i="47"/>
  <c r="T111" i="48"/>
  <c r="S123" i="47"/>
  <c r="S123" i="48"/>
  <c r="R113" i="47"/>
  <c r="Y113" i="47" s="1"/>
  <c r="R113" i="48"/>
  <c r="S114" i="47"/>
  <c r="S114" i="48"/>
  <c r="S94" i="47"/>
  <c r="S94" i="48"/>
  <c r="R87" i="47"/>
  <c r="R87" i="48"/>
  <c r="S107" i="47"/>
  <c r="S107" i="48"/>
  <c r="R120" i="47"/>
  <c r="R120" i="48"/>
  <c r="S105" i="47"/>
  <c r="S105" i="48"/>
  <c r="S108" i="47"/>
  <c r="S108" i="48"/>
  <c r="R86" i="47"/>
  <c r="R86" i="48"/>
  <c r="R117" i="47"/>
  <c r="R117" i="48"/>
  <c r="R94" i="47"/>
  <c r="R94" i="48"/>
  <c r="R118" i="27"/>
  <c r="S131" i="46"/>
  <c r="S131" i="47"/>
  <c r="Y131" i="47" s="1"/>
  <c r="Y86" i="46"/>
  <c r="S132" i="46"/>
  <c r="S132" i="47"/>
  <c r="S109" i="46"/>
  <c r="S109" i="47"/>
  <c r="R92" i="46"/>
  <c r="R92" i="47"/>
  <c r="S92" i="46"/>
  <c r="S92" i="47"/>
  <c r="R96" i="46"/>
  <c r="R96" i="47"/>
  <c r="R95" i="45"/>
  <c r="R95" i="46"/>
  <c r="R121" i="45"/>
  <c r="Y121" i="45" s="1"/>
  <c r="R121" i="46"/>
  <c r="S101" i="45"/>
  <c r="S101" i="46"/>
  <c r="R93" i="45"/>
  <c r="R93" i="46"/>
  <c r="S103" i="45"/>
  <c r="S103" i="46"/>
  <c r="S100" i="45"/>
  <c r="S100" i="46"/>
  <c r="S127" i="45"/>
  <c r="Y127" i="45" s="1"/>
  <c r="S127" i="46"/>
  <c r="Y127" i="46" s="1"/>
  <c r="R89" i="45"/>
  <c r="R89" i="46"/>
  <c r="R122" i="45"/>
  <c r="R122" i="46"/>
  <c r="S128" i="45"/>
  <c r="Y128" i="45" s="1"/>
  <c r="S128" i="46"/>
  <c r="S129" i="45"/>
  <c r="Y129" i="45" s="1"/>
  <c r="S129" i="46"/>
  <c r="Y129" i="46" s="1"/>
  <c r="T111" i="45"/>
  <c r="T111" i="46"/>
  <c r="R115" i="45"/>
  <c r="R115" i="46"/>
  <c r="S104" i="45"/>
  <c r="S104" i="46"/>
  <c r="R91" i="45"/>
  <c r="R91" i="46"/>
  <c r="R116" i="45"/>
  <c r="R116" i="46"/>
  <c r="Y116" i="46" s="1"/>
  <c r="S88" i="45"/>
  <c r="S88" i="46"/>
  <c r="R98" i="45"/>
  <c r="R98" i="46"/>
  <c r="R88" i="45"/>
  <c r="R88" i="46"/>
  <c r="R94" i="45"/>
  <c r="R94" i="46"/>
  <c r="AI134" i="50"/>
  <c r="S110" i="45"/>
  <c r="S110" i="46"/>
  <c r="S102" i="45"/>
  <c r="S102" i="46"/>
  <c r="T112" i="45"/>
  <c r="T112" i="46"/>
  <c r="S99" i="45"/>
  <c r="S99" i="46"/>
  <c r="S123" i="45"/>
  <c r="S123" i="46"/>
  <c r="R113" i="45"/>
  <c r="R113" i="46"/>
  <c r="Y113" i="46" s="1"/>
  <c r="S114" i="45"/>
  <c r="S114" i="46"/>
  <c r="S94" i="45"/>
  <c r="S94" i="46"/>
  <c r="R87" i="45"/>
  <c r="R87" i="46"/>
  <c r="R114" i="45"/>
  <c r="R114" i="46"/>
  <c r="Y114" i="46" s="1"/>
  <c r="S124" i="45"/>
  <c r="Y124" i="45" s="1"/>
  <c r="S124" i="46"/>
  <c r="R119" i="45"/>
  <c r="Y119" i="45" s="1"/>
  <c r="R119" i="46"/>
  <c r="S130" i="45"/>
  <c r="S130" i="46"/>
  <c r="Y130" i="46" s="1"/>
  <c r="S107" i="45"/>
  <c r="S107" i="46"/>
  <c r="S118" i="45"/>
  <c r="S118" i="46"/>
  <c r="R118" i="45"/>
  <c r="Y118" i="45" s="1"/>
  <c r="R118" i="46"/>
  <c r="S125" i="45"/>
  <c r="S125" i="46"/>
  <c r="Y125" i="46" s="1"/>
  <c r="S96" i="45"/>
  <c r="S96" i="46"/>
  <c r="R120" i="45"/>
  <c r="Y120" i="45" s="1"/>
  <c r="R120" i="46"/>
  <c r="S126" i="45"/>
  <c r="Y126" i="45" s="1"/>
  <c r="S126" i="46"/>
  <c r="R97" i="45"/>
  <c r="R97" i="46"/>
  <c r="S106" i="45"/>
  <c r="S106" i="46"/>
  <c r="R90" i="45"/>
  <c r="R90" i="46"/>
  <c r="S105" i="45"/>
  <c r="S105" i="46"/>
  <c r="S108" i="45"/>
  <c r="S108" i="46"/>
  <c r="R86" i="45"/>
  <c r="R86" i="46"/>
  <c r="R117" i="45"/>
  <c r="Y117" i="45" s="1"/>
  <c r="R117" i="46"/>
  <c r="S92" i="44"/>
  <c r="S92" i="45"/>
  <c r="R96" i="44"/>
  <c r="R96" i="45"/>
  <c r="S131" i="44"/>
  <c r="S131" i="45"/>
  <c r="Y131" i="45" s="1"/>
  <c r="S132" i="44"/>
  <c r="Y132" i="44" s="1"/>
  <c r="S132" i="45"/>
  <c r="S109" i="44"/>
  <c r="S109" i="45"/>
  <c r="AJ134" i="44"/>
  <c r="R92" i="44"/>
  <c r="R92" i="45"/>
  <c r="S125" i="43"/>
  <c r="Y125" i="43" s="1"/>
  <c r="S125" i="44"/>
  <c r="Y125" i="44" s="1"/>
  <c r="S96" i="43"/>
  <c r="S96" i="44"/>
  <c r="R120" i="43"/>
  <c r="R120" i="44"/>
  <c r="AI98" i="46"/>
  <c r="S106" i="43"/>
  <c r="S106" i="44"/>
  <c r="R90" i="43"/>
  <c r="R90" i="44"/>
  <c r="S105" i="43"/>
  <c r="S105" i="44"/>
  <c r="S108" i="43"/>
  <c r="S108" i="44"/>
  <c r="R86" i="43"/>
  <c r="R86" i="44"/>
  <c r="R117" i="43"/>
  <c r="Y117" i="43" s="1"/>
  <c r="R117" i="44"/>
  <c r="S127" i="43"/>
  <c r="S127" i="44"/>
  <c r="R95" i="43"/>
  <c r="R95" i="44"/>
  <c r="R121" i="43"/>
  <c r="R121" i="44"/>
  <c r="Y121" i="44" s="1"/>
  <c r="S101" i="43"/>
  <c r="S101" i="44"/>
  <c r="R93" i="43"/>
  <c r="R93" i="44"/>
  <c r="S103" i="43"/>
  <c r="S103" i="44"/>
  <c r="S100" i="43"/>
  <c r="S100" i="44"/>
  <c r="AG110" i="42"/>
  <c r="S126" i="43"/>
  <c r="S126" i="44"/>
  <c r="Y126" i="44" s="1"/>
  <c r="R97" i="43"/>
  <c r="R97" i="44"/>
  <c r="S128" i="43"/>
  <c r="Y128" i="43" s="1"/>
  <c r="S128" i="44"/>
  <c r="S110" i="43"/>
  <c r="S110" i="44"/>
  <c r="S102" i="43"/>
  <c r="S102" i="44"/>
  <c r="R89" i="43"/>
  <c r="R89" i="44"/>
  <c r="R122" i="43"/>
  <c r="R122" i="44"/>
  <c r="S129" i="43"/>
  <c r="Y129" i="43" s="1"/>
  <c r="S129" i="44"/>
  <c r="Y129" i="44" s="1"/>
  <c r="T111" i="43"/>
  <c r="T111" i="44"/>
  <c r="R115" i="43"/>
  <c r="R115" i="44"/>
  <c r="S104" i="43"/>
  <c r="S104" i="44"/>
  <c r="R91" i="43"/>
  <c r="R91" i="44"/>
  <c r="R116" i="43"/>
  <c r="R116" i="44"/>
  <c r="Y116" i="44" s="1"/>
  <c r="S88" i="43"/>
  <c r="S88" i="44"/>
  <c r="R98" i="43"/>
  <c r="R98" i="44"/>
  <c r="R88" i="43"/>
  <c r="R88" i="44"/>
  <c r="T112" i="43"/>
  <c r="T112" i="44"/>
  <c r="S99" i="43"/>
  <c r="S99" i="44"/>
  <c r="S123" i="43"/>
  <c r="S123" i="44"/>
  <c r="R113" i="43"/>
  <c r="Y113" i="43" s="1"/>
  <c r="R113" i="44"/>
  <c r="Y113" i="44" s="1"/>
  <c r="S114" i="43"/>
  <c r="S114" i="44"/>
  <c r="S94" i="43"/>
  <c r="S94" i="44"/>
  <c r="R87" i="43"/>
  <c r="R87" i="44"/>
  <c r="R114" i="43"/>
  <c r="Y114" i="43" s="1"/>
  <c r="R114" i="44"/>
  <c r="Y114" i="44" s="1"/>
  <c r="AE134" i="43"/>
  <c r="S124" i="43"/>
  <c r="Y124" i="43" s="1"/>
  <c r="S124" i="44"/>
  <c r="R119" i="43"/>
  <c r="R119" i="44"/>
  <c r="Y119" i="44" s="1"/>
  <c r="S130" i="43"/>
  <c r="S130" i="44"/>
  <c r="Y130" i="44" s="1"/>
  <c r="S107" i="43"/>
  <c r="S107" i="44"/>
  <c r="S118" i="43"/>
  <c r="S118" i="44"/>
  <c r="R118" i="43"/>
  <c r="R118" i="44"/>
  <c r="Y118" i="44" s="1"/>
  <c r="R94" i="43"/>
  <c r="R94" i="44"/>
  <c r="S92" i="42"/>
  <c r="S92" i="43"/>
  <c r="R96" i="42"/>
  <c r="R96" i="43"/>
  <c r="S131" i="42"/>
  <c r="S131" i="43"/>
  <c r="S132" i="42"/>
  <c r="S132" i="43"/>
  <c r="Y132" i="43" s="1"/>
  <c r="S109" i="42"/>
  <c r="S109" i="43"/>
  <c r="R92" i="42"/>
  <c r="R92" i="43"/>
  <c r="S129" i="41"/>
  <c r="S129" i="42"/>
  <c r="Y129" i="42" s="1"/>
  <c r="T111" i="41"/>
  <c r="T111" i="42"/>
  <c r="T112" i="41"/>
  <c r="T112" i="42"/>
  <c r="S99" i="41"/>
  <c r="S99" i="42"/>
  <c r="S94" i="41"/>
  <c r="S94" i="42"/>
  <c r="R87" i="41"/>
  <c r="R87" i="42"/>
  <c r="R114" i="41"/>
  <c r="Y114" i="41" s="1"/>
  <c r="R114" i="42"/>
  <c r="Y114" i="42" s="1"/>
  <c r="R119" i="41"/>
  <c r="Y119" i="41" s="1"/>
  <c r="R119" i="42"/>
  <c r="S130" i="41"/>
  <c r="S130" i="42"/>
  <c r="S107" i="41"/>
  <c r="S107" i="42"/>
  <c r="S118" i="41"/>
  <c r="S118" i="42"/>
  <c r="R118" i="41"/>
  <c r="R118" i="42"/>
  <c r="S124" i="41"/>
  <c r="S124" i="42"/>
  <c r="S125" i="41"/>
  <c r="S125" i="42"/>
  <c r="Y125" i="42" s="1"/>
  <c r="S96" i="41"/>
  <c r="S96" i="42"/>
  <c r="R120" i="41"/>
  <c r="Y120" i="41" s="1"/>
  <c r="R120" i="42"/>
  <c r="S123" i="41"/>
  <c r="S123" i="42"/>
  <c r="Y123" i="42" s="1"/>
  <c r="S114" i="41"/>
  <c r="S114" i="42"/>
  <c r="S126" i="41"/>
  <c r="S126" i="42"/>
  <c r="Y126" i="42" s="1"/>
  <c r="R90" i="41"/>
  <c r="R90" i="42"/>
  <c r="S105" i="41"/>
  <c r="S105" i="42"/>
  <c r="S108" i="41"/>
  <c r="S108" i="42"/>
  <c r="R86" i="41"/>
  <c r="R86" i="42"/>
  <c r="R117" i="41"/>
  <c r="Y117" i="41" s="1"/>
  <c r="R117" i="42"/>
  <c r="R94" i="41"/>
  <c r="R94" i="42"/>
  <c r="S127" i="41"/>
  <c r="S127" i="42"/>
  <c r="Y127" i="42" s="1"/>
  <c r="R95" i="41"/>
  <c r="R95" i="42"/>
  <c r="R121" i="41"/>
  <c r="R121" i="42"/>
  <c r="S101" i="41"/>
  <c r="S101" i="42"/>
  <c r="R93" i="41"/>
  <c r="R93" i="42"/>
  <c r="S103" i="41"/>
  <c r="S103" i="42"/>
  <c r="S100" i="41"/>
  <c r="S100" i="42"/>
  <c r="R113" i="41"/>
  <c r="R113" i="42"/>
  <c r="Y113" i="42" s="1"/>
  <c r="S106" i="41"/>
  <c r="S106" i="42"/>
  <c r="S128" i="41"/>
  <c r="S128" i="42"/>
  <c r="Y128" i="42" s="1"/>
  <c r="S110" i="41"/>
  <c r="S110" i="42"/>
  <c r="S102" i="41"/>
  <c r="S102" i="42"/>
  <c r="R89" i="41"/>
  <c r="R89" i="42"/>
  <c r="R122" i="41"/>
  <c r="R122" i="42"/>
  <c r="R97" i="41"/>
  <c r="R97" i="42"/>
  <c r="R115" i="41"/>
  <c r="R115" i="42"/>
  <c r="Y115" i="42" s="1"/>
  <c r="S104" i="41"/>
  <c r="S104" i="42"/>
  <c r="R91" i="41"/>
  <c r="R91" i="42"/>
  <c r="R116" i="41"/>
  <c r="Y116" i="41" s="1"/>
  <c r="R116" i="42"/>
  <c r="S88" i="41"/>
  <c r="S88" i="42"/>
  <c r="R98" i="41"/>
  <c r="R98" i="42"/>
  <c r="R88" i="41"/>
  <c r="R88" i="42"/>
  <c r="R92" i="40"/>
  <c r="R92" i="41"/>
  <c r="S92" i="40"/>
  <c r="S92" i="41"/>
  <c r="AE111" i="40"/>
  <c r="R96" i="40"/>
  <c r="R96" i="41"/>
  <c r="S131" i="40"/>
  <c r="Y131" i="40" s="1"/>
  <c r="S131" i="41"/>
  <c r="Y131" i="41" s="1"/>
  <c r="S109" i="40"/>
  <c r="S109" i="41"/>
  <c r="S132" i="40"/>
  <c r="S132" i="41"/>
  <c r="S96" i="39"/>
  <c r="S96" i="40"/>
  <c r="AQ123" i="24"/>
  <c r="S103" i="39"/>
  <c r="S103" i="40"/>
  <c r="S100" i="39"/>
  <c r="S100" i="40"/>
  <c r="AD87" i="39"/>
  <c r="AD99" i="41"/>
  <c r="AE99" i="41" s="1"/>
  <c r="AG134" i="46"/>
  <c r="S110" i="39"/>
  <c r="S110" i="40"/>
  <c r="R115" i="39"/>
  <c r="R115" i="40"/>
  <c r="S126" i="39"/>
  <c r="S126" i="40"/>
  <c r="S127" i="39"/>
  <c r="Y127" i="39" s="1"/>
  <c r="S127" i="40"/>
  <c r="R97" i="39"/>
  <c r="R97" i="40"/>
  <c r="AQ123" i="26"/>
  <c r="R89" i="39"/>
  <c r="R89" i="40"/>
  <c r="R122" i="39"/>
  <c r="R122" i="40"/>
  <c r="AH134" i="46"/>
  <c r="S128" i="39"/>
  <c r="S128" i="40"/>
  <c r="Y128" i="40" s="1"/>
  <c r="R95" i="39"/>
  <c r="R95" i="40"/>
  <c r="R121" i="39"/>
  <c r="R121" i="40"/>
  <c r="S101" i="39"/>
  <c r="S101" i="40"/>
  <c r="R93" i="39"/>
  <c r="R93" i="40"/>
  <c r="S104" i="39"/>
  <c r="S104" i="40"/>
  <c r="R91" i="39"/>
  <c r="R91" i="40"/>
  <c r="R116" i="39"/>
  <c r="Y116" i="39" s="1"/>
  <c r="R116" i="40"/>
  <c r="S88" i="39"/>
  <c r="S88" i="40"/>
  <c r="R98" i="39"/>
  <c r="R98" i="40"/>
  <c r="R88" i="39"/>
  <c r="R88" i="40"/>
  <c r="S102" i="39"/>
  <c r="S102" i="40"/>
  <c r="S94" i="39"/>
  <c r="S94" i="40"/>
  <c r="R87" i="39"/>
  <c r="R87" i="40"/>
  <c r="R114" i="39"/>
  <c r="R114" i="40"/>
  <c r="S123" i="39"/>
  <c r="Y123" i="39" s="1"/>
  <c r="S123" i="40"/>
  <c r="AQ123" i="18"/>
  <c r="T112" i="39"/>
  <c r="T112" i="40"/>
  <c r="AQ123" i="19"/>
  <c r="AQ123" i="21"/>
  <c r="S107" i="39"/>
  <c r="S107" i="40"/>
  <c r="S118" i="39"/>
  <c r="S118" i="40"/>
  <c r="R118" i="39"/>
  <c r="Y118" i="39" s="1"/>
  <c r="R118" i="40"/>
  <c r="R94" i="39"/>
  <c r="R94" i="40"/>
  <c r="S99" i="39"/>
  <c r="S99" i="40"/>
  <c r="S124" i="39"/>
  <c r="S124" i="40"/>
  <c r="Y124" i="40" s="1"/>
  <c r="R113" i="39"/>
  <c r="R113" i="40"/>
  <c r="S114" i="39"/>
  <c r="S114" i="40"/>
  <c r="AQ123" i="22"/>
  <c r="R120" i="39"/>
  <c r="Y120" i="39" s="1"/>
  <c r="R120" i="40"/>
  <c r="Y120" i="40" s="1"/>
  <c r="AD124" i="46"/>
  <c r="AD125" i="46" s="1"/>
  <c r="S129" i="39"/>
  <c r="Y129" i="39" s="1"/>
  <c r="S129" i="40"/>
  <c r="T111" i="39"/>
  <c r="T111" i="40"/>
  <c r="S125" i="39"/>
  <c r="S125" i="40"/>
  <c r="Y125" i="40" s="1"/>
  <c r="R119" i="39"/>
  <c r="R119" i="40"/>
  <c r="Y119" i="40" s="1"/>
  <c r="S130" i="39"/>
  <c r="Y130" i="39" s="1"/>
  <c r="S130" i="40"/>
  <c r="S106" i="39"/>
  <c r="S106" i="40"/>
  <c r="R90" i="39"/>
  <c r="R90" i="40"/>
  <c r="S105" i="39"/>
  <c r="S105" i="40"/>
  <c r="S108" i="39"/>
  <c r="S108" i="40"/>
  <c r="R86" i="39"/>
  <c r="R86" i="40"/>
  <c r="R117" i="39"/>
  <c r="R117" i="40"/>
  <c r="R96" i="39"/>
  <c r="AD137" i="50"/>
  <c r="AD138" i="50" s="1"/>
  <c r="AH136" i="50"/>
  <c r="Y131" i="50"/>
  <c r="S131" i="39"/>
  <c r="S109" i="39"/>
  <c r="AJ136" i="50"/>
  <c r="AK136" i="50" s="1"/>
  <c r="AE135" i="50"/>
  <c r="AF135" i="50" s="1"/>
  <c r="AJ110" i="40"/>
  <c r="AL110" i="40" s="1"/>
  <c r="AF136" i="50"/>
  <c r="Y132" i="50"/>
  <c r="S132" i="39"/>
  <c r="AF110" i="50"/>
  <c r="AH110" i="50"/>
  <c r="AI134" i="46"/>
  <c r="AI122" i="50"/>
  <c r="S92" i="39"/>
  <c r="R92" i="39"/>
  <c r="AF110" i="40"/>
  <c r="W139" i="49"/>
  <c r="R92" i="27"/>
  <c r="AD88" i="50"/>
  <c r="AE87" i="50"/>
  <c r="AJ87" i="50" s="1"/>
  <c r="AI134" i="44"/>
  <c r="W139" i="45"/>
  <c r="AI136" i="50"/>
  <c r="AQ115" i="49"/>
  <c r="AQ115" i="50"/>
  <c r="AQ130" i="49"/>
  <c r="AQ130" i="50"/>
  <c r="AQ114" i="24"/>
  <c r="AQ114" i="50"/>
  <c r="AQ118" i="49"/>
  <c r="AQ118" i="50"/>
  <c r="AQ117" i="49"/>
  <c r="AQ117" i="50"/>
  <c r="AP122" i="49"/>
  <c r="AP122" i="50"/>
  <c r="Y124" i="49"/>
  <c r="Y124" i="50"/>
  <c r="AQ121" i="49"/>
  <c r="AQ121" i="50"/>
  <c r="AQ123" i="49"/>
  <c r="AQ123" i="50"/>
  <c r="R94" i="21"/>
  <c r="R94" i="26"/>
  <c r="R94" i="22"/>
  <c r="Y123" i="49"/>
  <c r="Y123" i="50"/>
  <c r="AQ119" i="49"/>
  <c r="AQ119" i="50"/>
  <c r="AQ124" i="49"/>
  <c r="AQ124" i="50"/>
  <c r="Y113" i="49"/>
  <c r="Y113" i="50"/>
  <c r="Y125" i="49"/>
  <c r="Y125" i="50"/>
  <c r="Y119" i="49"/>
  <c r="Y119" i="50"/>
  <c r="Y130" i="49"/>
  <c r="Y130" i="50"/>
  <c r="AQ128" i="49"/>
  <c r="AQ128" i="50"/>
  <c r="AQ132" i="49"/>
  <c r="AQ132" i="50"/>
  <c r="Y114" i="49"/>
  <c r="Y114" i="50"/>
  <c r="R94" i="18"/>
  <c r="R94" i="37"/>
  <c r="AQ113" i="49"/>
  <c r="AQ113" i="50"/>
  <c r="AQ129" i="49"/>
  <c r="AQ129" i="50"/>
  <c r="Y115" i="50"/>
  <c r="AQ120" i="49"/>
  <c r="AQ120" i="50"/>
  <c r="AQ126" i="49"/>
  <c r="AQ126" i="50"/>
  <c r="Y126" i="49"/>
  <c r="Y126" i="50"/>
  <c r="AQ125" i="49"/>
  <c r="AQ125" i="50"/>
  <c r="AP122" i="24"/>
  <c r="AQ116" i="49"/>
  <c r="AQ116" i="50"/>
  <c r="AP86" i="49"/>
  <c r="AP86" i="50"/>
  <c r="Y118" i="49"/>
  <c r="Y118" i="50"/>
  <c r="R94" i="28"/>
  <c r="R94" i="25"/>
  <c r="AJ134" i="46"/>
  <c r="AK134" i="46" s="1"/>
  <c r="Y127" i="49"/>
  <c r="Y127" i="50"/>
  <c r="AQ127" i="49"/>
  <c r="AQ127" i="50"/>
  <c r="Y120" i="49"/>
  <c r="Y120" i="50"/>
  <c r="Y139" i="45"/>
  <c r="Y128" i="49"/>
  <c r="Y128" i="50"/>
  <c r="AQ131" i="49"/>
  <c r="AQ131" i="50"/>
  <c r="Y117" i="50"/>
  <c r="W137" i="39"/>
  <c r="Y121" i="49"/>
  <c r="Y121" i="50"/>
  <c r="Y129" i="49"/>
  <c r="Y129" i="50"/>
  <c r="Y116" i="49"/>
  <c r="Y116" i="50"/>
  <c r="R88" i="27"/>
  <c r="R94" i="34"/>
  <c r="R94" i="24"/>
  <c r="AK134" i="50"/>
  <c r="AL134" i="50"/>
  <c r="AG98" i="50"/>
  <c r="AI98" i="50"/>
  <c r="AJ98" i="50"/>
  <c r="AH98" i="50"/>
  <c r="AF98" i="50"/>
  <c r="AD101" i="50"/>
  <c r="AE100" i="50"/>
  <c r="AE112" i="50"/>
  <c r="AD113" i="50"/>
  <c r="AF99" i="50"/>
  <c r="AJ99" i="50"/>
  <c r="AH99" i="50"/>
  <c r="AI99" i="50"/>
  <c r="AG99" i="50"/>
  <c r="AA89" i="50"/>
  <c r="AA90" i="50" s="1"/>
  <c r="AA91" i="50" s="1"/>
  <c r="AA92" i="50" s="1"/>
  <c r="AA93" i="50" s="1"/>
  <c r="AA94" i="50" s="1"/>
  <c r="AA95" i="50" s="1"/>
  <c r="AA96" i="50" s="1"/>
  <c r="AA97" i="50" s="1"/>
  <c r="AJ110" i="50"/>
  <c r="AI110" i="50"/>
  <c r="AJ111" i="50"/>
  <c r="AH111" i="50"/>
  <c r="AF111" i="50"/>
  <c r="AI111" i="50"/>
  <c r="AG111" i="50"/>
  <c r="AE123" i="50"/>
  <c r="AD124" i="50"/>
  <c r="AE137" i="50"/>
  <c r="AL122" i="50"/>
  <c r="AK122" i="50"/>
  <c r="X130" i="50"/>
  <c r="X122" i="50"/>
  <c r="X108" i="50"/>
  <c r="X136" i="50"/>
  <c r="X131" i="50"/>
  <c r="X123" i="50"/>
  <c r="X107" i="50"/>
  <c r="X99" i="50"/>
  <c r="X132" i="50"/>
  <c r="X124" i="50"/>
  <c r="X137" i="50"/>
  <c r="X133" i="50"/>
  <c r="X125" i="50"/>
  <c r="X138" i="50"/>
  <c r="X134" i="50"/>
  <c r="X127" i="50"/>
  <c r="X103" i="50"/>
  <c r="X139" i="50"/>
  <c r="X135" i="50"/>
  <c r="X129" i="50"/>
  <c r="X121" i="50"/>
  <c r="X120" i="50"/>
  <c r="X119" i="50"/>
  <c r="X118" i="50"/>
  <c r="X117" i="50"/>
  <c r="X116" i="50"/>
  <c r="X115" i="50"/>
  <c r="X114" i="50"/>
  <c r="X113" i="50"/>
  <c r="X112" i="50"/>
  <c r="X111" i="50"/>
  <c r="X110" i="50"/>
  <c r="X109" i="50"/>
  <c r="X101" i="50"/>
  <c r="X128" i="50"/>
  <c r="X98" i="50"/>
  <c r="X95" i="50"/>
  <c r="X91" i="50"/>
  <c r="X87" i="50"/>
  <c r="X102" i="50"/>
  <c r="X105" i="50"/>
  <c r="X100" i="50"/>
  <c r="X94" i="50"/>
  <c r="X90" i="50"/>
  <c r="X86" i="50"/>
  <c r="X93" i="50"/>
  <c r="X89" i="50"/>
  <c r="X126" i="50"/>
  <c r="X104" i="50"/>
  <c r="X97" i="50"/>
  <c r="X92" i="50"/>
  <c r="X96" i="50"/>
  <c r="X88" i="50"/>
  <c r="X106" i="50"/>
  <c r="AJ86" i="50"/>
  <c r="AB89" i="50"/>
  <c r="AB90" i="50" s="1"/>
  <c r="AB91" i="50" s="1"/>
  <c r="AB92" i="50" s="1"/>
  <c r="AB93" i="50" s="1"/>
  <c r="AB94" i="50" s="1"/>
  <c r="AB95" i="50" s="1"/>
  <c r="AB96" i="50" s="1"/>
  <c r="AB97" i="50" s="1"/>
  <c r="AQ114" i="49"/>
  <c r="AQ131" i="15"/>
  <c r="Y134" i="47"/>
  <c r="Y99" i="45"/>
  <c r="AG110" i="48"/>
  <c r="S92" i="11"/>
  <c r="AI123" i="46"/>
  <c r="AH123" i="46"/>
  <c r="AH110" i="48"/>
  <c r="Y131" i="48"/>
  <c r="Y131" i="49"/>
  <c r="AF123" i="46"/>
  <c r="AI110" i="48"/>
  <c r="AJ110" i="48"/>
  <c r="AL110" i="48" s="1"/>
  <c r="Y132" i="48"/>
  <c r="Y132" i="49"/>
  <c r="W108" i="41"/>
  <c r="AG86" i="48"/>
  <c r="Y139" i="49"/>
  <c r="Y134" i="49"/>
  <c r="W134" i="49"/>
  <c r="Y112" i="49"/>
  <c r="W112" i="49"/>
  <c r="W123" i="49"/>
  <c r="Y98" i="49"/>
  <c r="W98" i="49"/>
  <c r="W126" i="49"/>
  <c r="W128" i="49"/>
  <c r="W122" i="49"/>
  <c r="W124" i="49"/>
  <c r="W131" i="49"/>
  <c r="Y94" i="49"/>
  <c r="W94" i="49"/>
  <c r="AD135" i="49"/>
  <c r="AE134" i="49"/>
  <c r="W121" i="49"/>
  <c r="W113" i="49"/>
  <c r="AE98" i="49"/>
  <c r="AD99" i="49"/>
  <c r="Y93" i="49"/>
  <c r="W93" i="49"/>
  <c r="Y103" i="49"/>
  <c r="W103" i="49"/>
  <c r="W127" i="49"/>
  <c r="AD87" i="49"/>
  <c r="AE86" i="49"/>
  <c r="W99" i="49"/>
  <c r="Y99" i="49"/>
  <c r="W120" i="49"/>
  <c r="W109" i="49"/>
  <c r="Y109" i="49"/>
  <c r="W91" i="49"/>
  <c r="Y91" i="49"/>
  <c r="W89" i="49"/>
  <c r="Y89" i="49"/>
  <c r="W119" i="49"/>
  <c r="W132" i="49"/>
  <c r="W110" i="49"/>
  <c r="Y110" i="49"/>
  <c r="W114" i="49"/>
  <c r="Y86" i="49"/>
  <c r="W86" i="49"/>
  <c r="Y137" i="49"/>
  <c r="W137" i="49"/>
  <c r="Y97" i="49"/>
  <c r="W97" i="49"/>
  <c r="Y136" i="49"/>
  <c r="W136" i="49"/>
  <c r="W130" i="49"/>
  <c r="W118" i="49"/>
  <c r="Y133" i="49"/>
  <c r="W133" i="49"/>
  <c r="AD111" i="49"/>
  <c r="AE110" i="49"/>
  <c r="Y95" i="49"/>
  <c r="W95" i="49"/>
  <c r="W104" i="49"/>
  <c r="Y104" i="49"/>
  <c r="Y100" i="49"/>
  <c r="W100" i="49"/>
  <c r="Y138" i="49"/>
  <c r="W138" i="49"/>
  <c r="Y102" i="49"/>
  <c r="W102" i="49"/>
  <c r="Y117" i="49"/>
  <c r="W117" i="49"/>
  <c r="Y111" i="49"/>
  <c r="W111" i="49"/>
  <c r="W115" i="49"/>
  <c r="Y115" i="49"/>
  <c r="W108" i="49"/>
  <c r="Y108" i="49"/>
  <c r="W96" i="49"/>
  <c r="Y96" i="49"/>
  <c r="W87" i="49"/>
  <c r="Y87" i="49"/>
  <c r="W88" i="49"/>
  <c r="Y88" i="49"/>
  <c r="W129" i="49"/>
  <c r="AE122" i="49"/>
  <c r="AD123" i="49"/>
  <c r="W116" i="49"/>
  <c r="Y106" i="49"/>
  <c r="W106" i="49"/>
  <c r="W125" i="49"/>
  <c r="Y90" i="49"/>
  <c r="W90" i="49"/>
  <c r="W135" i="49"/>
  <c r="Y135" i="49"/>
  <c r="W107" i="49"/>
  <c r="Y107" i="49"/>
  <c r="Y105" i="49"/>
  <c r="W105" i="49"/>
  <c r="Y101" i="49"/>
  <c r="W101" i="49"/>
  <c r="W92" i="49"/>
  <c r="Y92" i="49"/>
  <c r="Y125" i="47"/>
  <c r="Y125" i="48"/>
  <c r="AQ114" i="25"/>
  <c r="Y116" i="47"/>
  <c r="Y116" i="48"/>
  <c r="R96" i="18"/>
  <c r="Y120" i="47"/>
  <c r="Y120" i="48"/>
  <c r="Y118" i="47"/>
  <c r="Y118" i="48"/>
  <c r="AD135" i="41"/>
  <c r="AE135" i="41" s="1"/>
  <c r="Y128" i="47"/>
  <c r="Y128" i="48"/>
  <c r="AQ125" i="47"/>
  <c r="AQ125" i="48"/>
  <c r="Y126" i="47"/>
  <c r="Y126" i="48"/>
  <c r="AQ114" i="15"/>
  <c r="AQ129" i="47"/>
  <c r="AQ129" i="48"/>
  <c r="AQ115" i="47"/>
  <c r="AQ115" i="48"/>
  <c r="Y115" i="48"/>
  <c r="AQ114" i="20"/>
  <c r="AQ114" i="23"/>
  <c r="R96" i="15"/>
  <c r="AQ131" i="47"/>
  <c r="AQ131" i="48"/>
  <c r="AQ120" i="47"/>
  <c r="AQ120" i="48"/>
  <c r="AQ117" i="47"/>
  <c r="AQ117" i="48"/>
  <c r="Y117" i="47"/>
  <c r="Y117" i="48"/>
  <c r="Y127" i="47"/>
  <c r="Y127" i="48"/>
  <c r="AQ126" i="47"/>
  <c r="AQ126" i="48"/>
  <c r="AQ130" i="47"/>
  <c r="AQ130" i="48"/>
  <c r="AQ114" i="47"/>
  <c r="AQ114" i="48"/>
  <c r="AQ118" i="47"/>
  <c r="AQ118" i="48"/>
  <c r="Y129" i="47"/>
  <c r="Y129" i="48"/>
  <c r="Y119" i="48"/>
  <c r="Y130" i="47"/>
  <c r="Y130" i="48"/>
  <c r="AQ128" i="47"/>
  <c r="AQ128" i="48"/>
  <c r="AQ114" i="26"/>
  <c r="AQ132" i="47"/>
  <c r="AQ132" i="48"/>
  <c r="AP122" i="47"/>
  <c r="AP122" i="48"/>
  <c r="R96" i="28"/>
  <c r="AD87" i="43"/>
  <c r="AD88" i="43" s="1"/>
  <c r="W138" i="47"/>
  <c r="Y103" i="47"/>
  <c r="AQ113" i="47"/>
  <c r="AQ113" i="48"/>
  <c r="AQ123" i="47"/>
  <c r="AQ123" i="48"/>
  <c r="AJ110" i="44"/>
  <c r="AK110" i="44" s="1"/>
  <c r="Y123" i="47"/>
  <c r="Y123" i="48"/>
  <c r="AQ119" i="47"/>
  <c r="AQ119" i="48"/>
  <c r="AQ114" i="18"/>
  <c r="AQ127" i="47"/>
  <c r="AQ127" i="48"/>
  <c r="AQ114" i="21"/>
  <c r="Y114" i="48"/>
  <c r="Y86" i="45"/>
  <c r="AH86" i="48"/>
  <c r="AQ124" i="47"/>
  <c r="AQ124" i="48"/>
  <c r="Y113" i="48"/>
  <c r="S107" i="11"/>
  <c r="Y124" i="47"/>
  <c r="Y124" i="48"/>
  <c r="AQ121" i="47"/>
  <c r="AQ121" i="48"/>
  <c r="AQ118" i="18"/>
  <c r="Y121" i="47"/>
  <c r="Y121" i="48"/>
  <c r="AQ117" i="19"/>
  <c r="AQ118" i="22"/>
  <c r="AQ116" i="47"/>
  <c r="AQ116" i="48"/>
  <c r="AP86" i="47"/>
  <c r="AP86" i="48"/>
  <c r="Y86" i="48"/>
  <c r="W86" i="48"/>
  <c r="AI86" i="48" s="1"/>
  <c r="AJ122" i="48"/>
  <c r="AL122" i="48" s="1"/>
  <c r="AI88" i="48"/>
  <c r="AH88" i="48"/>
  <c r="AG88" i="48"/>
  <c r="AJ88" i="48"/>
  <c r="AF88" i="48"/>
  <c r="AE123" i="48"/>
  <c r="AD124" i="48"/>
  <c r="AJ98" i="48"/>
  <c r="AI98" i="48"/>
  <c r="AH98" i="48"/>
  <c r="AG98" i="48"/>
  <c r="AF98" i="48"/>
  <c r="AD90" i="48"/>
  <c r="AE89" i="48"/>
  <c r="X106" i="48"/>
  <c r="AE99" i="48"/>
  <c r="AD100" i="48"/>
  <c r="AJ134" i="48"/>
  <c r="AI134" i="48"/>
  <c r="AH134" i="48"/>
  <c r="AG134" i="48"/>
  <c r="AF134" i="48"/>
  <c r="AE135" i="48"/>
  <c r="AD136" i="48"/>
  <c r="AJ87" i="48"/>
  <c r="AI87" i="48"/>
  <c r="AH87" i="48"/>
  <c r="AG87" i="48"/>
  <c r="AF87" i="48"/>
  <c r="AJ112" i="48"/>
  <c r="AI112" i="48"/>
  <c r="AH112" i="48"/>
  <c r="AG112" i="48"/>
  <c r="AF112" i="48"/>
  <c r="AE115" i="48"/>
  <c r="AD116" i="48"/>
  <c r="AJ113" i="48"/>
  <c r="AI113" i="48"/>
  <c r="AH113" i="48"/>
  <c r="AG113" i="48"/>
  <c r="AF113" i="48"/>
  <c r="AJ114" i="48"/>
  <c r="AI114" i="48"/>
  <c r="AH114" i="48"/>
  <c r="AG114" i="48"/>
  <c r="AF114" i="48"/>
  <c r="AJ111" i="48"/>
  <c r="AI111" i="48"/>
  <c r="AH111" i="48"/>
  <c r="AG111" i="48"/>
  <c r="AF111" i="48"/>
  <c r="W99" i="43"/>
  <c r="Y131" i="46"/>
  <c r="Y138" i="41"/>
  <c r="AJ86" i="42"/>
  <c r="S109" i="11"/>
  <c r="Y132" i="1"/>
  <c r="Y132" i="47"/>
  <c r="R92" i="25"/>
  <c r="AI110" i="44"/>
  <c r="AE87" i="44"/>
  <c r="AE88" i="44"/>
  <c r="AI88" i="44" s="1"/>
  <c r="AD89" i="42"/>
  <c r="AD90" i="42" s="1"/>
  <c r="AJ110" i="46"/>
  <c r="AK110" i="46" s="1"/>
  <c r="W93" i="43"/>
  <c r="W130" i="47"/>
  <c r="W104" i="47"/>
  <c r="Y104" i="47"/>
  <c r="W115" i="47"/>
  <c r="Y115" i="47"/>
  <c r="W135" i="47"/>
  <c r="Y135" i="47"/>
  <c r="W110" i="47"/>
  <c r="Y110" i="47"/>
  <c r="W122" i="47"/>
  <c r="W92" i="47"/>
  <c r="Y92" i="47"/>
  <c r="Y91" i="47"/>
  <c r="W91" i="47"/>
  <c r="W86" i="47"/>
  <c r="Y86" i="47"/>
  <c r="W129" i="47"/>
  <c r="Y108" i="47"/>
  <c r="W108" i="47"/>
  <c r="AE110" i="47"/>
  <c r="AD111" i="47"/>
  <c r="W127" i="47"/>
  <c r="Y106" i="47"/>
  <c r="W106" i="47"/>
  <c r="Y100" i="47"/>
  <c r="W100" i="47"/>
  <c r="W132" i="47"/>
  <c r="AD135" i="47"/>
  <c r="AE134" i="47"/>
  <c r="Y138" i="47"/>
  <c r="AD87" i="47"/>
  <c r="AE86" i="47"/>
  <c r="Y93" i="47"/>
  <c r="W93" i="47"/>
  <c r="Y137" i="47"/>
  <c r="W137" i="47"/>
  <c r="W125" i="47"/>
  <c r="Y111" i="47"/>
  <c r="W111" i="47"/>
  <c r="Y96" i="47"/>
  <c r="W96" i="47"/>
  <c r="W131" i="47"/>
  <c r="Y89" i="47"/>
  <c r="W89" i="47"/>
  <c r="Y136" i="47"/>
  <c r="W136" i="47"/>
  <c r="W139" i="47"/>
  <c r="Y139" i="47"/>
  <c r="W116" i="47"/>
  <c r="W121" i="47"/>
  <c r="Y97" i="47"/>
  <c r="W97" i="47"/>
  <c r="W99" i="47"/>
  <c r="Y99" i="47"/>
  <c r="W114" i="47"/>
  <c r="Y88" i="47"/>
  <c r="W88" i="47"/>
  <c r="Y102" i="47"/>
  <c r="W102" i="47"/>
  <c r="Y133" i="47"/>
  <c r="W133" i="47"/>
  <c r="W95" i="47"/>
  <c r="Y95" i="47"/>
  <c r="W94" i="47"/>
  <c r="Y94" i="47"/>
  <c r="W101" i="47"/>
  <c r="Y101" i="47"/>
  <c r="Y109" i="47"/>
  <c r="W109" i="47"/>
  <c r="Y98" i="47"/>
  <c r="W98" i="47"/>
  <c r="AE98" i="47"/>
  <c r="AD99" i="47"/>
  <c r="W113" i="47"/>
  <c r="W120" i="47"/>
  <c r="W123" i="47"/>
  <c r="W124" i="47"/>
  <c r="Y112" i="47"/>
  <c r="W112" i="47"/>
  <c r="W90" i="47"/>
  <c r="Y90" i="47"/>
  <c r="W134" i="47"/>
  <c r="W103" i="47"/>
  <c r="W128" i="47"/>
  <c r="W118" i="47"/>
  <c r="W119" i="47"/>
  <c r="AE122" i="47"/>
  <c r="AD123" i="47"/>
  <c r="Y105" i="47"/>
  <c r="W105" i="47"/>
  <c r="W126" i="47"/>
  <c r="W87" i="47"/>
  <c r="Y87" i="47"/>
  <c r="W107" i="47"/>
  <c r="Y107" i="47"/>
  <c r="W117" i="47"/>
  <c r="Y123" i="45"/>
  <c r="Y123" i="46"/>
  <c r="Y128" i="46"/>
  <c r="Y113" i="45"/>
  <c r="AQ124" i="45"/>
  <c r="AQ124" i="46"/>
  <c r="AQ120" i="44"/>
  <c r="AQ120" i="46"/>
  <c r="W97" i="15"/>
  <c r="AQ131" i="45"/>
  <c r="AQ131" i="46"/>
  <c r="AE87" i="42"/>
  <c r="AJ87" i="42" s="1"/>
  <c r="AE134" i="45"/>
  <c r="AF134" i="45" s="1"/>
  <c r="Y121" i="46"/>
  <c r="Y119" i="46"/>
  <c r="AQ126" i="45"/>
  <c r="AQ126" i="46"/>
  <c r="AQ117" i="45"/>
  <c r="AQ117" i="46"/>
  <c r="Y117" i="46"/>
  <c r="AJ110" i="42"/>
  <c r="AL110" i="42" s="1"/>
  <c r="AQ113" i="45"/>
  <c r="AQ113" i="46"/>
  <c r="AQ125" i="45"/>
  <c r="AQ125" i="46"/>
  <c r="Y130" i="45"/>
  <c r="AQ128" i="45"/>
  <c r="AQ128" i="46"/>
  <c r="AQ130" i="45"/>
  <c r="AQ130" i="46"/>
  <c r="AQ114" i="45"/>
  <c r="AQ114" i="46"/>
  <c r="AQ118" i="45"/>
  <c r="AQ118" i="46"/>
  <c r="Y86" i="42"/>
  <c r="Y105" i="43"/>
  <c r="AQ127" i="45"/>
  <c r="AQ127" i="46"/>
  <c r="AQ132" i="45"/>
  <c r="AQ132" i="46"/>
  <c r="AP122" i="45"/>
  <c r="AP122" i="46"/>
  <c r="Y90" i="43"/>
  <c r="Y92" i="45"/>
  <c r="AF110" i="46"/>
  <c r="AQ119" i="45"/>
  <c r="AQ119" i="46"/>
  <c r="Y124" i="46"/>
  <c r="AQ121" i="45"/>
  <c r="AQ121" i="46"/>
  <c r="AQ123" i="45"/>
  <c r="AQ123" i="46"/>
  <c r="W135" i="43"/>
  <c r="AD136" i="45"/>
  <c r="AD137" i="45" s="1"/>
  <c r="Y132" i="45"/>
  <c r="Y132" i="46"/>
  <c r="Y114" i="45"/>
  <c r="Y88" i="45"/>
  <c r="Y126" i="46"/>
  <c r="AQ116" i="45"/>
  <c r="AQ116" i="46"/>
  <c r="AP86" i="45"/>
  <c r="AP86" i="46"/>
  <c r="W94" i="43"/>
  <c r="AQ129" i="45"/>
  <c r="AQ129" i="46"/>
  <c r="AQ115" i="45"/>
  <c r="AQ115" i="46"/>
  <c r="Y115" i="45"/>
  <c r="Y115" i="46"/>
  <c r="Y116" i="45"/>
  <c r="Y120" i="46"/>
  <c r="Y118" i="46"/>
  <c r="AH110" i="46"/>
  <c r="AI110" i="46"/>
  <c r="AL122" i="46"/>
  <c r="AK122" i="46"/>
  <c r="AI122" i="46"/>
  <c r="X130" i="46"/>
  <c r="X122" i="46"/>
  <c r="X136" i="46"/>
  <c r="X131" i="46"/>
  <c r="X123" i="46"/>
  <c r="X107" i="46"/>
  <c r="X132" i="46"/>
  <c r="X124" i="46"/>
  <c r="X106" i="46"/>
  <c r="X137" i="46"/>
  <c r="X133" i="46"/>
  <c r="X125" i="46"/>
  <c r="X105" i="46"/>
  <c r="X126" i="46"/>
  <c r="X104" i="46"/>
  <c r="X138" i="46"/>
  <c r="X134" i="46"/>
  <c r="X127" i="46"/>
  <c r="X103" i="46"/>
  <c r="X139" i="46"/>
  <c r="X135" i="46"/>
  <c r="X129" i="46"/>
  <c r="X121" i="46"/>
  <c r="X120" i="46"/>
  <c r="X119" i="46"/>
  <c r="X118" i="46"/>
  <c r="X117" i="46"/>
  <c r="X116" i="46"/>
  <c r="X115" i="46"/>
  <c r="X114" i="46"/>
  <c r="X113" i="46"/>
  <c r="X112" i="46"/>
  <c r="X111" i="46"/>
  <c r="X110" i="46"/>
  <c r="X109" i="46"/>
  <c r="X101" i="46"/>
  <c r="X100" i="46"/>
  <c r="X93" i="46"/>
  <c r="X102" i="46"/>
  <c r="X95" i="46"/>
  <c r="X91" i="46"/>
  <c r="X87" i="46"/>
  <c r="X108" i="46"/>
  <c r="X97" i="46"/>
  <c r="X94" i="46"/>
  <c r="X90" i="46"/>
  <c r="X86" i="46"/>
  <c r="X128" i="46"/>
  <c r="X89" i="46"/>
  <c r="X99" i="46"/>
  <c r="X98" i="46"/>
  <c r="X96" i="46"/>
  <c r="X92" i="46"/>
  <c r="X88" i="46"/>
  <c r="AE99" i="46"/>
  <c r="AD100" i="46"/>
  <c r="AG87" i="46"/>
  <c r="AF87" i="46"/>
  <c r="AI87" i="46"/>
  <c r="AJ87" i="46"/>
  <c r="AH87" i="46"/>
  <c r="AE112" i="46"/>
  <c r="AD113" i="46"/>
  <c r="AE88" i="46"/>
  <c r="AD89" i="46"/>
  <c r="AJ111" i="46"/>
  <c r="AI111" i="46"/>
  <c r="AH111" i="46"/>
  <c r="AF111" i="46"/>
  <c r="AG111" i="46"/>
  <c r="AJ123" i="46"/>
  <c r="AE136" i="46"/>
  <c r="AD137" i="46"/>
  <c r="AJ135" i="46"/>
  <c r="AI135" i="46"/>
  <c r="AH135" i="46"/>
  <c r="AF135" i="46"/>
  <c r="AG135" i="46"/>
  <c r="AK98" i="46"/>
  <c r="AL98" i="46"/>
  <c r="AI86" i="46"/>
  <c r="AH86" i="46"/>
  <c r="AG86" i="46"/>
  <c r="AF86" i="46"/>
  <c r="AJ86" i="46"/>
  <c r="R96" i="20"/>
  <c r="R96" i="24"/>
  <c r="AH110" i="42"/>
  <c r="W128" i="41"/>
  <c r="R96" i="23"/>
  <c r="R96" i="27"/>
  <c r="R96" i="30"/>
  <c r="AI110" i="42"/>
  <c r="Y120" i="1"/>
  <c r="AE134" i="21"/>
  <c r="R96" i="19"/>
  <c r="R96" i="31"/>
  <c r="W133" i="41"/>
  <c r="Y111" i="41"/>
  <c r="S116" i="1"/>
  <c r="R96" i="12"/>
  <c r="R96" i="33"/>
  <c r="W86" i="44"/>
  <c r="S131" i="11"/>
  <c r="Y116" i="1"/>
  <c r="R96" i="25"/>
  <c r="R96" i="35"/>
  <c r="AQ120" i="45"/>
  <c r="AE99" i="44"/>
  <c r="AJ99" i="44" s="1"/>
  <c r="AD100" i="44"/>
  <c r="AQ131" i="25"/>
  <c r="R96" i="26"/>
  <c r="R96" i="37"/>
  <c r="Y93" i="43"/>
  <c r="W105" i="43"/>
  <c r="W132" i="45"/>
  <c r="W113" i="45"/>
  <c r="W118" i="45"/>
  <c r="W127" i="45"/>
  <c r="AD111" i="45"/>
  <c r="AE110" i="45"/>
  <c r="Y98" i="45"/>
  <c r="W98" i="45"/>
  <c r="W103" i="45"/>
  <c r="Y103" i="45"/>
  <c r="W90" i="45"/>
  <c r="Y90" i="45"/>
  <c r="W104" i="45"/>
  <c r="Y104" i="45"/>
  <c r="AE86" i="45"/>
  <c r="AD87" i="45"/>
  <c r="W126" i="45"/>
  <c r="W112" i="45"/>
  <c r="Y112" i="45"/>
  <c r="AF135" i="45"/>
  <c r="AG135" i="45"/>
  <c r="AH135" i="45"/>
  <c r="W119" i="45"/>
  <c r="Y106" i="45"/>
  <c r="W106" i="45"/>
  <c r="Y89" i="45"/>
  <c r="W89" i="45"/>
  <c r="AE98" i="45"/>
  <c r="AD99" i="45"/>
  <c r="W86" i="45"/>
  <c r="Y136" i="45"/>
  <c r="W136" i="45"/>
  <c r="Y138" i="45"/>
  <c r="W138" i="45"/>
  <c r="W131" i="45"/>
  <c r="W120" i="45"/>
  <c r="Y107" i="45"/>
  <c r="W107" i="45"/>
  <c r="Y108" i="45"/>
  <c r="W108" i="45"/>
  <c r="W94" i="45"/>
  <c r="Y94" i="45"/>
  <c r="W93" i="45"/>
  <c r="Y93" i="45"/>
  <c r="W111" i="45"/>
  <c r="Y111" i="45"/>
  <c r="Y135" i="45"/>
  <c r="W92" i="45"/>
  <c r="W88" i="45"/>
  <c r="W129" i="45"/>
  <c r="W124" i="45"/>
  <c r="W121" i="45"/>
  <c r="W109" i="45"/>
  <c r="Y109" i="45"/>
  <c r="W99" i="45"/>
  <c r="W117" i="45"/>
  <c r="W116" i="45"/>
  <c r="W97" i="45"/>
  <c r="Y97" i="45"/>
  <c r="Y101" i="45"/>
  <c r="W101" i="45"/>
  <c r="W123" i="45"/>
  <c r="Y137" i="45"/>
  <c r="W137" i="45"/>
  <c r="W134" i="45"/>
  <c r="W130" i="45"/>
  <c r="W115" i="45"/>
  <c r="Y134" i="45"/>
  <c r="W122" i="45"/>
  <c r="Y105" i="45"/>
  <c r="W105" i="45"/>
  <c r="W110" i="45"/>
  <c r="Y110" i="45"/>
  <c r="W102" i="45"/>
  <c r="Y102" i="45"/>
  <c r="W128" i="45"/>
  <c r="Y100" i="45"/>
  <c r="W100" i="45"/>
  <c r="W96" i="45"/>
  <c r="Y96" i="45"/>
  <c r="Y95" i="45"/>
  <c r="W95" i="45"/>
  <c r="AE122" i="45"/>
  <c r="AD123" i="45"/>
  <c r="Y133" i="45"/>
  <c r="W133" i="45"/>
  <c r="W114" i="45"/>
  <c r="Y125" i="45"/>
  <c r="W125" i="45"/>
  <c r="W135" i="45"/>
  <c r="AJ135" i="45" s="1"/>
  <c r="Y91" i="45"/>
  <c r="W91" i="45"/>
  <c r="Y87" i="45"/>
  <c r="W87" i="45"/>
  <c r="Y119" i="43"/>
  <c r="Y116" i="43"/>
  <c r="Y120" i="43"/>
  <c r="Y120" i="44"/>
  <c r="Y118" i="43"/>
  <c r="Y91" i="39"/>
  <c r="W132" i="39"/>
  <c r="Y121" i="43"/>
  <c r="AQ131" i="43"/>
  <c r="AQ131" i="44"/>
  <c r="Y126" i="43"/>
  <c r="AQ117" i="43"/>
  <c r="AQ117" i="44"/>
  <c r="Y117" i="44"/>
  <c r="W139" i="41"/>
  <c r="W100" i="41"/>
  <c r="Y135" i="43"/>
  <c r="AE98" i="43"/>
  <c r="AF98" i="43" s="1"/>
  <c r="Y94" i="43"/>
  <c r="Y138" i="43"/>
  <c r="AG110" i="44"/>
  <c r="AH110" i="44"/>
  <c r="Y127" i="43"/>
  <c r="Y127" i="44"/>
  <c r="Y128" i="44"/>
  <c r="Y91" i="19"/>
  <c r="AQ130" i="43"/>
  <c r="AQ130" i="44"/>
  <c r="AQ114" i="42"/>
  <c r="AQ114" i="44"/>
  <c r="AQ118" i="43"/>
  <c r="AQ118" i="44"/>
  <c r="R96" i="32"/>
  <c r="R96" i="38"/>
  <c r="R92" i="18"/>
  <c r="AH110" i="40"/>
  <c r="AQ129" i="43"/>
  <c r="AQ129" i="44"/>
  <c r="AQ115" i="43"/>
  <c r="AQ115" i="44"/>
  <c r="Y115" i="43"/>
  <c r="Y115" i="44"/>
  <c r="AQ132" i="43"/>
  <c r="AQ132" i="44"/>
  <c r="AP122" i="43"/>
  <c r="AP122" i="44"/>
  <c r="AQ123" i="43"/>
  <c r="AQ123" i="44"/>
  <c r="Y134" i="41"/>
  <c r="AQ124" i="43"/>
  <c r="AQ124" i="44"/>
  <c r="AQ113" i="43"/>
  <c r="AQ113" i="44"/>
  <c r="AQ125" i="43"/>
  <c r="AQ125" i="44"/>
  <c r="Y131" i="43"/>
  <c r="Y131" i="44"/>
  <c r="AQ126" i="43"/>
  <c r="AQ126" i="44"/>
  <c r="Y123" i="43"/>
  <c r="Y123" i="44"/>
  <c r="Y124" i="44"/>
  <c r="AQ121" i="43"/>
  <c r="AQ121" i="44"/>
  <c r="AQ119" i="43"/>
  <c r="AQ119" i="44"/>
  <c r="AQ127" i="12"/>
  <c r="AQ127" i="44"/>
  <c r="Y130" i="43"/>
  <c r="AQ128" i="43"/>
  <c r="AQ128" i="44"/>
  <c r="AQ116" i="43"/>
  <c r="AQ116" i="44"/>
  <c r="AP86" i="43"/>
  <c r="AP86" i="44"/>
  <c r="R96" i="34"/>
  <c r="W89" i="43"/>
  <c r="W91" i="43"/>
  <c r="Y110" i="43"/>
  <c r="W139" i="43"/>
  <c r="Y87" i="43"/>
  <c r="Y86" i="43"/>
  <c r="W101" i="43"/>
  <c r="Y133" i="43"/>
  <c r="W122" i="44"/>
  <c r="AI98" i="44"/>
  <c r="AJ114" i="44"/>
  <c r="AI114" i="44"/>
  <c r="AG114" i="44"/>
  <c r="AF114" i="44"/>
  <c r="AH114" i="44"/>
  <c r="AE123" i="44"/>
  <c r="AD124" i="44"/>
  <c r="AJ113" i="44"/>
  <c r="AI113" i="44"/>
  <c r="AG113" i="44"/>
  <c r="AF113" i="44"/>
  <c r="AH113" i="44"/>
  <c r="AD90" i="44"/>
  <c r="AE89" i="44"/>
  <c r="AJ112" i="44"/>
  <c r="AI112" i="44"/>
  <c r="AG112" i="44"/>
  <c r="AF112" i="44"/>
  <c r="AH112" i="44"/>
  <c r="AE136" i="44"/>
  <c r="AD137" i="44"/>
  <c r="AJ119" i="44"/>
  <c r="AI119" i="44"/>
  <c r="AG119" i="44"/>
  <c r="AF119" i="44"/>
  <c r="AH119" i="44"/>
  <c r="AJ111" i="44"/>
  <c r="AI111" i="44"/>
  <c r="AG111" i="44"/>
  <c r="AF111" i="44"/>
  <c r="AH111" i="44"/>
  <c r="AL98" i="44"/>
  <c r="AK98" i="44"/>
  <c r="AJ135" i="44"/>
  <c r="AI135" i="44"/>
  <c r="AH135" i="44"/>
  <c r="AG135" i="44"/>
  <c r="AF135" i="44"/>
  <c r="AJ118" i="44"/>
  <c r="AI118" i="44"/>
  <c r="AG118" i="44"/>
  <c r="AF118" i="44"/>
  <c r="AH118" i="44"/>
  <c r="AJ121" i="44"/>
  <c r="AI121" i="44"/>
  <c r="AH121" i="44"/>
  <c r="AG121" i="44"/>
  <c r="AF121" i="44"/>
  <c r="AJ87" i="44"/>
  <c r="AF87" i="44"/>
  <c r="AI87" i="44"/>
  <c r="AH87" i="44"/>
  <c r="AG87" i="44"/>
  <c r="AJ117" i="44"/>
  <c r="AI117" i="44"/>
  <c r="AG117" i="44"/>
  <c r="AF117" i="44"/>
  <c r="AH117" i="44"/>
  <c r="AJ120" i="44"/>
  <c r="AI120" i="44"/>
  <c r="AH120" i="44"/>
  <c r="AG120" i="44"/>
  <c r="AF120" i="44"/>
  <c r="AJ116" i="44"/>
  <c r="AI116" i="44"/>
  <c r="AG116" i="44"/>
  <c r="AF116" i="44"/>
  <c r="AH116" i="44"/>
  <c r="AK134" i="44"/>
  <c r="AL134" i="44"/>
  <c r="AJ115" i="44"/>
  <c r="AI115" i="44"/>
  <c r="AG115" i="44"/>
  <c r="AF115" i="44"/>
  <c r="AH115" i="44"/>
  <c r="AQ120" i="42"/>
  <c r="AQ120" i="43"/>
  <c r="R92" i="20"/>
  <c r="R92" i="36"/>
  <c r="AI134" i="40"/>
  <c r="AG134" i="40"/>
  <c r="Y101" i="43"/>
  <c r="AQ114" i="43"/>
  <c r="Y89" i="43"/>
  <c r="W86" i="43"/>
  <c r="AI86" i="43" s="1"/>
  <c r="W129" i="43"/>
  <c r="R92" i="24"/>
  <c r="Y105" i="39"/>
  <c r="AH134" i="40"/>
  <c r="W133" i="43"/>
  <c r="AG86" i="43"/>
  <c r="R92" i="15"/>
  <c r="R92" i="21"/>
  <c r="R92" i="34"/>
  <c r="AE110" i="43"/>
  <c r="AF110" i="43" s="1"/>
  <c r="AD111" i="43"/>
  <c r="R92" i="33"/>
  <c r="R92" i="32"/>
  <c r="R92" i="29"/>
  <c r="AQ127" i="43"/>
  <c r="R92" i="28"/>
  <c r="R92" i="22"/>
  <c r="R92" i="38"/>
  <c r="Y139" i="43"/>
  <c r="W128" i="43"/>
  <c r="R92" i="30"/>
  <c r="R92" i="35"/>
  <c r="R92" i="26"/>
  <c r="R92" i="12"/>
  <c r="R92" i="31"/>
  <c r="R92" i="37"/>
  <c r="Y112" i="41"/>
  <c r="W130" i="43"/>
  <c r="W120" i="43"/>
  <c r="W131" i="43"/>
  <c r="W117" i="43"/>
  <c r="AF86" i="43"/>
  <c r="Y137" i="43"/>
  <c r="W137" i="43"/>
  <c r="Y134" i="43"/>
  <c r="W134" i="43"/>
  <c r="AJ134" i="43" s="1"/>
  <c r="W138" i="43"/>
  <c r="W116" i="43"/>
  <c r="Y103" i="43"/>
  <c r="W103" i="43"/>
  <c r="W107" i="43"/>
  <c r="Y107" i="43"/>
  <c r="W98" i="43"/>
  <c r="Y98" i="43"/>
  <c r="W90" i="43"/>
  <c r="Y112" i="43"/>
  <c r="W112" i="43"/>
  <c r="W118" i="43"/>
  <c r="Y92" i="43"/>
  <c r="W92" i="43"/>
  <c r="Y88" i="43"/>
  <c r="W88" i="43"/>
  <c r="W115" i="43"/>
  <c r="W123" i="43"/>
  <c r="Y108" i="43"/>
  <c r="W108" i="43"/>
  <c r="Y111" i="43"/>
  <c r="W111" i="43"/>
  <c r="AE99" i="43"/>
  <c r="AD100" i="43"/>
  <c r="Y91" i="43"/>
  <c r="W122" i="43"/>
  <c r="AE122" i="43"/>
  <c r="AD123" i="43"/>
  <c r="AH134" i="43"/>
  <c r="AG134" i="43"/>
  <c r="AF134" i="43"/>
  <c r="W119" i="43"/>
  <c r="W113" i="43"/>
  <c r="W110" i="43"/>
  <c r="W102" i="43"/>
  <c r="Y102" i="43"/>
  <c r="Y99" i="43"/>
  <c r="W95" i="43"/>
  <c r="Y95" i="43"/>
  <c r="Y136" i="43"/>
  <c r="W136" i="43"/>
  <c r="W125" i="43"/>
  <c r="W126" i="43"/>
  <c r="AE135" i="43"/>
  <c r="AD136" i="43"/>
  <c r="Y104" i="43"/>
  <c r="W104" i="43"/>
  <c r="W87" i="43"/>
  <c r="W121" i="43"/>
  <c r="W124" i="43"/>
  <c r="W109" i="43"/>
  <c r="Y109" i="43"/>
  <c r="W114" i="43"/>
  <c r="AH86" i="43"/>
  <c r="W132" i="43"/>
  <c r="W106" i="43"/>
  <c r="Y106" i="43"/>
  <c r="W127" i="43"/>
  <c r="Y97" i="43"/>
  <c r="W97" i="43"/>
  <c r="W100" i="43"/>
  <c r="Y100" i="43"/>
  <c r="Y96" i="43"/>
  <c r="W96" i="43"/>
  <c r="AQ113" i="41"/>
  <c r="AQ113" i="42"/>
  <c r="Y124" i="41"/>
  <c r="Y124" i="42"/>
  <c r="AQ121" i="41"/>
  <c r="AQ121" i="42"/>
  <c r="AQ119" i="41"/>
  <c r="AQ119" i="42"/>
  <c r="AQ127" i="41"/>
  <c r="AQ127" i="42"/>
  <c r="Y130" i="41"/>
  <c r="Y130" i="42"/>
  <c r="AQ128" i="41"/>
  <c r="AQ128" i="42"/>
  <c r="Y125" i="41"/>
  <c r="Y132" i="42"/>
  <c r="AQ116" i="27"/>
  <c r="AQ116" i="42"/>
  <c r="AP86" i="41"/>
  <c r="AP86" i="42"/>
  <c r="Y121" i="41"/>
  <c r="Y121" i="42"/>
  <c r="Y116" i="42"/>
  <c r="Y120" i="42"/>
  <c r="Y118" i="41"/>
  <c r="Y118" i="42"/>
  <c r="Y127" i="41"/>
  <c r="AQ131" i="41"/>
  <c r="AQ131" i="42"/>
  <c r="Y128" i="41"/>
  <c r="AQ117" i="23"/>
  <c r="AQ117" i="42"/>
  <c r="Y135" i="20"/>
  <c r="Y117" i="42"/>
  <c r="AJ122" i="40"/>
  <c r="AK122" i="40" s="1"/>
  <c r="AQ114" i="41"/>
  <c r="Y113" i="41"/>
  <c r="AQ129" i="41"/>
  <c r="AQ129" i="42"/>
  <c r="AQ115" i="12"/>
  <c r="AQ115" i="42"/>
  <c r="Y115" i="41"/>
  <c r="W88" i="19"/>
  <c r="W99" i="24"/>
  <c r="AQ130" i="26"/>
  <c r="AQ130" i="42"/>
  <c r="AQ118" i="41"/>
  <c r="AQ118" i="42"/>
  <c r="R92" i="23"/>
  <c r="Y102" i="41"/>
  <c r="Y119" i="42"/>
  <c r="AQ124" i="15"/>
  <c r="AQ124" i="42"/>
  <c r="AQ132" i="41"/>
  <c r="AQ132" i="42"/>
  <c r="Y91" i="15"/>
  <c r="AP122" i="41"/>
  <c r="AP122" i="42"/>
  <c r="Y137" i="39"/>
  <c r="Y133" i="41"/>
  <c r="W106" i="41"/>
  <c r="AQ125" i="41"/>
  <c r="AQ125" i="42"/>
  <c r="Y131" i="42"/>
  <c r="AQ126" i="41"/>
  <c r="AQ126" i="42"/>
  <c r="AQ123" i="41"/>
  <c r="AQ123" i="42"/>
  <c r="Y109" i="41"/>
  <c r="Y100" i="41"/>
  <c r="W135" i="41"/>
  <c r="AJ122" i="42"/>
  <c r="AL122" i="42" s="1"/>
  <c r="X137" i="42"/>
  <c r="X130" i="42"/>
  <c r="AE123" i="42"/>
  <c r="AD124" i="42"/>
  <c r="AE135" i="42"/>
  <c r="AD136" i="42"/>
  <c r="AD100" i="42"/>
  <c r="AE99" i="42"/>
  <c r="X100" i="42"/>
  <c r="X88" i="42"/>
  <c r="X119" i="42"/>
  <c r="X129" i="42"/>
  <c r="X134" i="42"/>
  <c r="X124" i="42"/>
  <c r="X101" i="42"/>
  <c r="X115" i="42"/>
  <c r="X92" i="42"/>
  <c r="X135" i="42"/>
  <c r="X111" i="42"/>
  <c r="X138" i="42"/>
  <c r="X132" i="42"/>
  <c r="X106" i="42"/>
  <c r="X94" i="42"/>
  <c r="X96" i="42"/>
  <c r="X139" i="42"/>
  <c r="X112" i="42"/>
  <c r="X126" i="42"/>
  <c r="X123" i="42"/>
  <c r="AL86" i="42"/>
  <c r="AK86" i="42"/>
  <c r="X117" i="42"/>
  <c r="X98" i="42"/>
  <c r="X108" i="42"/>
  <c r="X89" i="42"/>
  <c r="X113" i="42"/>
  <c r="X97" i="42"/>
  <c r="X131" i="42"/>
  <c r="X121" i="42"/>
  <c r="X99" i="42"/>
  <c r="X90" i="42"/>
  <c r="X93" i="42"/>
  <c r="X120" i="42"/>
  <c r="X105" i="42"/>
  <c r="X136" i="42"/>
  <c r="AE112" i="42"/>
  <c r="AD113" i="42"/>
  <c r="X87" i="42"/>
  <c r="X107" i="42"/>
  <c r="X104" i="42"/>
  <c r="X102" i="42"/>
  <c r="X128" i="42"/>
  <c r="X125" i="42"/>
  <c r="X122" i="42"/>
  <c r="AJ111" i="42"/>
  <c r="AI111" i="42"/>
  <c r="AH111" i="42"/>
  <c r="AG111" i="42"/>
  <c r="AF111" i="42"/>
  <c r="AI87" i="42"/>
  <c r="AF87" i="42"/>
  <c r="X91" i="42"/>
  <c r="X118" i="42"/>
  <c r="X109" i="42"/>
  <c r="X114" i="42"/>
  <c r="X103" i="42"/>
  <c r="X133" i="42"/>
  <c r="AI88" i="42"/>
  <c r="AH88" i="42"/>
  <c r="AG88" i="42"/>
  <c r="AF88" i="42"/>
  <c r="AJ88" i="42"/>
  <c r="AJ134" i="42"/>
  <c r="AI134" i="42"/>
  <c r="AH134" i="42"/>
  <c r="AG134" i="42"/>
  <c r="AF134" i="42"/>
  <c r="AJ98" i="42"/>
  <c r="AI98" i="42"/>
  <c r="AH98" i="42"/>
  <c r="AG98" i="42"/>
  <c r="AF98" i="42"/>
  <c r="X95" i="42"/>
  <c r="X86" i="42"/>
  <c r="X110" i="42"/>
  <c r="X116" i="42"/>
  <c r="X127" i="42"/>
  <c r="AQ130" i="41"/>
  <c r="AQ115" i="41"/>
  <c r="AQ132" i="25"/>
  <c r="AQ117" i="41"/>
  <c r="AQ120" i="15"/>
  <c r="AQ120" i="41"/>
  <c r="AQ117" i="18"/>
  <c r="AP86" i="23"/>
  <c r="AP86" i="24"/>
  <c r="S86" i="1"/>
  <c r="AQ116" i="22"/>
  <c r="AJ134" i="40"/>
  <c r="AK134" i="40" s="1"/>
  <c r="AQ116" i="41"/>
  <c r="AQ132" i="24"/>
  <c r="AQ132" i="11"/>
  <c r="AQ130" i="15"/>
  <c r="AQ132" i="18"/>
  <c r="AQ132" i="26"/>
  <c r="AP86" i="26"/>
  <c r="W136" i="22"/>
  <c r="AQ116" i="26"/>
  <c r="Y138" i="20"/>
  <c r="W104" i="21"/>
  <c r="W97" i="21"/>
  <c r="Y133" i="22"/>
  <c r="AI110" i="40"/>
  <c r="S106" i="11"/>
  <c r="S103" i="11"/>
  <c r="AQ117" i="12"/>
  <c r="W115" i="19"/>
  <c r="S105" i="11"/>
  <c r="S99" i="11"/>
  <c r="AQ130" i="12"/>
  <c r="AQ130" i="21"/>
  <c r="AQ117" i="21"/>
  <c r="W104" i="24"/>
  <c r="AQ124" i="41"/>
  <c r="Y106" i="41"/>
  <c r="AQ130" i="20"/>
  <c r="W104" i="26"/>
  <c r="AQ132" i="15"/>
  <c r="W118" i="41"/>
  <c r="AE122" i="41"/>
  <c r="AD123" i="41"/>
  <c r="Y137" i="41"/>
  <c r="W137" i="41"/>
  <c r="Y132" i="41"/>
  <c r="W132" i="41"/>
  <c r="AH134" i="41"/>
  <c r="AG134" i="41"/>
  <c r="AF134" i="41"/>
  <c r="W117" i="41"/>
  <c r="W113" i="41"/>
  <c r="Y110" i="41"/>
  <c r="W110" i="41"/>
  <c r="Y104" i="41"/>
  <c r="W104" i="41"/>
  <c r="Y87" i="41"/>
  <c r="W87" i="41"/>
  <c r="Y86" i="41"/>
  <c r="W86" i="41"/>
  <c r="W122" i="41"/>
  <c r="Y126" i="41"/>
  <c r="W126" i="41"/>
  <c r="AD136" i="41"/>
  <c r="Y139" i="41"/>
  <c r="Y108" i="41"/>
  <c r="W102" i="41"/>
  <c r="W112" i="41"/>
  <c r="W116" i="41"/>
  <c r="W109" i="41"/>
  <c r="W105" i="41"/>
  <c r="Y105" i="41"/>
  <c r="Y89" i="41"/>
  <c r="W89" i="41"/>
  <c r="W129" i="41"/>
  <c r="Y129" i="41"/>
  <c r="W121" i="41"/>
  <c r="W115" i="41"/>
  <c r="W134" i="41"/>
  <c r="AJ134" i="41" s="1"/>
  <c r="Y91" i="41"/>
  <c r="W91" i="41"/>
  <c r="Y94" i="41"/>
  <c r="W94" i="41"/>
  <c r="Y136" i="41"/>
  <c r="W136" i="41"/>
  <c r="W125" i="41"/>
  <c r="W114" i="41"/>
  <c r="W103" i="41"/>
  <c r="Y103" i="41"/>
  <c r="Y107" i="41"/>
  <c r="W107" i="41"/>
  <c r="W96" i="41"/>
  <c r="Y96" i="41"/>
  <c r="Y90" i="41"/>
  <c r="W90" i="41"/>
  <c r="Y101" i="41"/>
  <c r="W101" i="41"/>
  <c r="W120" i="41"/>
  <c r="W124" i="41"/>
  <c r="Y135" i="41"/>
  <c r="Y98" i="41"/>
  <c r="W98" i="41"/>
  <c r="AJ98" i="41" s="1"/>
  <c r="W138" i="41"/>
  <c r="Y88" i="41"/>
  <c r="W88" i="41"/>
  <c r="W99" i="41"/>
  <c r="Y99" i="41"/>
  <c r="W111" i="41"/>
  <c r="AG98" i="41"/>
  <c r="AF98" i="41"/>
  <c r="AH98" i="41"/>
  <c r="Y95" i="41"/>
  <c r="W95" i="41"/>
  <c r="W130" i="41"/>
  <c r="W119" i="41"/>
  <c r="W131" i="41"/>
  <c r="W127" i="41"/>
  <c r="Y123" i="41"/>
  <c r="W123" i="41"/>
  <c r="AD111" i="41"/>
  <c r="AE110" i="41"/>
  <c r="W92" i="41"/>
  <c r="Y92" i="41"/>
  <c r="AD87" i="41"/>
  <c r="AE86" i="41"/>
  <c r="Y97" i="41"/>
  <c r="W97" i="41"/>
  <c r="Y93" i="41"/>
  <c r="W93" i="41"/>
  <c r="Y132" i="39"/>
  <c r="Y132" i="40"/>
  <c r="Y129" i="40"/>
  <c r="Y113" i="40"/>
  <c r="AQ129" i="39"/>
  <c r="AQ129" i="40"/>
  <c r="AQ115" i="26"/>
  <c r="AQ115" i="40"/>
  <c r="Y115" i="39"/>
  <c r="Y115" i="40"/>
  <c r="AQ114" i="39"/>
  <c r="AQ114" i="40"/>
  <c r="Y117" i="40"/>
  <c r="AQ118" i="39"/>
  <c r="AQ118" i="40"/>
  <c r="Y123" i="40"/>
  <c r="AQ113" i="23"/>
  <c r="AQ113" i="40"/>
  <c r="AQ125" i="39"/>
  <c r="AQ125" i="40"/>
  <c r="AQ126" i="39"/>
  <c r="AQ126" i="40"/>
  <c r="AQ115" i="19"/>
  <c r="W108" i="21"/>
  <c r="Y116" i="40"/>
  <c r="AQ123" i="39"/>
  <c r="AQ123" i="40"/>
  <c r="AQ118" i="19"/>
  <c r="AP122" i="39"/>
  <c r="AP122" i="40"/>
  <c r="AQ124" i="11"/>
  <c r="Y124" i="39"/>
  <c r="AQ121" i="21"/>
  <c r="AQ121" i="40"/>
  <c r="Y119" i="1"/>
  <c r="AQ127" i="15"/>
  <c r="AQ127" i="40"/>
  <c r="Y130" i="40"/>
  <c r="AQ128" i="39"/>
  <c r="AQ128" i="40"/>
  <c r="W106" i="24"/>
  <c r="Y114" i="40"/>
  <c r="AQ131" i="39"/>
  <c r="AQ131" i="40"/>
  <c r="Y126" i="40"/>
  <c r="Y121" i="39"/>
  <c r="Y121" i="40"/>
  <c r="AQ117" i="26"/>
  <c r="AQ117" i="40"/>
  <c r="AQ116" i="39"/>
  <c r="AQ116" i="40"/>
  <c r="AP86" i="39"/>
  <c r="AP86" i="40"/>
  <c r="AQ120" i="20"/>
  <c r="AQ120" i="40"/>
  <c r="Y125" i="39"/>
  <c r="Y127" i="40"/>
  <c r="AQ132" i="39"/>
  <c r="AQ132" i="40"/>
  <c r="AQ130" i="39"/>
  <c r="AQ130" i="40"/>
  <c r="Y118" i="40"/>
  <c r="AQ124" i="24"/>
  <c r="AQ124" i="40"/>
  <c r="AQ119" i="39"/>
  <c r="AQ119" i="40"/>
  <c r="AQ120" i="12"/>
  <c r="Y128" i="39"/>
  <c r="AK110" i="40"/>
  <c r="AG86" i="40"/>
  <c r="AF86" i="40"/>
  <c r="AI86" i="40"/>
  <c r="AJ86" i="40"/>
  <c r="AH86" i="40"/>
  <c r="X130" i="40"/>
  <c r="X122" i="40"/>
  <c r="X108" i="40"/>
  <c r="X100" i="40"/>
  <c r="X136" i="40"/>
  <c r="X131" i="40"/>
  <c r="X123" i="40"/>
  <c r="X107" i="40"/>
  <c r="X99" i="40"/>
  <c r="X132" i="40"/>
  <c r="X124" i="40"/>
  <c r="X106" i="40"/>
  <c r="X98" i="40"/>
  <c r="X137" i="40"/>
  <c r="X133" i="40"/>
  <c r="X125" i="40"/>
  <c r="X105" i="40"/>
  <c r="X97" i="40"/>
  <c r="X126" i="40"/>
  <c r="X104" i="40"/>
  <c r="X138" i="40"/>
  <c r="X134" i="40"/>
  <c r="X127" i="40"/>
  <c r="X103" i="40"/>
  <c r="X128" i="40"/>
  <c r="X102" i="40"/>
  <c r="X139" i="40"/>
  <c r="X135" i="40"/>
  <c r="X129" i="40"/>
  <c r="X121" i="40"/>
  <c r="X120" i="40"/>
  <c r="X119" i="40"/>
  <c r="X118" i="40"/>
  <c r="X117" i="40"/>
  <c r="X116" i="40"/>
  <c r="X115" i="40"/>
  <c r="X114" i="40"/>
  <c r="X113" i="40"/>
  <c r="X112" i="40"/>
  <c r="X111" i="40"/>
  <c r="X110" i="40"/>
  <c r="X109" i="40"/>
  <c r="X101" i="40"/>
  <c r="X94" i="40"/>
  <c r="X90" i="40"/>
  <c r="X86" i="40"/>
  <c r="X95" i="40"/>
  <c r="X93" i="40"/>
  <c r="X89" i="40"/>
  <c r="X92" i="40"/>
  <c r="X88" i="40"/>
  <c r="X96" i="40"/>
  <c r="X91" i="40"/>
  <c r="X87" i="40"/>
  <c r="AE123" i="40"/>
  <c r="AD124" i="40"/>
  <c r="AE136" i="40"/>
  <c r="AD137" i="40"/>
  <c r="AJ135" i="40"/>
  <c r="AI135" i="40"/>
  <c r="AH135" i="40"/>
  <c r="AG135" i="40"/>
  <c r="AF135" i="40"/>
  <c r="AH98" i="40"/>
  <c r="AG98" i="40"/>
  <c r="AF98" i="40"/>
  <c r="AJ98" i="40"/>
  <c r="AI98" i="40"/>
  <c r="AE112" i="40"/>
  <c r="AD113" i="40"/>
  <c r="AG99" i="40"/>
  <c r="AF99" i="40"/>
  <c r="AJ99" i="40"/>
  <c r="AI99" i="40"/>
  <c r="AH99" i="40"/>
  <c r="AJ111" i="40"/>
  <c r="AI111" i="40"/>
  <c r="AH111" i="40"/>
  <c r="AG111" i="40"/>
  <c r="AF111" i="40"/>
  <c r="AD101" i="40"/>
  <c r="AE100" i="40"/>
  <c r="AD89" i="40"/>
  <c r="AE88" i="40"/>
  <c r="AJ87" i="40"/>
  <c r="AG87" i="40"/>
  <c r="AI87" i="40"/>
  <c r="AH87" i="40"/>
  <c r="AF87" i="40"/>
  <c r="W116" i="20"/>
  <c r="R92" i="19"/>
  <c r="AQ124" i="39"/>
  <c r="AQ127" i="39"/>
  <c r="AQ115" i="20"/>
  <c r="AQ115" i="39"/>
  <c r="AQ113" i="22"/>
  <c r="AQ113" i="39"/>
  <c r="AQ120" i="39"/>
  <c r="AQ117" i="39"/>
  <c r="AQ121" i="39"/>
  <c r="R96" i="29"/>
  <c r="AQ129" i="18"/>
  <c r="W100" i="26"/>
  <c r="W129" i="39"/>
  <c r="AE98" i="39"/>
  <c r="AD99" i="39"/>
  <c r="W94" i="39"/>
  <c r="Y94" i="39"/>
  <c r="W139" i="39"/>
  <c r="Y139" i="39"/>
  <c r="Y104" i="39"/>
  <c r="W104" i="39"/>
  <c r="W120" i="39"/>
  <c r="Y114" i="39"/>
  <c r="W114" i="39"/>
  <c r="Y103" i="39"/>
  <c r="W103" i="39"/>
  <c r="W86" i="39"/>
  <c r="AJ86" i="39" s="1"/>
  <c r="Y86" i="39"/>
  <c r="W123" i="39"/>
  <c r="W126" i="39"/>
  <c r="Y126" i="39"/>
  <c r="W121" i="39"/>
  <c r="AD111" i="39"/>
  <c r="AE110" i="39"/>
  <c r="AE122" i="39"/>
  <c r="AD123" i="39"/>
  <c r="W100" i="39"/>
  <c r="Y100" i="39"/>
  <c r="W101" i="39"/>
  <c r="Y101" i="39"/>
  <c r="Y98" i="39"/>
  <c r="W98" i="39"/>
  <c r="Y89" i="39"/>
  <c r="W89" i="39"/>
  <c r="Y136" i="39"/>
  <c r="W136" i="39"/>
  <c r="W118" i="39"/>
  <c r="W92" i="39"/>
  <c r="Y92" i="39"/>
  <c r="Y93" i="39"/>
  <c r="W93" i="39"/>
  <c r="Y97" i="39"/>
  <c r="W97" i="39"/>
  <c r="W105" i="39"/>
  <c r="W122" i="39"/>
  <c r="W99" i="39"/>
  <c r="Y99" i="39"/>
  <c r="Y88" i="39"/>
  <c r="W88" i="39"/>
  <c r="W130" i="39"/>
  <c r="W127" i="39"/>
  <c r="Y106" i="39"/>
  <c r="W106" i="39"/>
  <c r="W124" i="39"/>
  <c r="Y112" i="39"/>
  <c r="W112" i="39"/>
  <c r="W116" i="39"/>
  <c r="Y109" i="39"/>
  <c r="W109" i="39"/>
  <c r="W115" i="39"/>
  <c r="Y134" i="39"/>
  <c r="W134" i="39"/>
  <c r="W125" i="39"/>
  <c r="W128" i="39"/>
  <c r="Y96" i="39"/>
  <c r="W96" i="39"/>
  <c r="W91" i="39"/>
  <c r="Y111" i="39"/>
  <c r="W111" i="39"/>
  <c r="W135" i="39"/>
  <c r="Y135" i="39"/>
  <c r="Y131" i="39"/>
  <c r="W131" i="39"/>
  <c r="Y117" i="39"/>
  <c r="W117" i="39"/>
  <c r="Y113" i="39"/>
  <c r="W113" i="39"/>
  <c r="W95" i="39"/>
  <c r="Y95" i="39"/>
  <c r="Y119" i="39"/>
  <c r="W119" i="39"/>
  <c r="Y102" i="39"/>
  <c r="W102" i="39"/>
  <c r="AH86" i="39"/>
  <c r="AF86" i="39"/>
  <c r="AG86" i="39"/>
  <c r="Y108" i="39"/>
  <c r="W108" i="39"/>
  <c r="Y133" i="39"/>
  <c r="W133" i="39"/>
  <c r="Y138" i="39"/>
  <c r="W138" i="39"/>
  <c r="AD135" i="39"/>
  <c r="AE134" i="39"/>
  <c r="W107" i="39"/>
  <c r="Y107" i="39"/>
  <c r="Y110" i="39"/>
  <c r="W110" i="39"/>
  <c r="Y87" i="39"/>
  <c r="W87" i="39"/>
  <c r="Y90" i="39"/>
  <c r="W90" i="39"/>
  <c r="AD88" i="39"/>
  <c r="AE87" i="39"/>
  <c r="AQ120" i="18"/>
  <c r="R113" i="27"/>
  <c r="R113" i="37"/>
  <c r="Y113" i="37" s="1"/>
  <c r="R113" i="26"/>
  <c r="R113" i="38"/>
  <c r="Y113" i="38" s="1"/>
  <c r="R113" i="24"/>
  <c r="R113" i="36"/>
  <c r="Y113" i="36" s="1"/>
  <c r="R113" i="25"/>
  <c r="R113" i="28"/>
  <c r="Y113" i="28" s="1"/>
  <c r="R113" i="31"/>
  <c r="R113" i="35"/>
  <c r="Y113" i="35" s="1"/>
  <c r="R113" i="23"/>
  <c r="R113" i="21"/>
  <c r="R113" i="20"/>
  <c r="R113" i="34"/>
  <c r="Y113" i="34" s="1"/>
  <c r="R113" i="15"/>
  <c r="R113" i="30"/>
  <c r="Y113" i="30" s="1"/>
  <c r="R113" i="18"/>
  <c r="R113" i="22"/>
  <c r="R113" i="32"/>
  <c r="Y113" i="32" s="1"/>
  <c r="R113" i="12"/>
  <c r="R113" i="19"/>
  <c r="R113" i="29"/>
  <c r="Y113" i="29" s="1"/>
  <c r="R113" i="33"/>
  <c r="R115" i="27"/>
  <c r="R115" i="36"/>
  <c r="Y115" i="36" s="1"/>
  <c r="R115" i="25"/>
  <c r="R115" i="37"/>
  <c r="Y115" i="37" s="1"/>
  <c r="R115" i="26"/>
  <c r="R115" i="38"/>
  <c r="Y115" i="38" s="1"/>
  <c r="R115" i="24"/>
  <c r="R115" i="35"/>
  <c r="R115" i="22"/>
  <c r="R115" i="33"/>
  <c r="R115" i="32"/>
  <c r="R115" i="19"/>
  <c r="R115" i="21"/>
  <c r="R115" i="28"/>
  <c r="R115" i="23"/>
  <c r="R115" i="15"/>
  <c r="R115" i="34"/>
  <c r="Y115" i="34" s="1"/>
  <c r="R115" i="30"/>
  <c r="R115" i="20"/>
  <c r="R115" i="18"/>
  <c r="R115" i="12"/>
  <c r="R115" i="29"/>
  <c r="R115" i="31"/>
  <c r="Y115" i="31" s="1"/>
  <c r="AQ120" i="23"/>
  <c r="S104" i="11"/>
  <c r="S104" i="36"/>
  <c r="S104" i="25"/>
  <c r="S104" i="37"/>
  <c r="S104" i="26"/>
  <c r="S104" i="38"/>
  <c r="S104" i="24"/>
  <c r="S104" i="35"/>
  <c r="S104" i="32"/>
  <c r="S104" i="20"/>
  <c r="S104" i="31"/>
  <c r="S104" i="19"/>
  <c r="S104" i="18"/>
  <c r="S104" i="22"/>
  <c r="S104" i="33"/>
  <c r="S104" i="28"/>
  <c r="S104" i="23"/>
  <c r="S104" i="30"/>
  <c r="S104" i="34"/>
  <c r="S104" i="21"/>
  <c r="S104" i="12"/>
  <c r="S104" i="29"/>
  <c r="S104" i="15"/>
  <c r="R91" i="11"/>
  <c r="R91" i="25"/>
  <c r="R91" i="37"/>
  <c r="R91" i="26"/>
  <c r="R91" i="38"/>
  <c r="R91" i="36"/>
  <c r="R91" i="18"/>
  <c r="R91" i="34"/>
  <c r="R91" i="22"/>
  <c r="R91" i="21"/>
  <c r="R91" i="31"/>
  <c r="R91" i="32"/>
  <c r="R91" i="19"/>
  <c r="R91" i="33"/>
  <c r="R91" i="28"/>
  <c r="R91" i="23"/>
  <c r="R91" i="20"/>
  <c r="R91" i="30"/>
  <c r="R91" i="24"/>
  <c r="R91" i="35"/>
  <c r="R91" i="12"/>
  <c r="R91" i="29"/>
  <c r="R91" i="15"/>
  <c r="R89" i="11"/>
  <c r="R89" i="36"/>
  <c r="R89" i="25"/>
  <c r="R89" i="37"/>
  <c r="R89" i="26"/>
  <c r="R89" i="38"/>
  <c r="R89" i="24"/>
  <c r="R89" i="23"/>
  <c r="R89" i="31"/>
  <c r="R89" i="19"/>
  <c r="R89" i="32"/>
  <c r="R89" i="21"/>
  <c r="R89" i="34"/>
  <c r="R89" i="33"/>
  <c r="R89" i="20"/>
  <c r="R89" i="28"/>
  <c r="R89" i="18"/>
  <c r="R89" i="22"/>
  <c r="R89" i="30"/>
  <c r="R89" i="35"/>
  <c r="R89" i="12"/>
  <c r="R89" i="29"/>
  <c r="R89" i="15"/>
  <c r="Y135" i="24"/>
  <c r="W139" i="22"/>
  <c r="Y136" i="20"/>
  <c r="W98" i="21"/>
  <c r="Y90" i="19"/>
  <c r="Y102" i="24"/>
  <c r="Y90" i="21"/>
  <c r="Y97" i="15"/>
  <c r="W139" i="15"/>
  <c r="R87" i="11"/>
  <c r="R87" i="36"/>
  <c r="R87" i="25"/>
  <c r="R87" i="37"/>
  <c r="R87" i="26"/>
  <c r="R87" i="38"/>
  <c r="R87" i="20"/>
  <c r="R87" i="22"/>
  <c r="R87" i="31"/>
  <c r="R87" i="35"/>
  <c r="R87" i="32"/>
  <c r="R87" i="19"/>
  <c r="R87" i="23"/>
  <c r="R87" i="24"/>
  <c r="R87" i="34"/>
  <c r="R87" i="21"/>
  <c r="R87" i="28"/>
  <c r="R87" i="33"/>
  <c r="R87" i="18"/>
  <c r="R87" i="29"/>
  <c r="R87" i="30"/>
  <c r="R87" i="15"/>
  <c r="R87" i="12"/>
  <c r="Y110" i="26"/>
  <c r="R119" i="38"/>
  <c r="Y119" i="38" s="1"/>
  <c r="R119" i="24"/>
  <c r="R119" i="36"/>
  <c r="Y119" i="36" s="1"/>
  <c r="R119" i="25"/>
  <c r="R119" i="37"/>
  <c r="Y119" i="37" s="1"/>
  <c r="R119" i="26"/>
  <c r="R119" i="31"/>
  <c r="Y119" i="31" s="1"/>
  <c r="R119" i="33"/>
  <c r="R119" i="35"/>
  <c r="Y119" i="35" s="1"/>
  <c r="R119" i="23"/>
  <c r="R119" i="32"/>
  <c r="Y119" i="32" s="1"/>
  <c r="R119" i="21"/>
  <c r="R119" i="19"/>
  <c r="R119" i="28"/>
  <c r="Y119" i="28" s="1"/>
  <c r="R119" i="20"/>
  <c r="R119" i="34"/>
  <c r="R119" i="12"/>
  <c r="R119" i="22"/>
  <c r="R119" i="29"/>
  <c r="Y119" i="29" s="1"/>
  <c r="R119" i="30"/>
  <c r="R119" i="18"/>
  <c r="R119" i="15"/>
  <c r="S116" i="37"/>
  <c r="S116" i="33"/>
  <c r="S116" i="18"/>
  <c r="S116" i="23"/>
  <c r="S116" i="12"/>
  <c r="S116" i="15"/>
  <c r="AQ121" i="20"/>
  <c r="W134" i="21"/>
  <c r="R116" i="27"/>
  <c r="Y116" i="27" s="1"/>
  <c r="R116" i="26"/>
  <c r="R116" i="38"/>
  <c r="Y116" i="38" s="1"/>
  <c r="R116" i="24"/>
  <c r="R116" i="36"/>
  <c r="Y116" i="36" s="1"/>
  <c r="R116" i="25"/>
  <c r="R116" i="37"/>
  <c r="Y116" i="37" s="1"/>
  <c r="R116" i="19"/>
  <c r="R116" i="31"/>
  <c r="Y116" i="31" s="1"/>
  <c r="R116" i="35"/>
  <c r="Y116" i="35" s="1"/>
  <c r="R116" i="23"/>
  <c r="R116" i="32"/>
  <c r="Y116" i="32" s="1"/>
  <c r="R116" i="21"/>
  <c r="R116" i="28"/>
  <c r="R116" i="30"/>
  <c r="Y116" i="30" s="1"/>
  <c r="R116" i="20"/>
  <c r="R116" i="34"/>
  <c r="Y116" i="34" s="1"/>
  <c r="R116" i="18"/>
  <c r="R116" i="12"/>
  <c r="R116" i="22"/>
  <c r="R116" i="29"/>
  <c r="R116" i="33"/>
  <c r="Y116" i="33" s="1"/>
  <c r="R116" i="15"/>
  <c r="R117" i="27"/>
  <c r="R117" i="24"/>
  <c r="R117" i="36"/>
  <c r="R117" i="25"/>
  <c r="R117" i="37"/>
  <c r="Y117" i="37" s="1"/>
  <c r="R117" i="26"/>
  <c r="R117" i="38"/>
  <c r="Y117" i="38" s="1"/>
  <c r="R117" i="32"/>
  <c r="R117" i="34"/>
  <c r="Y117" i="34" s="1"/>
  <c r="R117" i="28"/>
  <c r="R117" i="20"/>
  <c r="R117" i="31"/>
  <c r="Y117" i="31" s="1"/>
  <c r="R117" i="18"/>
  <c r="R117" i="35"/>
  <c r="Y117" i="35" s="1"/>
  <c r="R117" i="22"/>
  <c r="R117" i="33"/>
  <c r="R117" i="15"/>
  <c r="R117" i="19"/>
  <c r="R117" i="23"/>
  <c r="Y117" i="23" s="1"/>
  <c r="R117" i="21"/>
  <c r="R117" i="30"/>
  <c r="Y117" i="30" s="1"/>
  <c r="R117" i="12"/>
  <c r="R117" i="29"/>
  <c r="S114" i="27"/>
  <c r="S114" i="24"/>
  <c r="S114" i="36"/>
  <c r="S114" i="25"/>
  <c r="S114" i="37"/>
  <c r="S114" i="26"/>
  <c r="S114" i="38"/>
  <c r="S114" i="32"/>
  <c r="S114" i="34"/>
  <c r="S114" i="20"/>
  <c r="S114" i="31"/>
  <c r="S114" i="18"/>
  <c r="S114" i="35"/>
  <c r="S114" i="22"/>
  <c r="S114" i="33"/>
  <c r="S114" i="19"/>
  <c r="S114" i="23"/>
  <c r="S114" i="21"/>
  <c r="S114" i="28"/>
  <c r="S114" i="30"/>
  <c r="S114" i="15"/>
  <c r="S114" i="12"/>
  <c r="S114" i="29"/>
  <c r="S88" i="11"/>
  <c r="S88" i="26"/>
  <c r="S88" i="38"/>
  <c r="S88" i="36"/>
  <c r="S88" i="25"/>
  <c r="S88" i="37"/>
  <c r="S88" i="19"/>
  <c r="S88" i="28"/>
  <c r="S88" i="18"/>
  <c r="S88" i="22"/>
  <c r="S88" i="35"/>
  <c r="S88" i="30"/>
  <c r="S88" i="31"/>
  <c r="S88" i="32"/>
  <c r="S88" i="23"/>
  <c r="S88" i="24"/>
  <c r="S88" i="12"/>
  <c r="S88" i="33"/>
  <c r="S88" i="29"/>
  <c r="S88" i="20"/>
  <c r="S88" i="15"/>
  <c r="S88" i="34"/>
  <c r="S88" i="21"/>
  <c r="Y88" i="21"/>
  <c r="W124" i="21"/>
  <c r="W130" i="20"/>
  <c r="R114" i="27"/>
  <c r="R114" i="24"/>
  <c r="R114" i="36"/>
  <c r="Y114" i="36" s="1"/>
  <c r="R114" i="25"/>
  <c r="R114" i="37"/>
  <c r="Y114" i="37" s="1"/>
  <c r="R114" i="26"/>
  <c r="R114" i="38"/>
  <c r="Y114" i="38" s="1"/>
  <c r="R114" i="20"/>
  <c r="R114" i="22"/>
  <c r="Y114" i="22" s="1"/>
  <c r="R114" i="31"/>
  <c r="Y114" i="31" s="1"/>
  <c r="R114" i="18"/>
  <c r="R114" i="35"/>
  <c r="Y114" i="35" s="1"/>
  <c r="R114" i="33"/>
  <c r="Y114" i="33" s="1"/>
  <c r="R114" i="32"/>
  <c r="Y114" i="32" s="1"/>
  <c r="R114" i="29"/>
  <c r="R114" i="19"/>
  <c r="R114" i="23"/>
  <c r="R114" i="28"/>
  <c r="R114" i="34"/>
  <c r="Y114" i="34" s="1"/>
  <c r="R114" i="30"/>
  <c r="Y114" i="30" s="1"/>
  <c r="R114" i="21"/>
  <c r="R114" i="15"/>
  <c r="R114" i="12"/>
  <c r="AM122" i="1"/>
  <c r="AQ122" i="50" s="1"/>
  <c r="R122" i="24"/>
  <c r="R122" i="36"/>
  <c r="R122" i="25"/>
  <c r="R122" i="37"/>
  <c r="R122" i="26"/>
  <c r="R122" i="38"/>
  <c r="R122" i="20"/>
  <c r="R122" i="22"/>
  <c r="R122" i="32"/>
  <c r="R122" i="35"/>
  <c r="R122" i="23"/>
  <c r="R122" i="21"/>
  <c r="R122" i="33"/>
  <c r="R122" i="19"/>
  <c r="R122" i="28"/>
  <c r="R122" i="34"/>
  <c r="R122" i="29"/>
  <c r="R122" i="15"/>
  <c r="R122" i="31"/>
  <c r="R122" i="18"/>
  <c r="R122" i="30"/>
  <c r="R122" i="12"/>
  <c r="Y88" i="22"/>
  <c r="Y92" i="24"/>
  <c r="W107" i="26"/>
  <c r="S99" i="25"/>
  <c r="S99" i="37"/>
  <c r="S99" i="26"/>
  <c r="S99" i="38"/>
  <c r="S99" i="24"/>
  <c r="S99" i="36"/>
  <c r="S99" i="18"/>
  <c r="S99" i="21"/>
  <c r="S99" i="28"/>
  <c r="S99" i="23"/>
  <c r="S99" i="34"/>
  <c r="S99" i="20"/>
  <c r="S99" i="31"/>
  <c r="S99" i="22"/>
  <c r="S99" i="30"/>
  <c r="S99" i="35"/>
  <c r="S99" i="32"/>
  <c r="S99" i="19"/>
  <c r="S99" i="12"/>
  <c r="S99" i="29"/>
  <c r="S99" i="15"/>
  <c r="S99" i="33"/>
  <c r="R90" i="38"/>
  <c r="R90" i="36"/>
  <c r="R90" i="25"/>
  <c r="R90" i="37"/>
  <c r="R90" i="26"/>
  <c r="R90" i="31"/>
  <c r="R90" i="24"/>
  <c r="R90" i="20"/>
  <c r="R90" i="18"/>
  <c r="R90" i="22"/>
  <c r="R90" i="35"/>
  <c r="R90" i="32"/>
  <c r="R90" i="19"/>
  <c r="R90" i="23"/>
  <c r="R90" i="30"/>
  <c r="R90" i="12"/>
  <c r="R90" i="29"/>
  <c r="R90" i="15"/>
  <c r="R90" i="28"/>
  <c r="R90" i="34"/>
  <c r="R90" i="33"/>
  <c r="R90" i="21"/>
  <c r="S118" i="37"/>
  <c r="S118" i="26"/>
  <c r="S118" i="38"/>
  <c r="S118" i="24"/>
  <c r="S118" i="36"/>
  <c r="S118" i="25"/>
  <c r="S118" i="28"/>
  <c r="S118" i="33"/>
  <c r="S118" i="18"/>
  <c r="S118" i="22"/>
  <c r="S118" i="35"/>
  <c r="S118" i="15"/>
  <c r="S118" i="32"/>
  <c r="S118" i="19"/>
  <c r="S118" i="21"/>
  <c r="S118" i="30"/>
  <c r="S118" i="23"/>
  <c r="S118" i="34"/>
  <c r="S118" i="20"/>
  <c r="S118" i="12"/>
  <c r="S118" i="29"/>
  <c r="S118" i="31"/>
  <c r="S117" i="1"/>
  <c r="R95" i="36"/>
  <c r="R95" i="25"/>
  <c r="R95" i="37"/>
  <c r="R95" i="26"/>
  <c r="R95" i="38"/>
  <c r="R95" i="24"/>
  <c r="R95" i="23"/>
  <c r="R95" i="28"/>
  <c r="R95" i="34"/>
  <c r="R95" i="20"/>
  <c r="R95" i="18"/>
  <c r="R95" i="31"/>
  <c r="R95" i="35"/>
  <c r="R95" i="22"/>
  <c r="R95" i="21"/>
  <c r="R95" i="33"/>
  <c r="R95" i="32"/>
  <c r="R95" i="19"/>
  <c r="R95" i="30"/>
  <c r="R95" i="12"/>
  <c r="R95" i="29"/>
  <c r="R95" i="15"/>
  <c r="AQ115" i="25"/>
  <c r="S109" i="24"/>
  <c r="S109" i="36"/>
  <c r="S109" i="25"/>
  <c r="S109" i="37"/>
  <c r="S109" i="26"/>
  <c r="S109" i="38"/>
  <c r="S109" i="23"/>
  <c r="S109" i="32"/>
  <c r="S109" i="19"/>
  <c r="S109" i="28"/>
  <c r="S109" i="34"/>
  <c r="S109" i="21"/>
  <c r="S109" i="20"/>
  <c r="S109" i="18"/>
  <c r="S109" i="31"/>
  <c r="S109" i="35"/>
  <c r="S109" i="22"/>
  <c r="S109" i="33"/>
  <c r="S109" i="30"/>
  <c r="S109" i="12"/>
  <c r="S109" i="29"/>
  <c r="S109" i="15"/>
  <c r="S107" i="25"/>
  <c r="S107" i="37"/>
  <c r="S107" i="26"/>
  <c r="S107" i="38"/>
  <c r="S107" i="24"/>
  <c r="S107" i="36"/>
  <c r="S107" i="18"/>
  <c r="S107" i="32"/>
  <c r="S107" i="20"/>
  <c r="S107" i="31"/>
  <c r="S107" i="19"/>
  <c r="S107" i="21"/>
  <c r="S107" i="22"/>
  <c r="S107" i="35"/>
  <c r="S107" i="33"/>
  <c r="S107" i="30"/>
  <c r="S107" i="34"/>
  <c r="S107" i="12"/>
  <c r="S107" i="29"/>
  <c r="S107" i="15"/>
  <c r="S107" i="23"/>
  <c r="S107" i="28"/>
  <c r="S92" i="36"/>
  <c r="S92" i="25"/>
  <c r="S92" i="37"/>
  <c r="S92" i="26"/>
  <c r="S92" i="38"/>
  <c r="S92" i="24"/>
  <c r="S92" i="23"/>
  <c r="S92" i="20"/>
  <c r="S92" i="18"/>
  <c r="S92" i="31"/>
  <c r="S92" i="35"/>
  <c r="S92" i="22"/>
  <c r="S92" i="33"/>
  <c r="S92" i="21"/>
  <c r="S92" i="32"/>
  <c r="S92" i="19"/>
  <c r="S92" i="34"/>
  <c r="S92" i="30"/>
  <c r="S92" i="12"/>
  <c r="S92" i="29"/>
  <c r="S92" i="28"/>
  <c r="S92" i="15"/>
  <c r="R120" i="24"/>
  <c r="R120" i="36"/>
  <c r="Y120" i="36" s="1"/>
  <c r="R120" i="25"/>
  <c r="Y120" i="25" s="1"/>
  <c r="R120" i="37"/>
  <c r="Y120" i="37" s="1"/>
  <c r="R120" i="26"/>
  <c r="R120" i="38"/>
  <c r="Y120" i="38" s="1"/>
  <c r="R120" i="23"/>
  <c r="R120" i="32"/>
  <c r="R120" i="19"/>
  <c r="R120" i="28"/>
  <c r="R120" i="34"/>
  <c r="Y120" i="34" s="1"/>
  <c r="R120" i="20"/>
  <c r="R120" i="31"/>
  <c r="Y120" i="31" s="1"/>
  <c r="R120" i="18"/>
  <c r="R120" i="35"/>
  <c r="Y120" i="35" s="1"/>
  <c r="R120" i="22"/>
  <c r="R120" i="15"/>
  <c r="Y120" i="15" s="1"/>
  <c r="R120" i="33"/>
  <c r="Y120" i="33" s="1"/>
  <c r="R120" i="21"/>
  <c r="R120" i="30"/>
  <c r="Y120" i="30" s="1"/>
  <c r="R120" i="12"/>
  <c r="R120" i="29"/>
  <c r="R88" i="37"/>
  <c r="R88" i="26"/>
  <c r="R88" i="38"/>
  <c r="R88" i="36"/>
  <c r="R88" i="25"/>
  <c r="R88" i="28"/>
  <c r="R88" i="31"/>
  <c r="R88" i="33"/>
  <c r="R88" i="20"/>
  <c r="R88" i="18"/>
  <c r="R88" i="22"/>
  <c r="R88" i="35"/>
  <c r="R88" i="30"/>
  <c r="R88" i="19"/>
  <c r="R88" i="32"/>
  <c r="R88" i="34"/>
  <c r="R88" i="21"/>
  <c r="R88" i="23"/>
  <c r="R88" i="12"/>
  <c r="R88" i="29"/>
  <c r="R88" i="15"/>
  <c r="R88" i="24"/>
  <c r="S110" i="27"/>
  <c r="S110" i="37"/>
  <c r="S110" i="26"/>
  <c r="S110" i="38"/>
  <c r="S110" i="24"/>
  <c r="S110" i="36"/>
  <c r="S110" i="25"/>
  <c r="S110" i="28"/>
  <c r="S110" i="32"/>
  <c r="S110" i="20"/>
  <c r="S110" i="31"/>
  <c r="S110" i="19"/>
  <c r="S110" i="18"/>
  <c r="S110" i="34"/>
  <c r="S110" i="21"/>
  <c r="S110" i="22"/>
  <c r="S110" i="30"/>
  <c r="S110" i="35"/>
  <c r="S110" i="33"/>
  <c r="S110" i="12"/>
  <c r="S110" i="29"/>
  <c r="S110" i="15"/>
  <c r="S110" i="23"/>
  <c r="R121" i="27"/>
  <c r="R121" i="37"/>
  <c r="Y121" i="37" s="1"/>
  <c r="R121" i="26"/>
  <c r="R121" i="38"/>
  <c r="Y121" i="38" s="1"/>
  <c r="R121" i="24"/>
  <c r="R121" i="36"/>
  <c r="R121" i="25"/>
  <c r="R121" i="28"/>
  <c r="R121" i="20"/>
  <c r="R121" i="31"/>
  <c r="Y121" i="31" s="1"/>
  <c r="R121" i="18"/>
  <c r="R121" i="22"/>
  <c r="R121" i="15"/>
  <c r="R121" i="35"/>
  <c r="Y121" i="35" s="1"/>
  <c r="R121" i="33"/>
  <c r="Y121" i="33" s="1"/>
  <c r="R121" i="30"/>
  <c r="Y121" i="30" s="1"/>
  <c r="R121" i="21"/>
  <c r="R121" i="19"/>
  <c r="R121" i="32"/>
  <c r="Y121" i="32" s="1"/>
  <c r="R121" i="12"/>
  <c r="R121" i="29"/>
  <c r="R121" i="23"/>
  <c r="R121" i="34"/>
  <c r="Y121" i="34" s="1"/>
  <c r="R97" i="11"/>
  <c r="R97" i="37"/>
  <c r="R97" i="26"/>
  <c r="R97" i="38"/>
  <c r="R97" i="36"/>
  <c r="R97" i="25"/>
  <c r="R97" i="28"/>
  <c r="R97" i="31"/>
  <c r="R97" i="18"/>
  <c r="R97" i="22"/>
  <c r="R97" i="24"/>
  <c r="R97" i="35"/>
  <c r="R97" i="33"/>
  <c r="R97" i="21"/>
  <c r="R97" i="30"/>
  <c r="R97" i="32"/>
  <c r="R97" i="19"/>
  <c r="R97" i="23"/>
  <c r="R97" i="20"/>
  <c r="R97" i="12"/>
  <c r="R97" i="29"/>
  <c r="R97" i="15"/>
  <c r="R97" i="34"/>
  <c r="W138" i="21"/>
  <c r="S105" i="26"/>
  <c r="S105" i="38"/>
  <c r="S105" i="24"/>
  <c r="S105" i="36"/>
  <c r="S105" i="25"/>
  <c r="S105" i="37"/>
  <c r="S105" i="19"/>
  <c r="S105" i="33"/>
  <c r="S105" i="32"/>
  <c r="S105" i="23"/>
  <c r="S105" i="30"/>
  <c r="S105" i="28"/>
  <c r="S105" i="34"/>
  <c r="S105" i="20"/>
  <c r="S105" i="21"/>
  <c r="S105" i="31"/>
  <c r="S105" i="35"/>
  <c r="S105" i="22"/>
  <c r="S105" i="12"/>
  <c r="S105" i="29"/>
  <c r="S105" i="15"/>
  <c r="S105" i="18"/>
  <c r="S108" i="11"/>
  <c r="S108" i="38"/>
  <c r="S108" i="24"/>
  <c r="S108" i="36"/>
  <c r="S108" i="25"/>
  <c r="S108" i="37"/>
  <c r="S108" i="26"/>
  <c r="S108" i="31"/>
  <c r="S108" i="33"/>
  <c r="S108" i="35"/>
  <c r="S108" i="32"/>
  <c r="S108" i="19"/>
  <c r="S108" i="23"/>
  <c r="S108" i="28"/>
  <c r="S108" i="34"/>
  <c r="S108" i="20"/>
  <c r="S108" i="21"/>
  <c r="S108" i="12"/>
  <c r="S108" i="29"/>
  <c r="S108" i="15"/>
  <c r="S108" i="30"/>
  <c r="S108" i="18"/>
  <c r="S108" i="22"/>
  <c r="S123" i="27"/>
  <c r="S123" i="25"/>
  <c r="S123" i="37"/>
  <c r="Y123" i="37" s="1"/>
  <c r="S123" i="26"/>
  <c r="S123" i="38"/>
  <c r="Y123" i="38" s="1"/>
  <c r="S123" i="24"/>
  <c r="S123" i="36"/>
  <c r="Y123" i="36" s="1"/>
  <c r="S123" i="18"/>
  <c r="S123" i="32"/>
  <c r="S123" i="21"/>
  <c r="S123" i="19"/>
  <c r="S123" i="28"/>
  <c r="S123" i="23"/>
  <c r="S123" i="34"/>
  <c r="Y123" i="34" s="1"/>
  <c r="S123" i="20"/>
  <c r="S123" i="15"/>
  <c r="S123" i="31"/>
  <c r="S123" i="22"/>
  <c r="S123" i="30"/>
  <c r="Y123" i="30" s="1"/>
  <c r="S123" i="12"/>
  <c r="S123" i="35"/>
  <c r="Y123" i="35" s="1"/>
  <c r="S123" i="29"/>
  <c r="Y123" i="29" s="1"/>
  <c r="S123" i="33"/>
  <c r="Y123" i="33" s="1"/>
  <c r="AQ121" i="18"/>
  <c r="T111" i="27"/>
  <c r="T111" i="24"/>
  <c r="T111" i="36"/>
  <c r="T111" i="25"/>
  <c r="T111" i="37"/>
  <c r="T111" i="26"/>
  <c r="T111" i="38"/>
  <c r="T111" i="32"/>
  <c r="T111" i="34"/>
  <c r="T111" i="35"/>
  <c r="T111" i="22"/>
  <c r="T111" i="33"/>
  <c r="T111" i="19"/>
  <c r="T111" i="23"/>
  <c r="T111" i="28"/>
  <c r="T111" i="21"/>
  <c r="T111" i="20"/>
  <c r="T111" i="15"/>
  <c r="T111" i="31"/>
  <c r="T111" i="18"/>
  <c r="T111" i="30"/>
  <c r="T111" i="12"/>
  <c r="T111" i="29"/>
  <c r="S101" i="11"/>
  <c r="S101" i="24"/>
  <c r="S101" i="36"/>
  <c r="S101" i="25"/>
  <c r="S101" i="37"/>
  <c r="S101" i="26"/>
  <c r="S101" i="38"/>
  <c r="S101" i="23"/>
  <c r="S101" i="32"/>
  <c r="S101" i="20"/>
  <c r="S101" i="31"/>
  <c r="S101" i="19"/>
  <c r="S101" i="35"/>
  <c r="S101" i="22"/>
  <c r="S101" i="33"/>
  <c r="S101" i="28"/>
  <c r="S101" i="34"/>
  <c r="S101" i="18"/>
  <c r="S101" i="30"/>
  <c r="S101" i="12"/>
  <c r="S101" i="21"/>
  <c r="S101" i="29"/>
  <c r="S101" i="15"/>
  <c r="R93" i="11"/>
  <c r="R93" i="25"/>
  <c r="R93" i="37"/>
  <c r="R93" i="26"/>
  <c r="R93" i="38"/>
  <c r="R93" i="36"/>
  <c r="R93" i="18"/>
  <c r="R93" i="21"/>
  <c r="R93" i="24"/>
  <c r="R93" i="31"/>
  <c r="R93" i="22"/>
  <c r="R93" i="35"/>
  <c r="R93" i="33"/>
  <c r="R93" i="32"/>
  <c r="R93" i="19"/>
  <c r="R93" i="28"/>
  <c r="R93" i="23"/>
  <c r="R93" i="30"/>
  <c r="R93" i="34"/>
  <c r="R93" i="20"/>
  <c r="R93" i="12"/>
  <c r="R93" i="29"/>
  <c r="R93" i="15"/>
  <c r="S106" i="24"/>
  <c r="S106" i="36"/>
  <c r="S106" i="25"/>
  <c r="S106" i="37"/>
  <c r="S106" i="26"/>
  <c r="S106" i="38"/>
  <c r="S106" i="32"/>
  <c r="S106" i="34"/>
  <c r="S106" i="28"/>
  <c r="S106" i="20"/>
  <c r="S106" i="21"/>
  <c r="S106" i="18"/>
  <c r="S106" i="31"/>
  <c r="S106" i="35"/>
  <c r="S106" i="22"/>
  <c r="S106" i="15"/>
  <c r="S106" i="33"/>
  <c r="S106" i="30"/>
  <c r="S106" i="12"/>
  <c r="S106" i="19"/>
  <c r="S106" i="23"/>
  <c r="S106" i="29"/>
  <c r="S94" i="36"/>
  <c r="S94" i="25"/>
  <c r="S94" i="37"/>
  <c r="S94" i="26"/>
  <c r="S94" i="38"/>
  <c r="S94" i="20"/>
  <c r="S94" i="22"/>
  <c r="S94" i="31"/>
  <c r="S94" i="19"/>
  <c r="S94" i="32"/>
  <c r="S94" i="33"/>
  <c r="S94" i="23"/>
  <c r="S94" i="28"/>
  <c r="S94" i="34"/>
  <c r="S94" i="24"/>
  <c r="S94" i="18"/>
  <c r="S94" i="29"/>
  <c r="S94" i="15"/>
  <c r="S94" i="21"/>
  <c r="S94" i="35"/>
  <c r="S94" i="30"/>
  <c r="S94" i="12"/>
  <c r="R98" i="11"/>
  <c r="R98" i="36"/>
  <c r="R98" i="25"/>
  <c r="R98" i="37"/>
  <c r="R98" i="26"/>
  <c r="R98" i="38"/>
  <c r="R98" i="20"/>
  <c r="R98" i="22"/>
  <c r="R98" i="32"/>
  <c r="R98" i="28"/>
  <c r="R98" i="18"/>
  <c r="R98" i="35"/>
  <c r="R98" i="21"/>
  <c r="R98" i="19"/>
  <c r="R98" i="33"/>
  <c r="R98" i="23"/>
  <c r="R98" i="34"/>
  <c r="R98" i="29"/>
  <c r="R98" i="15"/>
  <c r="R98" i="24"/>
  <c r="R98" i="30"/>
  <c r="R98" i="31"/>
  <c r="R98" i="12"/>
  <c r="S103" i="24"/>
  <c r="S103" i="36"/>
  <c r="S103" i="25"/>
  <c r="S103" i="37"/>
  <c r="S103" i="26"/>
  <c r="S103" i="38"/>
  <c r="S103" i="20"/>
  <c r="S103" i="22"/>
  <c r="S103" i="34"/>
  <c r="S103" i="18"/>
  <c r="S103" i="21"/>
  <c r="S103" i="31"/>
  <c r="S103" i="35"/>
  <c r="S103" i="32"/>
  <c r="S103" i="33"/>
  <c r="S103" i="19"/>
  <c r="S103" i="23"/>
  <c r="S103" i="29"/>
  <c r="S103" i="15"/>
  <c r="S103" i="28"/>
  <c r="S103" i="30"/>
  <c r="S103" i="12"/>
  <c r="S124" i="27"/>
  <c r="S124" i="26"/>
  <c r="S124" i="38"/>
  <c r="Y124" i="38" s="1"/>
  <c r="S124" i="24"/>
  <c r="S124" i="36"/>
  <c r="Y124" i="36" s="1"/>
  <c r="S124" i="25"/>
  <c r="Y124" i="25" s="1"/>
  <c r="S124" i="37"/>
  <c r="Y124" i="37" s="1"/>
  <c r="S124" i="19"/>
  <c r="S124" i="32"/>
  <c r="S124" i="28"/>
  <c r="Y124" i="28" s="1"/>
  <c r="S124" i="34"/>
  <c r="Y124" i="34" s="1"/>
  <c r="S124" i="20"/>
  <c r="S124" i="31"/>
  <c r="Y124" i="31" s="1"/>
  <c r="S124" i="18"/>
  <c r="S124" i="22"/>
  <c r="S124" i="30"/>
  <c r="Y124" i="30" s="1"/>
  <c r="S124" i="35"/>
  <c r="S124" i="33"/>
  <c r="Y124" i="33" s="1"/>
  <c r="S124" i="21"/>
  <c r="S124" i="12"/>
  <c r="S124" i="29"/>
  <c r="Y124" i="29" s="1"/>
  <c r="S124" i="23"/>
  <c r="S124" i="15"/>
  <c r="T112" i="27"/>
  <c r="T112" i="25"/>
  <c r="T112" i="37"/>
  <c r="T112" i="26"/>
  <c r="T112" i="38"/>
  <c r="T112" i="24"/>
  <c r="T112" i="36"/>
  <c r="T112" i="18"/>
  <c r="T112" i="34"/>
  <c r="T112" i="22"/>
  <c r="T112" i="21"/>
  <c r="T112" i="32"/>
  <c r="T112" i="19"/>
  <c r="T112" i="28"/>
  <c r="T112" i="23"/>
  <c r="T112" i="20"/>
  <c r="T112" i="15"/>
  <c r="T112" i="31"/>
  <c r="T112" i="30"/>
  <c r="T112" i="35"/>
  <c r="T112" i="12"/>
  <c r="T112" i="29"/>
  <c r="T112" i="33"/>
  <c r="S102" i="37"/>
  <c r="S102" i="26"/>
  <c r="S102" i="38"/>
  <c r="S102" i="24"/>
  <c r="S102" i="36"/>
  <c r="S102" i="25"/>
  <c r="S102" i="28"/>
  <c r="S102" i="32"/>
  <c r="S102" i="19"/>
  <c r="S102" i="23"/>
  <c r="S102" i="34"/>
  <c r="S102" i="20"/>
  <c r="S102" i="30"/>
  <c r="S102" i="31"/>
  <c r="S102" i="18"/>
  <c r="S102" i="22"/>
  <c r="S102" i="21"/>
  <c r="S102" i="35"/>
  <c r="S102" i="12"/>
  <c r="S102" i="29"/>
  <c r="S102" i="15"/>
  <c r="S102" i="33"/>
  <c r="R86" i="27"/>
  <c r="R86" i="36"/>
  <c r="R86" i="25"/>
  <c r="R86" i="37"/>
  <c r="R86" i="26"/>
  <c r="R86" i="38"/>
  <c r="R86" i="35"/>
  <c r="R86" i="32"/>
  <c r="R86" i="20"/>
  <c r="R86" i="19"/>
  <c r="R86" i="28"/>
  <c r="R86" i="33"/>
  <c r="R86" i="18"/>
  <c r="R86" i="22"/>
  <c r="R86" i="31"/>
  <c r="R86" i="30"/>
  <c r="R86" i="24"/>
  <c r="R86" i="21"/>
  <c r="R86" i="23"/>
  <c r="R86" i="34"/>
  <c r="R86" i="12"/>
  <c r="R86" i="29"/>
  <c r="R86" i="15"/>
  <c r="R118" i="25"/>
  <c r="R118" i="37"/>
  <c r="Y118" i="37" s="1"/>
  <c r="R118" i="26"/>
  <c r="R118" i="38"/>
  <c r="Y118" i="38" s="1"/>
  <c r="R118" i="24"/>
  <c r="R118" i="36"/>
  <c r="Y118" i="36" s="1"/>
  <c r="R118" i="18"/>
  <c r="R118" i="21"/>
  <c r="R118" i="31"/>
  <c r="Y118" i="31" s="1"/>
  <c r="R118" i="22"/>
  <c r="R118" i="35"/>
  <c r="Y118" i="35" s="1"/>
  <c r="R118" i="33"/>
  <c r="Y118" i="33" s="1"/>
  <c r="R118" i="15"/>
  <c r="R118" i="32"/>
  <c r="Y118" i="32" s="1"/>
  <c r="R118" i="19"/>
  <c r="R118" i="30"/>
  <c r="R118" i="28"/>
  <c r="R118" i="23"/>
  <c r="R118" i="34"/>
  <c r="Y118" i="34" s="1"/>
  <c r="R118" i="20"/>
  <c r="R118" i="12"/>
  <c r="R118" i="29"/>
  <c r="S100" i="27"/>
  <c r="S100" i="38"/>
  <c r="S100" i="36"/>
  <c r="S100" i="25"/>
  <c r="S100" i="37"/>
  <c r="S100" i="26"/>
  <c r="S100" i="31"/>
  <c r="S100" i="33"/>
  <c r="S100" i="34"/>
  <c r="S100" i="22"/>
  <c r="S100" i="18"/>
  <c r="S100" i="35"/>
  <c r="S100" i="21"/>
  <c r="S100" i="32"/>
  <c r="S100" i="19"/>
  <c r="S100" i="23"/>
  <c r="S100" i="24"/>
  <c r="S100" i="30"/>
  <c r="S100" i="12"/>
  <c r="S100" i="29"/>
  <c r="S100" i="15"/>
  <c r="S100" i="28"/>
  <c r="S100" i="20"/>
  <c r="T100" i="1"/>
  <c r="W106" i="21"/>
  <c r="Y139" i="21"/>
  <c r="Y137" i="21"/>
  <c r="Y133" i="24"/>
  <c r="W125" i="24"/>
  <c r="Y138" i="21"/>
  <c r="W86" i="26"/>
  <c r="W108" i="24"/>
  <c r="W89" i="23"/>
  <c r="Y104" i="21"/>
  <c r="W87" i="21"/>
  <c r="AQ114" i="36"/>
  <c r="AQ114" i="35"/>
  <c r="AQ114" i="37"/>
  <c r="AQ114" i="38"/>
  <c r="AQ114" i="34"/>
  <c r="AQ114" i="33"/>
  <c r="AQ114" i="32"/>
  <c r="AQ114" i="30"/>
  <c r="AQ114" i="31"/>
  <c r="AQ114" i="29"/>
  <c r="S127" i="28"/>
  <c r="S127" i="38"/>
  <c r="Y127" i="38" s="1"/>
  <c r="S127" i="37"/>
  <c r="Y127" i="37" s="1"/>
  <c r="S127" i="34"/>
  <c r="Y127" i="34" s="1"/>
  <c r="S127" i="33"/>
  <c r="Y127" i="33" s="1"/>
  <c r="S127" i="36"/>
  <c r="Y127" i="36" s="1"/>
  <c r="S127" i="35"/>
  <c r="Y127" i="35" s="1"/>
  <c r="S127" i="32"/>
  <c r="Y127" i="32" s="1"/>
  <c r="S127" i="31"/>
  <c r="Y127" i="31" s="1"/>
  <c r="S127" i="30"/>
  <c r="Y127" i="30" s="1"/>
  <c r="S127" i="29"/>
  <c r="Y127" i="29" s="1"/>
  <c r="S128" i="28"/>
  <c r="Y128" i="28" s="1"/>
  <c r="S128" i="38"/>
  <c r="Y128" i="38" s="1"/>
  <c r="S128" i="37"/>
  <c r="Y128" i="37" s="1"/>
  <c r="S128" i="36"/>
  <c r="Y128" i="36" s="1"/>
  <c r="S128" i="35"/>
  <c r="Y128" i="35" s="1"/>
  <c r="S128" i="34"/>
  <c r="Y128" i="34" s="1"/>
  <c r="S128" i="32"/>
  <c r="Y128" i="32" s="1"/>
  <c r="S128" i="33"/>
  <c r="Y128" i="33" s="1"/>
  <c r="S128" i="31"/>
  <c r="Y128" i="31" s="1"/>
  <c r="S128" i="30"/>
  <c r="Y128" i="30" s="1"/>
  <c r="S128" i="29"/>
  <c r="Y128" i="29" s="1"/>
  <c r="S129" i="28"/>
  <c r="Y129" i="28" s="1"/>
  <c r="S129" i="37"/>
  <c r="Y129" i="37" s="1"/>
  <c r="S129" i="38"/>
  <c r="Y129" i="38" s="1"/>
  <c r="S129" i="36"/>
  <c r="Y129" i="36" s="1"/>
  <c r="S129" i="35"/>
  <c r="Y129" i="35" s="1"/>
  <c r="S129" i="33"/>
  <c r="Y129" i="33" s="1"/>
  <c r="S129" i="31"/>
  <c r="Y129" i="31" s="1"/>
  <c r="S129" i="32"/>
  <c r="Y129" i="32" s="1"/>
  <c r="S129" i="34"/>
  <c r="Y129" i="34" s="1"/>
  <c r="S129" i="30"/>
  <c r="S129" i="29"/>
  <c r="Y129" i="29" s="1"/>
  <c r="AQ129" i="37"/>
  <c r="AQ129" i="38"/>
  <c r="AQ129" i="36"/>
  <c r="AQ129" i="35"/>
  <c r="AQ129" i="34"/>
  <c r="AQ129" i="33"/>
  <c r="AQ129" i="32"/>
  <c r="AQ129" i="31"/>
  <c r="AQ129" i="29"/>
  <c r="AQ129" i="30"/>
  <c r="AQ115" i="37"/>
  <c r="AQ115" i="38"/>
  <c r="AQ115" i="36"/>
  <c r="AQ115" i="35"/>
  <c r="AQ115" i="31"/>
  <c r="AQ115" i="32"/>
  <c r="AQ115" i="33"/>
  <c r="AQ115" i="34"/>
  <c r="AQ115" i="30"/>
  <c r="AQ115" i="29"/>
  <c r="Y104" i="24"/>
  <c r="Y136" i="21"/>
  <c r="Y137" i="22"/>
  <c r="Y91" i="21"/>
  <c r="Y99" i="24"/>
  <c r="W134" i="20"/>
  <c r="Y114" i="15"/>
  <c r="AQ123" i="28"/>
  <c r="AQ123" i="38"/>
  <c r="AQ123" i="37"/>
  <c r="AQ123" i="36"/>
  <c r="AQ123" i="34"/>
  <c r="AQ123" i="32"/>
  <c r="AQ123" i="35"/>
  <c r="AQ123" i="33"/>
  <c r="AQ123" i="31"/>
  <c r="AQ123" i="30"/>
  <c r="AQ123" i="29"/>
  <c r="AQ121" i="19"/>
  <c r="Y98" i="21"/>
  <c r="AQ120" i="24"/>
  <c r="Y137" i="20"/>
  <c r="AQ118" i="28"/>
  <c r="AQ118" i="38"/>
  <c r="AQ118" i="36"/>
  <c r="AQ118" i="35"/>
  <c r="AQ118" i="34"/>
  <c r="AQ118" i="37"/>
  <c r="AQ118" i="33"/>
  <c r="AQ118" i="32"/>
  <c r="AQ118" i="31"/>
  <c r="AQ118" i="30"/>
  <c r="AQ118" i="29"/>
  <c r="AQ124" i="28"/>
  <c r="AQ124" i="38"/>
  <c r="AQ124" i="37"/>
  <c r="AQ124" i="34"/>
  <c r="AQ124" i="33"/>
  <c r="AQ124" i="36"/>
  <c r="AQ124" i="35"/>
  <c r="AQ124" i="32"/>
  <c r="AQ124" i="31"/>
  <c r="AQ124" i="30"/>
  <c r="AQ124" i="29"/>
  <c r="AQ120" i="36"/>
  <c r="AQ120" i="38"/>
  <c r="AQ120" i="37"/>
  <c r="AQ120" i="35"/>
  <c r="AQ120" i="34"/>
  <c r="AQ120" i="33"/>
  <c r="AQ120" i="32"/>
  <c r="AQ120" i="30"/>
  <c r="AQ120" i="31"/>
  <c r="AQ120" i="29"/>
  <c r="AQ113" i="28"/>
  <c r="AQ113" i="38"/>
  <c r="AQ113" i="37"/>
  <c r="AQ113" i="35"/>
  <c r="AQ113" i="36"/>
  <c r="AQ113" i="34"/>
  <c r="AQ113" i="32"/>
  <c r="AQ113" i="33"/>
  <c r="AQ113" i="31"/>
  <c r="AQ113" i="30"/>
  <c r="AQ113" i="29"/>
  <c r="AQ113" i="18"/>
  <c r="AQ125" i="38"/>
  <c r="AQ125" i="37"/>
  <c r="AQ125" i="36"/>
  <c r="AQ125" i="35"/>
  <c r="AQ125" i="34"/>
  <c r="AQ125" i="33"/>
  <c r="AQ125" i="32"/>
  <c r="AQ125" i="31"/>
  <c r="AQ125" i="30"/>
  <c r="AQ125" i="29"/>
  <c r="S131" i="28"/>
  <c r="Y131" i="28" s="1"/>
  <c r="S131" i="38"/>
  <c r="Y131" i="38" s="1"/>
  <c r="S131" i="37"/>
  <c r="Y131" i="37" s="1"/>
  <c r="S131" i="36"/>
  <c r="Y131" i="36" s="1"/>
  <c r="S131" i="35"/>
  <c r="Y131" i="35" s="1"/>
  <c r="S131" i="34"/>
  <c r="Y131" i="34" s="1"/>
  <c r="S131" i="32"/>
  <c r="Y131" i="32" s="1"/>
  <c r="S131" i="31"/>
  <c r="S131" i="30"/>
  <c r="Y131" i="30" s="1"/>
  <c r="S131" i="29"/>
  <c r="Y131" i="29" s="1"/>
  <c r="S131" i="33"/>
  <c r="Y131" i="33" s="1"/>
  <c r="AQ126" i="37"/>
  <c r="AQ126" i="38"/>
  <c r="AQ126" i="36"/>
  <c r="AQ126" i="35"/>
  <c r="AQ126" i="32"/>
  <c r="AQ126" i="34"/>
  <c r="AQ126" i="31"/>
  <c r="AQ126" i="33"/>
  <c r="AQ126" i="29"/>
  <c r="AQ126" i="30"/>
  <c r="AQ124" i="19"/>
  <c r="W94" i="21"/>
  <c r="W117" i="23"/>
  <c r="AQ131" i="38"/>
  <c r="AQ131" i="36"/>
  <c r="AQ131" i="37"/>
  <c r="AQ131" i="34"/>
  <c r="AQ131" i="33"/>
  <c r="AQ131" i="35"/>
  <c r="AQ131" i="32"/>
  <c r="AQ131" i="29"/>
  <c r="AQ131" i="30"/>
  <c r="AQ131" i="31"/>
  <c r="AP122" i="28"/>
  <c r="AP122" i="37"/>
  <c r="AP122" i="36"/>
  <c r="AP122" i="38"/>
  <c r="AP122" i="35"/>
  <c r="AP122" i="33"/>
  <c r="AP122" i="34"/>
  <c r="AP122" i="31"/>
  <c r="AP122" i="30"/>
  <c r="AP122" i="29"/>
  <c r="AP122" i="32"/>
  <c r="T111" i="11"/>
  <c r="AQ121" i="24"/>
  <c r="AQ121" i="38"/>
  <c r="AQ121" i="37"/>
  <c r="AQ121" i="35"/>
  <c r="AQ121" i="36"/>
  <c r="AQ121" i="33"/>
  <c r="AQ121" i="32"/>
  <c r="AQ121" i="34"/>
  <c r="AQ121" i="31"/>
  <c r="AQ121" i="30"/>
  <c r="AQ121" i="29"/>
  <c r="AQ121" i="15"/>
  <c r="AQ121" i="26"/>
  <c r="AQ117" i="28"/>
  <c r="AQ117" i="38"/>
  <c r="AQ117" i="37"/>
  <c r="AQ117" i="36"/>
  <c r="AQ117" i="34"/>
  <c r="AQ117" i="35"/>
  <c r="AQ117" i="32"/>
  <c r="AQ117" i="33"/>
  <c r="AQ117" i="31"/>
  <c r="AQ117" i="30"/>
  <c r="AQ117" i="29"/>
  <c r="Y106" i="24"/>
  <c r="Y133" i="21"/>
  <c r="Y134" i="20"/>
  <c r="Y137" i="15"/>
  <c r="AQ124" i="18"/>
  <c r="AQ127" i="28"/>
  <c r="AQ127" i="37"/>
  <c r="AQ127" i="38"/>
  <c r="AQ127" i="36"/>
  <c r="AQ127" i="35"/>
  <c r="AQ127" i="33"/>
  <c r="AQ127" i="31"/>
  <c r="AQ127" i="34"/>
  <c r="AQ127" i="32"/>
  <c r="AQ127" i="29"/>
  <c r="AQ127" i="30"/>
  <c r="S130" i="38"/>
  <c r="Y130" i="38" s="1"/>
  <c r="S130" i="36"/>
  <c r="Y130" i="36" s="1"/>
  <c r="S130" i="37"/>
  <c r="Y130" i="37" s="1"/>
  <c r="S130" i="35"/>
  <c r="Y130" i="35" s="1"/>
  <c r="S130" i="34"/>
  <c r="Y130" i="34" s="1"/>
  <c r="S130" i="33"/>
  <c r="Y130" i="33" s="1"/>
  <c r="S130" i="31"/>
  <c r="Y130" i="31" s="1"/>
  <c r="S130" i="32"/>
  <c r="Y130" i="32" s="1"/>
  <c r="S130" i="30"/>
  <c r="S130" i="29"/>
  <c r="Y130" i="29" s="1"/>
  <c r="AQ128" i="11"/>
  <c r="AQ128" i="38"/>
  <c r="AQ128" i="37"/>
  <c r="AQ128" i="35"/>
  <c r="AQ128" i="36"/>
  <c r="AQ128" i="34"/>
  <c r="AQ128" i="33"/>
  <c r="AQ128" i="31"/>
  <c r="AQ128" i="32"/>
  <c r="AQ128" i="30"/>
  <c r="AQ128" i="29"/>
  <c r="S96" i="28"/>
  <c r="S96" i="38"/>
  <c r="S96" i="37"/>
  <c r="S96" i="36"/>
  <c r="S96" i="35"/>
  <c r="S96" i="33"/>
  <c r="S96" i="32"/>
  <c r="S96" i="31"/>
  <c r="S96" i="30"/>
  <c r="S96" i="34"/>
  <c r="S96" i="29"/>
  <c r="S132" i="28"/>
  <c r="Y132" i="28" s="1"/>
  <c r="S132" i="37"/>
  <c r="Y132" i="37" s="1"/>
  <c r="S132" i="36"/>
  <c r="Y132" i="36" s="1"/>
  <c r="S132" i="38"/>
  <c r="Y132" i="38" s="1"/>
  <c r="S132" i="35"/>
  <c r="Y132" i="35" s="1"/>
  <c r="S132" i="34"/>
  <c r="Y132" i="34" s="1"/>
  <c r="S132" i="33"/>
  <c r="Y132" i="33" s="1"/>
  <c r="S132" i="32"/>
  <c r="Y132" i="32" s="1"/>
  <c r="S132" i="31"/>
  <c r="Y132" i="31" s="1"/>
  <c r="S132" i="29"/>
  <c r="Y132" i="29" s="1"/>
  <c r="S132" i="30"/>
  <c r="Y132" i="30" s="1"/>
  <c r="AQ117" i="15"/>
  <c r="AQ113" i="19"/>
  <c r="AQ117" i="24"/>
  <c r="AE102" i="24"/>
  <c r="AF102" i="24" s="1"/>
  <c r="AE99" i="24"/>
  <c r="AQ132" i="28"/>
  <c r="AQ132" i="38"/>
  <c r="AQ132" i="37"/>
  <c r="AQ132" i="35"/>
  <c r="AQ132" i="34"/>
  <c r="AQ132" i="33"/>
  <c r="AQ132" i="32"/>
  <c r="AQ132" i="36"/>
  <c r="AQ132" i="31"/>
  <c r="AQ132" i="30"/>
  <c r="AQ132" i="29"/>
  <c r="W86" i="18"/>
  <c r="AQ130" i="38"/>
  <c r="AQ130" i="35"/>
  <c r="AQ130" i="36"/>
  <c r="AQ130" i="34"/>
  <c r="AQ130" i="37"/>
  <c r="AQ130" i="33"/>
  <c r="AQ130" i="31"/>
  <c r="AQ130" i="30"/>
  <c r="AQ130" i="29"/>
  <c r="AQ130" i="32"/>
  <c r="S125" i="28"/>
  <c r="Y125" i="28" s="1"/>
  <c r="S125" i="38"/>
  <c r="Y125" i="38" s="1"/>
  <c r="S125" i="37"/>
  <c r="Y125" i="37" s="1"/>
  <c r="S125" i="35"/>
  <c r="Y125" i="35" s="1"/>
  <c r="S125" i="36"/>
  <c r="Y125" i="36" s="1"/>
  <c r="S125" i="34"/>
  <c r="S125" i="33"/>
  <c r="Y125" i="33" s="1"/>
  <c r="S125" i="32"/>
  <c r="Y125" i="32" s="1"/>
  <c r="S125" i="30"/>
  <c r="Y125" i="30" s="1"/>
  <c r="S125" i="31"/>
  <c r="Y125" i="31" s="1"/>
  <c r="S125" i="29"/>
  <c r="Y125" i="29" s="1"/>
  <c r="AQ119" i="12"/>
  <c r="AQ119" i="38"/>
  <c r="AQ119" i="37"/>
  <c r="AQ119" i="36"/>
  <c r="AQ119" i="34"/>
  <c r="AQ119" i="35"/>
  <c r="AQ119" i="33"/>
  <c r="AQ119" i="32"/>
  <c r="AQ119" i="31"/>
  <c r="AQ119" i="30"/>
  <c r="AQ119" i="29"/>
  <c r="S126" i="28"/>
  <c r="Y126" i="28" s="1"/>
  <c r="S126" i="38"/>
  <c r="Y126" i="38" s="1"/>
  <c r="S126" i="37"/>
  <c r="Y126" i="37" s="1"/>
  <c r="S126" i="36"/>
  <c r="Y126" i="36" s="1"/>
  <c r="S126" i="34"/>
  <c r="Y126" i="34" s="1"/>
  <c r="S126" i="35"/>
  <c r="Y126" i="35" s="1"/>
  <c r="S126" i="33"/>
  <c r="Y126" i="33" s="1"/>
  <c r="S126" i="32"/>
  <c r="Y126" i="32" s="1"/>
  <c r="S126" i="30"/>
  <c r="Y126" i="30" s="1"/>
  <c r="S126" i="29"/>
  <c r="Y126" i="29" s="1"/>
  <c r="S126" i="31"/>
  <c r="Y126" i="31" s="1"/>
  <c r="AQ124" i="20"/>
  <c r="AQ128" i="21"/>
  <c r="AQ124" i="23"/>
  <c r="AE98" i="24"/>
  <c r="AG98" i="24" s="1"/>
  <c r="AE100" i="24"/>
  <c r="AF100" i="24" s="1"/>
  <c r="AQ121" i="25"/>
  <c r="AQ113" i="25"/>
  <c r="W130" i="22"/>
  <c r="W125" i="20"/>
  <c r="W100" i="21"/>
  <c r="Y133" i="19"/>
  <c r="AQ116" i="28"/>
  <c r="AQ116" i="38"/>
  <c r="AQ116" i="37"/>
  <c r="AQ116" i="36"/>
  <c r="AQ116" i="35"/>
  <c r="AQ116" i="33"/>
  <c r="AQ116" i="31"/>
  <c r="AQ116" i="34"/>
  <c r="AQ116" i="32"/>
  <c r="AQ116" i="29"/>
  <c r="AQ116" i="30"/>
  <c r="AP86" i="38"/>
  <c r="AP86" i="37"/>
  <c r="AP86" i="36"/>
  <c r="AP86" i="35"/>
  <c r="AP86" i="34"/>
  <c r="AP86" i="33"/>
  <c r="AP86" i="30"/>
  <c r="AP86" i="32"/>
  <c r="AP86" i="31"/>
  <c r="AP86" i="29"/>
  <c r="W131" i="38"/>
  <c r="W130" i="38"/>
  <c r="W104" i="38"/>
  <c r="Y104" i="38"/>
  <c r="AE110" i="38"/>
  <c r="AE99" i="38"/>
  <c r="AE124" i="38"/>
  <c r="W92" i="38"/>
  <c r="Y92" i="38"/>
  <c r="W114" i="38"/>
  <c r="Y97" i="38"/>
  <c r="W97" i="38"/>
  <c r="W112" i="38"/>
  <c r="W124" i="38"/>
  <c r="Y91" i="38"/>
  <c r="W91" i="38"/>
  <c r="W125" i="38"/>
  <c r="W127" i="38"/>
  <c r="Y133" i="38"/>
  <c r="W133" i="38"/>
  <c r="Y138" i="38"/>
  <c r="W138" i="38"/>
  <c r="W116" i="38"/>
  <c r="W89" i="38"/>
  <c r="Y89" i="38"/>
  <c r="W90" i="38"/>
  <c r="Y90" i="38"/>
  <c r="W120" i="38"/>
  <c r="Y95" i="38"/>
  <c r="W129" i="38"/>
  <c r="W113" i="38"/>
  <c r="W119" i="38"/>
  <c r="Y101" i="38"/>
  <c r="W101" i="38"/>
  <c r="Y96" i="38"/>
  <c r="W96" i="38"/>
  <c r="AE135" i="38"/>
  <c r="W122" i="38"/>
  <c r="AI122" i="38" s="1"/>
  <c r="W100" i="38"/>
  <c r="Y100" i="38"/>
  <c r="Y136" i="38"/>
  <c r="W136" i="38"/>
  <c r="W132" i="38"/>
  <c r="W126" i="38"/>
  <c r="Y137" i="38"/>
  <c r="W137" i="38"/>
  <c r="W128" i="38"/>
  <c r="W135" i="38"/>
  <c r="Y135" i="38"/>
  <c r="W118" i="38"/>
  <c r="Y99" i="38"/>
  <c r="W99" i="38"/>
  <c r="W108" i="38"/>
  <c r="Y108" i="38"/>
  <c r="AE86" i="38"/>
  <c r="W94" i="38"/>
  <c r="Y94" i="38"/>
  <c r="Y88" i="38"/>
  <c r="W88" i="38"/>
  <c r="Y86" i="38"/>
  <c r="W86" i="38"/>
  <c r="Y102" i="38"/>
  <c r="W102" i="38"/>
  <c r="Y134" i="38"/>
  <c r="W134" i="38"/>
  <c r="AI134" i="38" s="1"/>
  <c r="Y106" i="38"/>
  <c r="W106" i="38"/>
  <c r="Y110" i="38"/>
  <c r="W110" i="38"/>
  <c r="Y87" i="38"/>
  <c r="W87" i="38"/>
  <c r="Y103" i="38"/>
  <c r="W103" i="38"/>
  <c r="Y109" i="38"/>
  <c r="W109" i="38"/>
  <c r="Y93" i="38"/>
  <c r="W93" i="38"/>
  <c r="W121" i="38"/>
  <c r="AH122" i="38"/>
  <c r="AG122" i="38"/>
  <c r="AF122" i="38"/>
  <c r="AJ123" i="38"/>
  <c r="AG123" i="38"/>
  <c r="AF123" i="38"/>
  <c r="AI123" i="38"/>
  <c r="AH123" i="38"/>
  <c r="W117" i="38"/>
  <c r="W111" i="38"/>
  <c r="Y111" i="38"/>
  <c r="AH98" i="38"/>
  <c r="AG98" i="38"/>
  <c r="AF98" i="38"/>
  <c r="AH134" i="38"/>
  <c r="AG134" i="38"/>
  <c r="AF134" i="38"/>
  <c r="W105" i="38"/>
  <c r="Y105" i="38"/>
  <c r="Y98" i="38"/>
  <c r="W98" i="38"/>
  <c r="AI98" i="38" s="1"/>
  <c r="Y107" i="38"/>
  <c r="W107" i="38"/>
  <c r="W128" i="37"/>
  <c r="W125" i="37"/>
  <c r="W123" i="37"/>
  <c r="AE123" i="37"/>
  <c r="W129" i="37"/>
  <c r="Y98" i="37"/>
  <c r="W98" i="37"/>
  <c r="AI98" i="37" s="1"/>
  <c r="W115" i="37"/>
  <c r="W96" i="37"/>
  <c r="Y96" i="37"/>
  <c r="Y106" i="37"/>
  <c r="W106" i="37"/>
  <c r="W107" i="37"/>
  <c r="Y107" i="37"/>
  <c r="W100" i="37"/>
  <c r="Y100" i="37"/>
  <c r="W131" i="37"/>
  <c r="W99" i="37"/>
  <c r="Y99" i="37"/>
  <c r="W116" i="37"/>
  <c r="Y86" i="37"/>
  <c r="W86" i="37"/>
  <c r="AE110" i="37"/>
  <c r="W119" i="37"/>
  <c r="AH98" i="37"/>
  <c r="AF98" i="37"/>
  <c r="AG98" i="37"/>
  <c r="W114" i="37"/>
  <c r="W117" i="37"/>
  <c r="Y136" i="37"/>
  <c r="W136" i="37"/>
  <c r="Y104" i="37"/>
  <c r="W104" i="37"/>
  <c r="Y108" i="37"/>
  <c r="W108" i="37"/>
  <c r="Y95" i="37"/>
  <c r="W95" i="37"/>
  <c r="Y88" i="37"/>
  <c r="W88" i="37"/>
  <c r="AE99" i="37"/>
  <c r="Y105" i="37"/>
  <c r="W105" i="37"/>
  <c r="W109" i="37"/>
  <c r="Y109" i="37"/>
  <c r="Y111" i="37"/>
  <c r="W120" i="37"/>
  <c r="W110" i="37"/>
  <c r="Y110" i="37"/>
  <c r="Y93" i="37"/>
  <c r="W93" i="37"/>
  <c r="W127" i="37"/>
  <c r="W130" i="37"/>
  <c r="W124" i="37"/>
  <c r="W102" i="37"/>
  <c r="Y102" i="37"/>
  <c r="W113" i="37"/>
  <c r="Y112" i="37"/>
  <c r="W112" i="37"/>
  <c r="W132" i="37"/>
  <c r="AE87" i="37"/>
  <c r="W134" i="37"/>
  <c r="Y134" i="37"/>
  <c r="Y138" i="37"/>
  <c r="AE134" i="37"/>
  <c r="Y89" i="37"/>
  <c r="W89" i="37"/>
  <c r="W92" i="37"/>
  <c r="Y92" i="37"/>
  <c r="W138" i="37"/>
  <c r="W126" i="37"/>
  <c r="Y97" i="37"/>
  <c r="W97" i="37"/>
  <c r="W122" i="37"/>
  <c r="AI122" i="37" s="1"/>
  <c r="W121" i="37"/>
  <c r="Y94" i="37"/>
  <c r="W94" i="37"/>
  <c r="Y90" i="37"/>
  <c r="W90" i="37"/>
  <c r="Y101" i="37"/>
  <c r="W101" i="37"/>
  <c r="Y87" i="37"/>
  <c r="W87" i="37"/>
  <c r="W103" i="37"/>
  <c r="Y103" i="37"/>
  <c r="Y91" i="37"/>
  <c r="W91" i="37"/>
  <c r="AH122" i="37"/>
  <c r="AG122" i="37"/>
  <c r="AF122" i="37"/>
  <c r="AH86" i="37"/>
  <c r="AG86" i="37"/>
  <c r="AF86" i="37"/>
  <c r="W126" i="36"/>
  <c r="Y112" i="36"/>
  <c r="W112" i="36"/>
  <c r="W115" i="36"/>
  <c r="W90" i="36"/>
  <c r="Y90" i="36"/>
  <c r="Y95" i="36"/>
  <c r="W95" i="36"/>
  <c r="Y92" i="36"/>
  <c r="W92" i="36"/>
  <c r="AE110" i="36"/>
  <c r="Y87" i="36"/>
  <c r="W87" i="36"/>
  <c r="Y138" i="36"/>
  <c r="W138" i="36"/>
  <c r="W120" i="36"/>
  <c r="W132" i="36"/>
  <c r="Y136" i="36"/>
  <c r="W136" i="36"/>
  <c r="W125" i="36"/>
  <c r="W101" i="36"/>
  <c r="Y101" i="36"/>
  <c r="Y104" i="36"/>
  <c r="W104" i="36"/>
  <c r="W128" i="36"/>
  <c r="W98" i="36"/>
  <c r="Y98" i="36"/>
  <c r="Y107" i="36"/>
  <c r="W107" i="36"/>
  <c r="Y100" i="36"/>
  <c r="W100" i="36"/>
  <c r="W94" i="36"/>
  <c r="Y94" i="36"/>
  <c r="AE86" i="36"/>
  <c r="W119" i="36"/>
  <c r="W122" i="36"/>
  <c r="AI122" i="36" s="1"/>
  <c r="Y91" i="36"/>
  <c r="W91" i="36"/>
  <c r="W99" i="36"/>
  <c r="Y99" i="36"/>
  <c r="W86" i="36"/>
  <c r="Y86" i="36"/>
  <c r="W118" i="36"/>
  <c r="AE123" i="36"/>
  <c r="W131" i="36"/>
  <c r="Y134" i="36"/>
  <c r="W134" i="36"/>
  <c r="Y133" i="36"/>
  <c r="W133" i="36"/>
  <c r="W121" i="36"/>
  <c r="Y121" i="36"/>
  <c r="Y110" i="36"/>
  <c r="W110" i="36"/>
  <c r="Y109" i="36"/>
  <c r="W109" i="36"/>
  <c r="Y105" i="36"/>
  <c r="W105" i="36"/>
  <c r="W96" i="36"/>
  <c r="Y96" i="36"/>
  <c r="W124" i="36"/>
  <c r="Y137" i="36"/>
  <c r="W137" i="36"/>
  <c r="Y93" i="36"/>
  <c r="W93" i="36"/>
  <c r="Y88" i="36"/>
  <c r="W88" i="36"/>
  <c r="W123" i="36"/>
  <c r="W129" i="36"/>
  <c r="W108" i="36"/>
  <c r="Y108" i="36"/>
  <c r="AE98" i="36"/>
  <c r="W114" i="36"/>
  <c r="AH122" i="36"/>
  <c r="AG122" i="36"/>
  <c r="AF122" i="36"/>
  <c r="Y117" i="36"/>
  <c r="W117" i="36"/>
  <c r="W102" i="36"/>
  <c r="Y102" i="36"/>
  <c r="W106" i="36"/>
  <c r="Y106" i="36"/>
  <c r="W130" i="36"/>
  <c r="AE134" i="36"/>
  <c r="W103" i="36"/>
  <c r="Y103" i="36"/>
  <c r="W113" i="36"/>
  <c r="W111" i="36"/>
  <c r="Y111" i="36"/>
  <c r="W89" i="36"/>
  <c r="Y89" i="36"/>
  <c r="W119" i="35"/>
  <c r="W117" i="35"/>
  <c r="W111" i="35"/>
  <c r="Y111" i="35"/>
  <c r="Y103" i="35"/>
  <c r="W103" i="35"/>
  <c r="W125" i="35"/>
  <c r="W129" i="35"/>
  <c r="W132" i="35"/>
  <c r="W120" i="35"/>
  <c r="W118" i="35"/>
  <c r="Y133" i="35"/>
  <c r="W133" i="35"/>
  <c r="W127" i="35"/>
  <c r="W122" i="35"/>
  <c r="W113" i="35"/>
  <c r="W115" i="35"/>
  <c r="Y115" i="35"/>
  <c r="W91" i="35"/>
  <c r="Y91" i="35"/>
  <c r="W116" i="35"/>
  <c r="Y96" i="35"/>
  <c r="W96" i="35"/>
  <c r="AE98" i="35"/>
  <c r="W123" i="35"/>
  <c r="Y86" i="35"/>
  <c r="W86" i="35"/>
  <c r="W107" i="35"/>
  <c r="Y107" i="35"/>
  <c r="Y136" i="35"/>
  <c r="W136" i="35"/>
  <c r="W95" i="35"/>
  <c r="Y95" i="35"/>
  <c r="W92" i="35"/>
  <c r="Y92" i="35"/>
  <c r="Y112" i="35"/>
  <c r="W112" i="35"/>
  <c r="Y102" i="35"/>
  <c r="W102" i="35"/>
  <c r="W114" i="35"/>
  <c r="W130" i="35"/>
  <c r="Y88" i="35"/>
  <c r="W88" i="35"/>
  <c r="AE86" i="35"/>
  <c r="W131" i="35"/>
  <c r="W108" i="35"/>
  <c r="Y108" i="35"/>
  <c r="AE110" i="35"/>
  <c r="W100" i="35"/>
  <c r="Y100" i="35"/>
  <c r="Y87" i="35"/>
  <c r="W87" i="35"/>
  <c r="W94" i="35"/>
  <c r="Y94" i="35"/>
  <c r="W110" i="35"/>
  <c r="Y110" i="35"/>
  <c r="Y93" i="35"/>
  <c r="W138" i="35"/>
  <c r="Y138" i="35"/>
  <c r="AE122" i="35"/>
  <c r="AE134" i="35"/>
  <c r="Y106" i="35"/>
  <c r="W106" i="35"/>
  <c r="Y104" i="35"/>
  <c r="W104" i="35"/>
  <c r="W101" i="35"/>
  <c r="Y101" i="35"/>
  <c r="W97" i="35"/>
  <c r="Y97" i="35"/>
  <c r="Y98" i="35"/>
  <c r="W98" i="35"/>
  <c r="Y124" i="35"/>
  <c r="W124" i="35"/>
  <c r="Y137" i="35"/>
  <c r="W137" i="35"/>
  <c r="Y135" i="35"/>
  <c r="W126" i="35"/>
  <c r="Y89" i="35"/>
  <c r="W89" i="35"/>
  <c r="W90" i="35"/>
  <c r="Y90" i="35"/>
  <c r="Y105" i="35"/>
  <c r="W105" i="35"/>
  <c r="Y99" i="35"/>
  <c r="W99" i="35"/>
  <c r="Y125" i="34"/>
  <c r="W125" i="34"/>
  <c r="AE110" i="34"/>
  <c r="Y105" i="34"/>
  <c r="W105" i="34"/>
  <c r="W91" i="34"/>
  <c r="Y91" i="34"/>
  <c r="Y96" i="34"/>
  <c r="W96" i="34"/>
  <c r="W112" i="34"/>
  <c r="Y112" i="34"/>
  <c r="AE122" i="34"/>
  <c r="Y104" i="34"/>
  <c r="W104" i="34"/>
  <c r="W97" i="34"/>
  <c r="Y97" i="34"/>
  <c r="W129" i="34"/>
  <c r="AE98" i="34"/>
  <c r="W113" i="34"/>
  <c r="W123" i="34"/>
  <c r="Y87" i="34"/>
  <c r="W87" i="34"/>
  <c r="Y108" i="34"/>
  <c r="W108" i="34"/>
  <c r="W132" i="34"/>
  <c r="W103" i="34"/>
  <c r="Y103" i="34"/>
  <c r="W119" i="34"/>
  <c r="Y119" i="34"/>
  <c r="W118" i="34"/>
  <c r="Y134" i="34"/>
  <c r="W134" i="34"/>
  <c r="Y136" i="34"/>
  <c r="W136" i="34"/>
  <c r="W138" i="34"/>
  <c r="Y138" i="34"/>
  <c r="W131" i="34"/>
  <c r="W114" i="34"/>
  <c r="W101" i="34"/>
  <c r="Y101" i="34"/>
  <c r="Y88" i="34"/>
  <c r="W88" i="34"/>
  <c r="W127" i="34"/>
  <c r="AE134" i="34"/>
  <c r="AE86" i="34"/>
  <c r="W122" i="34"/>
  <c r="W115" i="34"/>
  <c r="W94" i="34"/>
  <c r="Y94" i="34"/>
  <c r="W95" i="34"/>
  <c r="Y95" i="34"/>
  <c r="W121" i="34"/>
  <c r="Y99" i="34"/>
  <c r="W99" i="34"/>
  <c r="Y89" i="34"/>
  <c r="W89" i="34"/>
  <c r="Y133" i="34"/>
  <c r="W133" i="34"/>
  <c r="W120" i="34"/>
  <c r="W90" i="34"/>
  <c r="Y90" i="34"/>
  <c r="W92" i="34"/>
  <c r="Y92" i="34"/>
  <c r="Y107" i="34"/>
  <c r="W107" i="34"/>
  <c r="W124" i="34"/>
  <c r="Y111" i="34"/>
  <c r="W111" i="34"/>
  <c r="Y100" i="34"/>
  <c r="W100" i="34"/>
  <c r="W117" i="34"/>
  <c r="W116" i="34"/>
  <c r="Y109" i="34"/>
  <c r="W109" i="34"/>
  <c r="W93" i="34"/>
  <c r="Y102" i="34"/>
  <c r="W128" i="34"/>
  <c r="W130" i="34"/>
  <c r="W126" i="34"/>
  <c r="W106" i="34"/>
  <c r="Y106" i="34"/>
  <c r="W110" i="34"/>
  <c r="Y110" i="34"/>
  <c r="Y98" i="34"/>
  <c r="W98" i="34"/>
  <c r="Y86" i="34"/>
  <c r="W86" i="34"/>
  <c r="W113" i="33"/>
  <c r="Y113" i="33"/>
  <c r="W135" i="33"/>
  <c r="W137" i="33"/>
  <c r="W89" i="33"/>
  <c r="Y89" i="33"/>
  <c r="AE122" i="33"/>
  <c r="W94" i="33"/>
  <c r="Y94" i="33"/>
  <c r="Y104" i="33"/>
  <c r="W104" i="33"/>
  <c r="Y87" i="33"/>
  <c r="W87" i="33"/>
  <c r="W102" i="33"/>
  <c r="Y102" i="33"/>
  <c r="W129" i="33"/>
  <c r="Y88" i="33"/>
  <c r="W88" i="33"/>
  <c r="W130" i="33"/>
  <c r="W134" i="33"/>
  <c r="Y134" i="33"/>
  <c r="Y112" i="33"/>
  <c r="W112" i="33"/>
  <c r="Y99" i="33"/>
  <c r="W99" i="33"/>
  <c r="W125" i="33"/>
  <c r="Y101" i="33"/>
  <c r="W101" i="33"/>
  <c r="AE134" i="33"/>
  <c r="W123" i="33"/>
  <c r="Y92" i="33"/>
  <c r="W92" i="33"/>
  <c r="Y119" i="33"/>
  <c r="W119" i="33"/>
  <c r="Y138" i="33"/>
  <c r="W118" i="33"/>
  <c r="Y109" i="33"/>
  <c r="W109" i="33"/>
  <c r="W121" i="33"/>
  <c r="W133" i="33"/>
  <c r="W100" i="33"/>
  <c r="Y100" i="33"/>
  <c r="W106" i="33"/>
  <c r="W131" i="33"/>
  <c r="W90" i="33"/>
  <c r="Y90" i="33"/>
  <c r="W120" i="33"/>
  <c r="Y110" i="33"/>
  <c r="W110" i="33"/>
  <c r="W127" i="33"/>
  <c r="Y115" i="33"/>
  <c r="W115" i="33"/>
  <c r="W126" i="33"/>
  <c r="Y105" i="33"/>
  <c r="W105" i="33"/>
  <c r="W122" i="33"/>
  <c r="AE86" i="33"/>
  <c r="AE98" i="33"/>
  <c r="W91" i="33"/>
  <c r="Y91" i="33"/>
  <c r="Y98" i="33"/>
  <c r="W98" i="33"/>
  <c r="Y93" i="33"/>
  <c r="W93" i="33"/>
  <c r="Y111" i="33"/>
  <c r="W111" i="33"/>
  <c r="Y107" i="33"/>
  <c r="W107" i="33"/>
  <c r="W116" i="33"/>
  <c r="Y117" i="33"/>
  <c r="W117" i="33"/>
  <c r="W103" i="33"/>
  <c r="Y103" i="33"/>
  <c r="W128" i="33"/>
  <c r="Y136" i="33"/>
  <c r="W136" i="33"/>
  <c r="W108" i="33"/>
  <c r="Y108" i="33"/>
  <c r="W95" i="33"/>
  <c r="Y95" i="33"/>
  <c r="W114" i="33"/>
  <c r="Y97" i="33"/>
  <c r="W97" i="33"/>
  <c r="AE110" i="33"/>
  <c r="Y96" i="33"/>
  <c r="W96" i="33"/>
  <c r="W124" i="33"/>
  <c r="W86" i="33"/>
  <c r="Y86" i="33"/>
  <c r="W138" i="33"/>
  <c r="W125" i="32"/>
  <c r="W90" i="32"/>
  <c r="Y90" i="32"/>
  <c r="W122" i="32"/>
  <c r="W134" i="32"/>
  <c r="Y134" i="32"/>
  <c r="W99" i="32"/>
  <c r="Y99" i="32"/>
  <c r="W130" i="32"/>
  <c r="Y137" i="32"/>
  <c r="W137" i="32"/>
  <c r="AE98" i="32"/>
  <c r="W116" i="32"/>
  <c r="W113" i="32"/>
  <c r="Y108" i="32"/>
  <c r="W108" i="32"/>
  <c r="W129" i="32"/>
  <c r="W138" i="32"/>
  <c r="Y138" i="32"/>
  <c r="AE134" i="32"/>
  <c r="Y109" i="32"/>
  <c r="W109" i="32"/>
  <c r="Y112" i="32"/>
  <c r="W111" i="32"/>
  <c r="Y111" i="32"/>
  <c r="Y102" i="32"/>
  <c r="W102" i="32"/>
  <c r="Y87" i="32"/>
  <c r="W87" i="32"/>
  <c r="Y107" i="32"/>
  <c r="W107" i="32"/>
  <c r="W131" i="32"/>
  <c r="Y105" i="32"/>
  <c r="W105" i="32"/>
  <c r="Y86" i="32"/>
  <c r="W86" i="32"/>
  <c r="W92" i="32"/>
  <c r="Y92" i="32"/>
  <c r="Y104" i="32"/>
  <c r="W104" i="32"/>
  <c r="AE86" i="32"/>
  <c r="W91" i="32"/>
  <c r="Y91" i="32"/>
  <c r="W132" i="32"/>
  <c r="W127" i="32"/>
  <c r="W114" i="32"/>
  <c r="Y123" i="32"/>
  <c r="Y93" i="32"/>
  <c r="W93" i="32"/>
  <c r="AE110" i="32"/>
  <c r="Y101" i="32"/>
  <c r="W101" i="32"/>
  <c r="Y110" i="32"/>
  <c r="W100" i="32"/>
  <c r="Y100" i="32"/>
  <c r="Y95" i="32"/>
  <c r="W95" i="32"/>
  <c r="Y89" i="32"/>
  <c r="W89" i="32"/>
  <c r="W106" i="32"/>
  <c r="Y106" i="32"/>
  <c r="W115" i="32"/>
  <c r="Y115" i="32"/>
  <c r="AE122" i="32"/>
  <c r="Y94" i="32"/>
  <c r="W94" i="32"/>
  <c r="W135" i="32"/>
  <c r="Y135" i="32"/>
  <c r="Y103" i="32"/>
  <c r="W103" i="32"/>
  <c r="Y117" i="32"/>
  <c r="W117" i="32"/>
  <c r="Y120" i="32"/>
  <c r="W120" i="32"/>
  <c r="Y136" i="32"/>
  <c r="W136" i="32"/>
  <c r="Y133" i="32"/>
  <c r="W133" i="32"/>
  <c r="Y124" i="32"/>
  <c r="W124" i="32"/>
  <c r="Y97" i="32"/>
  <c r="W97" i="32"/>
  <c r="Y88" i="32"/>
  <c r="W88" i="32"/>
  <c r="W98" i="32"/>
  <c r="Y98" i="32"/>
  <c r="Y96" i="32"/>
  <c r="W96" i="32"/>
  <c r="W119" i="32"/>
  <c r="AE110" i="31"/>
  <c r="W119" i="31"/>
  <c r="W95" i="31"/>
  <c r="Y95" i="31"/>
  <c r="Y92" i="31"/>
  <c r="W92" i="31"/>
  <c r="W112" i="31"/>
  <c r="Y112" i="31"/>
  <c r="Y97" i="31"/>
  <c r="W97" i="31"/>
  <c r="W101" i="31"/>
  <c r="Y101" i="31"/>
  <c r="W128" i="31"/>
  <c r="W122" i="31"/>
  <c r="AJ122" i="31" s="1"/>
  <c r="Y100" i="31"/>
  <c r="W100" i="31"/>
  <c r="Y136" i="31"/>
  <c r="W136" i="31"/>
  <c r="W130" i="31"/>
  <c r="Y134" i="31"/>
  <c r="W134" i="31"/>
  <c r="Y138" i="31"/>
  <c r="W138" i="31"/>
  <c r="W127" i="31"/>
  <c r="W104" i="31"/>
  <c r="W115" i="31"/>
  <c r="Y111" i="31"/>
  <c r="W111" i="31"/>
  <c r="Y110" i="31"/>
  <c r="W110" i="31"/>
  <c r="Y108" i="31"/>
  <c r="W108" i="31"/>
  <c r="Y107" i="31"/>
  <c r="W107" i="31"/>
  <c r="AE86" i="31"/>
  <c r="W123" i="31"/>
  <c r="Y123" i="31"/>
  <c r="Y102" i="31"/>
  <c r="W102" i="31"/>
  <c r="W121" i="31"/>
  <c r="Y91" i="31"/>
  <c r="W91" i="31"/>
  <c r="W86" i="31"/>
  <c r="Y86" i="31"/>
  <c r="W117" i="31"/>
  <c r="Y133" i="31"/>
  <c r="W133" i="31"/>
  <c r="W125" i="31"/>
  <c r="AE134" i="31"/>
  <c r="W124" i="31"/>
  <c r="W114" i="31"/>
  <c r="W98" i="31"/>
  <c r="Y98" i="31"/>
  <c r="Y99" i="31"/>
  <c r="W99" i="31"/>
  <c r="AH122" i="31"/>
  <c r="AG122" i="31"/>
  <c r="AF122" i="31"/>
  <c r="W126" i="31"/>
  <c r="Y113" i="31"/>
  <c r="W113" i="31"/>
  <c r="W90" i="31"/>
  <c r="Y90" i="31"/>
  <c r="Y137" i="31"/>
  <c r="W137" i="31"/>
  <c r="Y131" i="31"/>
  <c r="W131" i="31"/>
  <c r="Y96" i="31"/>
  <c r="W96" i="31"/>
  <c r="W129" i="31"/>
  <c r="Y106" i="31"/>
  <c r="W106" i="31"/>
  <c r="W120" i="31"/>
  <c r="AE98" i="31"/>
  <c r="Y89" i="31"/>
  <c r="W89" i="31"/>
  <c r="AE123" i="31"/>
  <c r="W109" i="31"/>
  <c r="Y109" i="31"/>
  <c r="W105" i="31"/>
  <c r="Y105" i="31"/>
  <c r="W88" i="31"/>
  <c r="Y88" i="31"/>
  <c r="W135" i="31"/>
  <c r="Y135" i="31"/>
  <c r="W116" i="31"/>
  <c r="W132" i="31"/>
  <c r="W103" i="31"/>
  <c r="Y103" i="31"/>
  <c r="Y87" i="31"/>
  <c r="W87" i="31"/>
  <c r="W93" i="31"/>
  <c r="Y93" i="31"/>
  <c r="Y94" i="31"/>
  <c r="W94" i="31"/>
  <c r="W90" i="30"/>
  <c r="Y90" i="30"/>
  <c r="W97" i="30"/>
  <c r="Y97" i="30"/>
  <c r="AE110" i="30"/>
  <c r="W123" i="30"/>
  <c r="W124" i="30"/>
  <c r="Y103" i="30"/>
  <c r="W103" i="30"/>
  <c r="Y130" i="30"/>
  <c r="W130" i="30"/>
  <c r="W95" i="30"/>
  <c r="Y95" i="30"/>
  <c r="W120" i="30"/>
  <c r="AE122" i="30"/>
  <c r="W125" i="30"/>
  <c r="Y111" i="30"/>
  <c r="W111" i="30"/>
  <c r="Y98" i="30"/>
  <c r="W98" i="30"/>
  <c r="Y110" i="30"/>
  <c r="W110" i="30"/>
  <c r="W99" i="30"/>
  <c r="Y99" i="30"/>
  <c r="Y134" i="30"/>
  <c r="W134" i="30"/>
  <c r="Y102" i="30"/>
  <c r="W102" i="30"/>
  <c r="W112" i="30"/>
  <c r="Y112" i="30"/>
  <c r="Y118" i="30"/>
  <c r="W118" i="30"/>
  <c r="Y91" i="30"/>
  <c r="W91" i="30"/>
  <c r="Y100" i="30"/>
  <c r="W100" i="30"/>
  <c r="W121" i="30"/>
  <c r="W131" i="30"/>
  <c r="W105" i="30"/>
  <c r="Y105" i="30"/>
  <c r="AE134" i="30"/>
  <c r="Y133" i="30"/>
  <c r="W133" i="30"/>
  <c r="W115" i="30"/>
  <c r="Y115" i="30"/>
  <c r="W104" i="30"/>
  <c r="Y104" i="30"/>
  <c r="AE86" i="30"/>
  <c r="AE98" i="30"/>
  <c r="Y119" i="30"/>
  <c r="W119" i="30"/>
  <c r="Y86" i="30"/>
  <c r="W86" i="30"/>
  <c r="Y89" i="30"/>
  <c r="W89" i="30"/>
  <c r="Y108" i="30"/>
  <c r="W108" i="30"/>
  <c r="W107" i="30"/>
  <c r="Y107" i="30"/>
  <c r="W94" i="30"/>
  <c r="Y94" i="30"/>
  <c r="Y88" i="30"/>
  <c r="W88" i="30"/>
  <c r="W114" i="30"/>
  <c r="W122" i="30"/>
  <c r="W96" i="30"/>
  <c r="Y96" i="30"/>
  <c r="Y137" i="30"/>
  <c r="W137" i="30"/>
  <c r="Y136" i="30"/>
  <c r="W136" i="30"/>
  <c r="W113" i="30"/>
  <c r="W129" i="30"/>
  <c r="Y129" i="30"/>
  <c r="Y138" i="30"/>
  <c r="W117" i="30"/>
  <c r="W128" i="30"/>
  <c r="W135" i="30"/>
  <c r="Y135" i="30"/>
  <c r="W92" i="30"/>
  <c r="Y92" i="30"/>
  <c r="W93" i="30"/>
  <c r="Y93" i="30"/>
  <c r="W127" i="30"/>
  <c r="W138" i="30"/>
  <c r="W126" i="30"/>
  <c r="W116" i="30"/>
  <c r="W101" i="30"/>
  <c r="Y101" i="30"/>
  <c r="Y106" i="30"/>
  <c r="W106" i="30"/>
  <c r="W132" i="30"/>
  <c r="W87" i="30"/>
  <c r="Y87" i="30"/>
  <c r="W109" i="30"/>
  <c r="Y109" i="30"/>
  <c r="Y112" i="29"/>
  <c r="W112" i="29"/>
  <c r="W122" i="29"/>
  <c r="W126" i="29"/>
  <c r="AE98" i="29"/>
  <c r="W106" i="29"/>
  <c r="Y106" i="29"/>
  <c r="W114" i="29"/>
  <c r="Y114" i="29"/>
  <c r="Y95" i="29"/>
  <c r="W95" i="29"/>
  <c r="W103" i="29"/>
  <c r="Y103" i="29"/>
  <c r="W107" i="29"/>
  <c r="Y107" i="29"/>
  <c r="Y134" i="29"/>
  <c r="W134" i="29"/>
  <c r="Y118" i="29"/>
  <c r="W118" i="29"/>
  <c r="Y93" i="29"/>
  <c r="W93" i="29"/>
  <c r="AE122" i="29"/>
  <c r="W127" i="29"/>
  <c r="W121" i="29"/>
  <c r="Y121" i="29"/>
  <c r="AE134" i="29"/>
  <c r="Y101" i="29"/>
  <c r="W101" i="29"/>
  <c r="W98" i="29"/>
  <c r="Y92" i="29"/>
  <c r="W92" i="29"/>
  <c r="Y94" i="29"/>
  <c r="W94" i="29"/>
  <c r="Y102" i="29"/>
  <c r="W102" i="29"/>
  <c r="W123" i="29"/>
  <c r="W135" i="29"/>
  <c r="Y135" i="29"/>
  <c r="W110" i="29"/>
  <c r="Y110" i="29"/>
  <c r="AE110" i="29"/>
  <c r="Y136" i="29"/>
  <c r="W136" i="29"/>
  <c r="W130" i="29"/>
  <c r="W124" i="29"/>
  <c r="W125" i="29"/>
  <c r="Y138" i="29"/>
  <c r="W138" i="29"/>
  <c r="W139" i="29"/>
  <c r="Y139" i="29"/>
  <c r="Y90" i="29"/>
  <c r="W90" i="29"/>
  <c r="W89" i="29"/>
  <c r="Y89" i="29"/>
  <c r="Y120" i="29"/>
  <c r="W120" i="29"/>
  <c r="Y96" i="29"/>
  <c r="W96" i="29"/>
  <c r="W86" i="29"/>
  <c r="Y86" i="29"/>
  <c r="Y100" i="29"/>
  <c r="W100" i="29"/>
  <c r="Y117" i="29"/>
  <c r="W117" i="29"/>
  <c r="Y133" i="29"/>
  <c r="W133" i="29"/>
  <c r="W128" i="29"/>
  <c r="W116" i="29"/>
  <c r="Y116" i="29"/>
  <c r="Y97" i="29"/>
  <c r="W97" i="29"/>
  <c r="Y115" i="29"/>
  <c r="W115" i="29"/>
  <c r="Y111" i="29"/>
  <c r="W111" i="29"/>
  <c r="Y105" i="29"/>
  <c r="W105" i="29"/>
  <c r="W99" i="29"/>
  <c r="Y99" i="29"/>
  <c r="W131" i="29"/>
  <c r="Y137" i="29"/>
  <c r="W137" i="29"/>
  <c r="W132" i="29"/>
  <c r="Y108" i="29"/>
  <c r="W108" i="29"/>
  <c r="Y87" i="29"/>
  <c r="W87" i="29"/>
  <c r="Y104" i="29"/>
  <c r="W104" i="29"/>
  <c r="AE86" i="29"/>
  <c r="AQ122" i="28"/>
  <c r="AQ122" i="20"/>
  <c r="AQ122" i="18"/>
  <c r="AQ122" i="25"/>
  <c r="AQ122" i="24"/>
  <c r="AQ126" i="25"/>
  <c r="AQ126" i="28"/>
  <c r="Y92" i="26"/>
  <c r="Y97" i="26"/>
  <c r="W139" i="21"/>
  <c r="Y108" i="21"/>
  <c r="W96" i="22"/>
  <c r="W137" i="24"/>
  <c r="W135" i="21"/>
  <c r="AQ128" i="12"/>
  <c r="S96" i="11"/>
  <c r="W136" i="21"/>
  <c r="W101" i="26"/>
  <c r="Y86" i="24"/>
  <c r="W91" i="21"/>
  <c r="AQ118" i="24"/>
  <c r="W119" i="24"/>
  <c r="W135" i="22"/>
  <c r="Y99" i="26"/>
  <c r="Y135" i="21"/>
  <c r="Y136" i="22"/>
  <c r="AQ118" i="26"/>
  <c r="W109" i="26"/>
  <c r="Y139" i="20"/>
  <c r="R122" i="27"/>
  <c r="AP122" i="27"/>
  <c r="AQ114" i="27"/>
  <c r="AQ114" i="28"/>
  <c r="Y103" i="24"/>
  <c r="W90" i="25"/>
  <c r="Y114" i="26"/>
  <c r="AP122" i="23"/>
  <c r="S122" i="1"/>
  <c r="S122" i="50" s="1"/>
  <c r="W137" i="15"/>
  <c r="AQ129" i="20"/>
  <c r="AQ129" i="28"/>
  <c r="Y135" i="22"/>
  <c r="AQ118" i="23"/>
  <c r="W130" i="19"/>
  <c r="W95" i="19"/>
  <c r="Y121" i="20"/>
  <c r="AQ131" i="27"/>
  <c r="AQ131" i="28"/>
  <c r="Y120" i="22"/>
  <c r="AQ118" i="21"/>
  <c r="AP86" i="27"/>
  <c r="AP86" i="28"/>
  <c r="Y134" i="21"/>
  <c r="AP122" i="12"/>
  <c r="AQ113" i="15"/>
  <c r="AQ125" i="22"/>
  <c r="AQ125" i="28"/>
  <c r="Y131" i="1"/>
  <c r="AQ115" i="27"/>
  <c r="AQ115" i="28"/>
  <c r="AP122" i="22"/>
  <c r="AQ115" i="23"/>
  <c r="W102" i="24"/>
  <c r="AQ124" i="26"/>
  <c r="AQ113" i="26"/>
  <c r="W139" i="20"/>
  <c r="W132" i="25"/>
  <c r="Y101" i="20"/>
  <c r="Y121" i="19"/>
  <c r="Y137" i="25"/>
  <c r="W103" i="26"/>
  <c r="Y134" i="22"/>
  <c r="W105" i="24"/>
  <c r="AQ117" i="22"/>
  <c r="W93" i="21"/>
  <c r="W136" i="20"/>
  <c r="AQ130" i="27"/>
  <c r="AQ130" i="28"/>
  <c r="AQ118" i="20"/>
  <c r="Y137" i="24"/>
  <c r="Y95" i="24"/>
  <c r="W102" i="21"/>
  <c r="Y107" i="24"/>
  <c r="Y130" i="1"/>
  <c r="S130" i="28"/>
  <c r="Y130" i="28" s="1"/>
  <c r="AQ128" i="18"/>
  <c r="AQ128" i="28"/>
  <c r="AP122" i="19"/>
  <c r="S110" i="11"/>
  <c r="S132" i="11"/>
  <c r="Y132" i="11" s="1"/>
  <c r="AQ121" i="27"/>
  <c r="AQ121" i="28"/>
  <c r="AP122" i="15"/>
  <c r="AQ120" i="27"/>
  <c r="AQ120" i="28"/>
  <c r="Y115" i="27"/>
  <c r="AQ120" i="19"/>
  <c r="AQ127" i="21"/>
  <c r="AP122" i="21"/>
  <c r="AQ121" i="22"/>
  <c r="AP122" i="26"/>
  <c r="AQ120" i="26"/>
  <c r="Y99" i="20"/>
  <c r="W97" i="26"/>
  <c r="W94" i="24"/>
  <c r="Y139" i="22"/>
  <c r="Y136" i="24"/>
  <c r="Y94" i="26"/>
  <c r="W98" i="24"/>
  <c r="AQ118" i="27"/>
  <c r="Y138" i="22"/>
  <c r="T117" i="1"/>
  <c r="Y114" i="27"/>
  <c r="AQ119" i="27"/>
  <c r="AQ119" i="28"/>
  <c r="W109" i="24"/>
  <c r="AQ118" i="15"/>
  <c r="AQ117" i="25"/>
  <c r="Y104" i="28"/>
  <c r="W104" i="28"/>
  <c r="W86" i="28"/>
  <c r="Y86" i="28"/>
  <c r="Y127" i="28"/>
  <c r="W127" i="28"/>
  <c r="AH98" i="28"/>
  <c r="AG98" i="28"/>
  <c r="AF98" i="28"/>
  <c r="W119" i="28"/>
  <c r="W130" i="28"/>
  <c r="Y120" i="28"/>
  <c r="W120" i="28"/>
  <c r="W126" i="28"/>
  <c r="Y100" i="28"/>
  <c r="W100" i="28"/>
  <c r="W109" i="28"/>
  <c r="Y97" i="28"/>
  <c r="W97" i="28"/>
  <c r="Y108" i="28"/>
  <c r="AE100" i="28"/>
  <c r="W123" i="28"/>
  <c r="Y123" i="28"/>
  <c r="W124" i="28"/>
  <c r="W131" i="28"/>
  <c r="W135" i="28"/>
  <c r="Y135" i="28"/>
  <c r="W110" i="28"/>
  <c r="AJ110" i="28" s="1"/>
  <c r="Y105" i="28"/>
  <c r="W105" i="28"/>
  <c r="W102" i="28"/>
  <c r="Y102" i="28"/>
  <c r="AJ99" i="28"/>
  <c r="AI99" i="28"/>
  <c r="AH99" i="28"/>
  <c r="AG99" i="28"/>
  <c r="AF99" i="28"/>
  <c r="W125" i="28"/>
  <c r="AE134" i="28"/>
  <c r="Y90" i="28"/>
  <c r="W90" i="28"/>
  <c r="Y95" i="28"/>
  <c r="W95" i="28"/>
  <c r="W122" i="28"/>
  <c r="Y117" i="28"/>
  <c r="W117" i="28"/>
  <c r="Y134" i="28"/>
  <c r="W134" i="28"/>
  <c r="AE122" i="28"/>
  <c r="W139" i="28"/>
  <c r="Y139" i="28"/>
  <c r="Y111" i="28"/>
  <c r="W111" i="28"/>
  <c r="AI111" i="28" s="1"/>
  <c r="W114" i="28"/>
  <c r="Y96" i="28"/>
  <c r="W96" i="28"/>
  <c r="AH110" i="28"/>
  <c r="AG110" i="28"/>
  <c r="AF110" i="28"/>
  <c r="W108" i="28"/>
  <c r="Y110" i="28"/>
  <c r="AH111" i="28"/>
  <c r="AG111" i="28"/>
  <c r="AF111" i="28"/>
  <c r="W121" i="28"/>
  <c r="Y121" i="28"/>
  <c r="AE112" i="28"/>
  <c r="Y136" i="28"/>
  <c r="W136" i="28"/>
  <c r="Y87" i="28"/>
  <c r="W87" i="28"/>
  <c r="Y93" i="28"/>
  <c r="W93" i="28"/>
  <c r="Y115" i="28"/>
  <c r="W115" i="28"/>
  <c r="Y107" i="28"/>
  <c r="Y114" i="28"/>
  <c r="W129" i="28"/>
  <c r="Y118" i="28"/>
  <c r="W118" i="28"/>
  <c r="Y138" i="28"/>
  <c r="W138" i="28"/>
  <c r="W128" i="28"/>
  <c r="W116" i="28"/>
  <c r="Y116" i="28"/>
  <c r="AE86" i="28"/>
  <c r="Y94" i="28"/>
  <c r="W94" i="28"/>
  <c r="W88" i="28"/>
  <c r="Y88" i="28"/>
  <c r="W106" i="28"/>
  <c r="Y106" i="28"/>
  <c r="Y137" i="28"/>
  <c r="W137" i="28"/>
  <c r="W132" i="28"/>
  <c r="Y92" i="28"/>
  <c r="W92" i="28"/>
  <c r="Y101" i="28"/>
  <c r="W101" i="28"/>
  <c r="W98" i="28"/>
  <c r="AI98" i="28" s="1"/>
  <c r="Y98" i="28"/>
  <c r="W91" i="28"/>
  <c r="Y91" i="28"/>
  <c r="Y89" i="28"/>
  <c r="S126" i="27"/>
  <c r="Y126" i="27" s="1"/>
  <c r="S126" i="26"/>
  <c r="Y126" i="26" s="1"/>
  <c r="S126" i="25"/>
  <c r="Y126" i="25" s="1"/>
  <c r="S126" i="23"/>
  <c r="Y126" i="23" s="1"/>
  <c r="S126" i="21"/>
  <c r="Y126" i="21" s="1"/>
  <c r="S126" i="22"/>
  <c r="Y126" i="22" s="1"/>
  <c r="S126" i="19"/>
  <c r="Y126" i="19" s="1"/>
  <c r="S126" i="24"/>
  <c r="Y126" i="24" s="1"/>
  <c r="S126" i="20"/>
  <c r="Y126" i="20" s="1"/>
  <c r="S126" i="12"/>
  <c r="Y126" i="12" s="1"/>
  <c r="S126" i="18"/>
  <c r="Y126" i="18" s="1"/>
  <c r="S126" i="15"/>
  <c r="Y126" i="15" s="1"/>
  <c r="AQ125" i="18"/>
  <c r="AQ127" i="27"/>
  <c r="AQ127" i="20"/>
  <c r="AQ127" i="22"/>
  <c r="S93" i="1"/>
  <c r="R93" i="27"/>
  <c r="AQ129" i="21"/>
  <c r="AQ126" i="22"/>
  <c r="AQ129" i="23"/>
  <c r="AQ129" i="24"/>
  <c r="AQ128" i="24"/>
  <c r="AQ127" i="26"/>
  <c r="AQ132" i="27"/>
  <c r="AQ132" i="20"/>
  <c r="AQ132" i="21"/>
  <c r="AQ132" i="19"/>
  <c r="AQ132" i="22"/>
  <c r="AQ119" i="20"/>
  <c r="AQ122" i="27"/>
  <c r="AQ122" i="19"/>
  <c r="T112" i="11"/>
  <c r="S127" i="27"/>
  <c r="Y127" i="27" s="1"/>
  <c r="S127" i="26"/>
  <c r="Y127" i="26" s="1"/>
  <c r="S127" i="24"/>
  <c r="Y127" i="24" s="1"/>
  <c r="S127" i="22"/>
  <c r="Y127" i="22" s="1"/>
  <c r="S127" i="18"/>
  <c r="Y127" i="18" s="1"/>
  <c r="S127" i="21"/>
  <c r="Y127" i="21" s="1"/>
  <c r="S127" i="12"/>
  <c r="Y127" i="12" s="1"/>
  <c r="S127" i="25"/>
  <c r="Y127" i="25" s="1"/>
  <c r="S127" i="19"/>
  <c r="Y127" i="19" s="1"/>
  <c r="S127" i="15"/>
  <c r="Y127" i="15" s="1"/>
  <c r="S127" i="23"/>
  <c r="Y127" i="23" s="1"/>
  <c r="S127" i="20"/>
  <c r="Y127" i="20" s="1"/>
  <c r="AQ119" i="15"/>
  <c r="S95" i="1"/>
  <c r="R95" i="27"/>
  <c r="AQ128" i="23"/>
  <c r="AQ125" i="24"/>
  <c r="AQ129" i="26"/>
  <c r="AQ128" i="26"/>
  <c r="S104" i="27"/>
  <c r="T104" i="1"/>
  <c r="W136" i="25"/>
  <c r="T106" i="1"/>
  <c r="S106" i="27"/>
  <c r="T94" i="1"/>
  <c r="S94" i="27"/>
  <c r="S128" i="27"/>
  <c r="Y128" i="27" s="1"/>
  <c r="S128" i="26"/>
  <c r="Y128" i="26" s="1"/>
  <c r="S128" i="25"/>
  <c r="Y128" i="25" s="1"/>
  <c r="S128" i="23"/>
  <c r="Y128" i="23" s="1"/>
  <c r="S128" i="24"/>
  <c r="Y128" i="24" s="1"/>
  <c r="S128" i="21"/>
  <c r="Y128" i="21" s="1"/>
  <c r="S128" i="19"/>
  <c r="Y128" i="19" s="1"/>
  <c r="S128" i="18"/>
  <c r="Y128" i="18" s="1"/>
  <c r="S128" i="22"/>
  <c r="Y128" i="22" s="1"/>
  <c r="S128" i="15"/>
  <c r="Y128" i="15" s="1"/>
  <c r="S128" i="12"/>
  <c r="Y128" i="12" s="1"/>
  <c r="S128" i="20"/>
  <c r="Y128" i="20" s="1"/>
  <c r="AQ130" i="18"/>
  <c r="S96" i="27"/>
  <c r="S96" i="25"/>
  <c r="S96" i="24"/>
  <c r="S96" i="23"/>
  <c r="S96" i="26"/>
  <c r="S96" i="22"/>
  <c r="S96" i="19"/>
  <c r="S96" i="21"/>
  <c r="S96" i="20"/>
  <c r="S96" i="15"/>
  <c r="S96" i="18"/>
  <c r="S96" i="12"/>
  <c r="AQ124" i="27"/>
  <c r="AQ124" i="21"/>
  <c r="AQ128" i="19"/>
  <c r="AQ131" i="19"/>
  <c r="AQ122" i="21"/>
  <c r="AQ115" i="22"/>
  <c r="AQ115" i="24"/>
  <c r="Y98" i="24"/>
  <c r="AQ119" i="24"/>
  <c r="Y94" i="24"/>
  <c r="AQ129" i="25"/>
  <c r="W94" i="26"/>
  <c r="S86" i="27"/>
  <c r="T86" i="1"/>
  <c r="W137" i="22"/>
  <c r="W138" i="20"/>
  <c r="S90" i="1"/>
  <c r="R90" i="27"/>
  <c r="W137" i="20"/>
  <c r="AE134" i="24"/>
  <c r="AF134" i="24" s="1"/>
  <c r="AD135" i="24"/>
  <c r="S120" i="1"/>
  <c r="R120" i="27"/>
  <c r="Y120" i="27" s="1"/>
  <c r="W133" i="22"/>
  <c r="AQ123" i="27"/>
  <c r="AQ123" i="20"/>
  <c r="AQ125" i="11"/>
  <c r="AQ125" i="12"/>
  <c r="AQ124" i="12"/>
  <c r="S129" i="26"/>
  <c r="Y129" i="26" s="1"/>
  <c r="S129" i="25"/>
  <c r="Y129" i="25" s="1"/>
  <c r="S129" i="24"/>
  <c r="Y129" i="24" s="1"/>
  <c r="S129" i="21"/>
  <c r="Y129" i="21" s="1"/>
  <c r="S129" i="23"/>
  <c r="Y129" i="23" s="1"/>
  <c r="S129" i="22"/>
  <c r="Y129" i="22" s="1"/>
  <c r="S129" i="20"/>
  <c r="Y129" i="20" s="1"/>
  <c r="S129" i="27"/>
  <c r="Y129" i="27" s="1"/>
  <c r="S129" i="18"/>
  <c r="Y129" i="18" s="1"/>
  <c r="S129" i="12"/>
  <c r="Y129" i="12" s="1"/>
  <c r="S129" i="15"/>
  <c r="Y129" i="15" s="1"/>
  <c r="S129" i="19"/>
  <c r="Y129" i="19" s="1"/>
  <c r="Y113" i="1"/>
  <c r="AQ115" i="15"/>
  <c r="AQ127" i="18"/>
  <c r="S97" i="1"/>
  <c r="R97" i="27"/>
  <c r="S131" i="27"/>
  <c r="Y131" i="27" s="1"/>
  <c r="S131" i="25"/>
  <c r="Y131" i="25" s="1"/>
  <c r="S131" i="24"/>
  <c r="Y131" i="24" s="1"/>
  <c r="S131" i="22"/>
  <c r="Y131" i="22" s="1"/>
  <c r="S131" i="19"/>
  <c r="Y131" i="19" s="1"/>
  <c r="S131" i="26"/>
  <c r="Y131" i="26" s="1"/>
  <c r="S131" i="18"/>
  <c r="Y131" i="18" s="1"/>
  <c r="S131" i="15"/>
  <c r="Y131" i="15" s="1"/>
  <c r="S131" i="20"/>
  <c r="Y131" i="20" s="1"/>
  <c r="S131" i="12"/>
  <c r="Y131" i="12" s="1"/>
  <c r="S131" i="23"/>
  <c r="Y131" i="23" s="1"/>
  <c r="S131" i="21"/>
  <c r="Y131" i="21" s="1"/>
  <c r="AQ130" i="19"/>
  <c r="AQ119" i="19"/>
  <c r="AQ131" i="20"/>
  <c r="AQ120" i="21"/>
  <c r="AQ125" i="21"/>
  <c r="AQ115" i="21"/>
  <c r="W88" i="21"/>
  <c r="AQ129" i="22"/>
  <c r="AQ124" i="22"/>
  <c r="Y96" i="22"/>
  <c r="AQ127" i="24"/>
  <c r="AQ130" i="25"/>
  <c r="Y136" i="25"/>
  <c r="AQ125" i="25"/>
  <c r="AQ125" i="26"/>
  <c r="AD135" i="26"/>
  <c r="AE134" i="26"/>
  <c r="AH134" i="26" s="1"/>
  <c r="W88" i="22"/>
  <c r="S91" i="1"/>
  <c r="R91" i="27"/>
  <c r="S89" i="1"/>
  <c r="R89" i="27"/>
  <c r="W137" i="25"/>
  <c r="W134" i="22"/>
  <c r="W135" i="20"/>
  <c r="T118" i="1"/>
  <c r="S118" i="27"/>
  <c r="W95" i="24"/>
  <c r="S125" i="24"/>
  <c r="Y125" i="24" s="1"/>
  <c r="S125" i="26"/>
  <c r="Y125" i="26" s="1"/>
  <c r="S125" i="27"/>
  <c r="Y125" i="27" s="1"/>
  <c r="S125" i="23"/>
  <c r="Y125" i="23" s="1"/>
  <c r="S125" i="20"/>
  <c r="Y125" i="20" s="1"/>
  <c r="S125" i="25"/>
  <c r="Y125" i="25" s="1"/>
  <c r="S125" i="22"/>
  <c r="Y125" i="22" s="1"/>
  <c r="S125" i="12"/>
  <c r="Y125" i="12" s="1"/>
  <c r="S125" i="21"/>
  <c r="Y125" i="21" s="1"/>
  <c r="S125" i="18"/>
  <c r="Y125" i="18" s="1"/>
  <c r="S125" i="19"/>
  <c r="Y125" i="19" s="1"/>
  <c r="S125" i="15"/>
  <c r="Y125" i="15" s="1"/>
  <c r="S130" i="26"/>
  <c r="Y130" i="26" s="1"/>
  <c r="S130" i="25"/>
  <c r="Y130" i="25" s="1"/>
  <c r="S130" i="27"/>
  <c r="Y130" i="27" s="1"/>
  <c r="S130" i="23"/>
  <c r="Y130" i="23" s="1"/>
  <c r="S130" i="24"/>
  <c r="Y130" i="24" s="1"/>
  <c r="S130" i="22"/>
  <c r="Y130" i="22" s="1"/>
  <c r="S130" i="21"/>
  <c r="Y130" i="21" s="1"/>
  <c r="S130" i="19"/>
  <c r="Y130" i="19" s="1"/>
  <c r="S130" i="15"/>
  <c r="Y130" i="15" s="1"/>
  <c r="S130" i="20"/>
  <c r="Y130" i="20" s="1"/>
  <c r="S130" i="18"/>
  <c r="Y130" i="18" s="1"/>
  <c r="S130" i="12"/>
  <c r="Y130" i="12" s="1"/>
  <c r="W137" i="21"/>
  <c r="W135" i="24"/>
  <c r="W136" i="24"/>
  <c r="AD135" i="25"/>
  <c r="AE134" i="25"/>
  <c r="AH134" i="25" s="1"/>
  <c r="AE134" i="19"/>
  <c r="AF134" i="19" s="1"/>
  <c r="AD135" i="19"/>
  <c r="T101" i="1"/>
  <c r="S101" i="27"/>
  <c r="AQ126" i="18"/>
  <c r="AQ126" i="27"/>
  <c r="AQ126" i="26"/>
  <c r="AQ126" i="23"/>
  <c r="AQ126" i="20"/>
  <c r="AQ126" i="21"/>
  <c r="T116" i="1"/>
  <c r="S116" i="27"/>
  <c r="AQ125" i="23"/>
  <c r="AQ126" i="24"/>
  <c r="S127" i="11"/>
  <c r="R95" i="11"/>
  <c r="AQ125" i="15"/>
  <c r="T102" i="1"/>
  <c r="S102" i="27"/>
  <c r="S132" i="26"/>
  <c r="Y132" i="26" s="1"/>
  <c r="S132" i="25"/>
  <c r="Y132" i="25" s="1"/>
  <c r="S132" i="23"/>
  <c r="Y132" i="23" s="1"/>
  <c r="S132" i="27"/>
  <c r="Y132" i="27" s="1"/>
  <c r="S132" i="22"/>
  <c r="Y132" i="22" s="1"/>
  <c r="S132" i="24"/>
  <c r="Y132" i="24" s="1"/>
  <c r="S132" i="21"/>
  <c r="Y132" i="21" s="1"/>
  <c r="S132" i="19"/>
  <c r="Y132" i="19" s="1"/>
  <c r="S132" i="15"/>
  <c r="Y132" i="15" s="1"/>
  <c r="S132" i="18"/>
  <c r="Y132" i="18" s="1"/>
  <c r="S132" i="20"/>
  <c r="Y132" i="20" s="1"/>
  <c r="S132" i="12"/>
  <c r="Y132" i="12" s="1"/>
  <c r="AQ128" i="15"/>
  <c r="AQ128" i="27"/>
  <c r="AQ128" i="25"/>
  <c r="AQ127" i="19"/>
  <c r="AQ129" i="19"/>
  <c r="AQ119" i="23"/>
  <c r="AQ119" i="25"/>
  <c r="W133" i="24"/>
  <c r="W92" i="24"/>
  <c r="T88" i="1"/>
  <c r="S88" i="27"/>
  <c r="S87" i="1"/>
  <c r="R87" i="27"/>
  <c r="S98" i="1"/>
  <c r="R98" i="27"/>
  <c r="AQ120" i="11"/>
  <c r="S130" i="11"/>
  <c r="S86" i="11"/>
  <c r="AQ132" i="12"/>
  <c r="AQ126" i="12"/>
  <c r="AQ122" i="12"/>
  <c r="AQ113" i="27"/>
  <c r="AQ113" i="21"/>
  <c r="AQ113" i="24"/>
  <c r="AQ115" i="18"/>
  <c r="AQ119" i="18"/>
  <c r="S119" i="1"/>
  <c r="R119" i="27"/>
  <c r="Y119" i="27" s="1"/>
  <c r="Y114" i="1"/>
  <c r="AQ122" i="15"/>
  <c r="AQ126" i="19"/>
  <c r="AQ128" i="20"/>
  <c r="AQ113" i="20"/>
  <c r="AQ131" i="21"/>
  <c r="AQ128" i="22"/>
  <c r="AQ120" i="22"/>
  <c r="AQ130" i="23"/>
  <c r="AQ132" i="23"/>
  <c r="Y89" i="23"/>
  <c r="AQ130" i="24"/>
  <c r="AQ131" i="24"/>
  <c r="AE101" i="24"/>
  <c r="AG101" i="24" s="1"/>
  <c r="AQ124" i="25"/>
  <c r="AQ120" i="25"/>
  <c r="AQ131" i="26"/>
  <c r="AE134" i="22"/>
  <c r="AD135" i="22"/>
  <c r="T99" i="1"/>
  <c r="S99" i="27"/>
  <c r="W138" i="22"/>
  <c r="Y133" i="20"/>
  <c r="W133" i="20"/>
  <c r="T105" i="1"/>
  <c r="S105" i="27"/>
  <c r="T108" i="1"/>
  <c r="S108" i="27"/>
  <c r="AQ125" i="27"/>
  <c r="AQ125" i="20"/>
  <c r="AQ129" i="15"/>
  <c r="AQ129" i="27"/>
  <c r="AQ125" i="19"/>
  <c r="AQ119" i="21"/>
  <c r="AQ130" i="22"/>
  <c r="AQ131" i="22"/>
  <c r="AQ119" i="22"/>
  <c r="AQ122" i="22"/>
  <c r="AQ127" i="23"/>
  <c r="AQ122" i="23"/>
  <c r="AQ121" i="23"/>
  <c r="AQ131" i="23"/>
  <c r="AQ123" i="25"/>
  <c r="AQ127" i="25"/>
  <c r="AQ122" i="26"/>
  <c r="AQ119" i="26"/>
  <c r="W133" i="21"/>
  <c r="S109" i="27"/>
  <c r="T109" i="1"/>
  <c r="W134" i="24"/>
  <c r="T107" i="1"/>
  <c r="S107" i="27"/>
  <c r="W91" i="19"/>
  <c r="AQ117" i="27"/>
  <c r="AQ117" i="20"/>
  <c r="T92" i="1"/>
  <c r="S92" i="27"/>
  <c r="S103" i="27"/>
  <c r="T103" i="1"/>
  <c r="Y124" i="27"/>
  <c r="W124" i="27"/>
  <c r="W91" i="27"/>
  <c r="Y91" i="27"/>
  <c r="W118" i="27"/>
  <c r="Y118" i="27"/>
  <c r="Y94" i="27"/>
  <c r="W94" i="27"/>
  <c r="Y136" i="27"/>
  <c r="W136" i="27"/>
  <c r="W121" i="27"/>
  <c r="Y121" i="27"/>
  <c r="AE122" i="27"/>
  <c r="W127" i="27"/>
  <c r="Y99" i="27"/>
  <c r="W99" i="27"/>
  <c r="W129" i="27"/>
  <c r="W130" i="27"/>
  <c r="W135" i="27"/>
  <c r="Y135" i="27"/>
  <c r="W88" i="27"/>
  <c r="Y88" i="27"/>
  <c r="AE98" i="27"/>
  <c r="Y97" i="27"/>
  <c r="W97" i="27"/>
  <c r="W122" i="27"/>
  <c r="W108" i="27"/>
  <c r="Y108" i="27"/>
  <c r="W92" i="27"/>
  <c r="Y92" i="27"/>
  <c r="W95" i="27"/>
  <c r="Y95" i="27"/>
  <c r="Y86" i="27"/>
  <c r="W86" i="27"/>
  <c r="Y123" i="27"/>
  <c r="W123" i="27"/>
  <c r="Y104" i="27"/>
  <c r="W104" i="27"/>
  <c r="W117" i="27"/>
  <c r="Y117" i="27"/>
  <c r="W126" i="27"/>
  <c r="W106" i="27"/>
  <c r="Y106" i="27"/>
  <c r="AE86" i="27"/>
  <c r="W120" i="27"/>
  <c r="W131" i="27"/>
  <c r="AE134" i="27"/>
  <c r="Y112" i="27"/>
  <c r="W112" i="27"/>
  <c r="Y103" i="27"/>
  <c r="W103" i="27"/>
  <c r="Y90" i="27"/>
  <c r="W90" i="27"/>
  <c r="Y107" i="27"/>
  <c r="W107" i="27"/>
  <c r="Y89" i="27"/>
  <c r="W89" i="27"/>
  <c r="Y111" i="27"/>
  <c r="W111" i="27"/>
  <c r="Y138" i="27"/>
  <c r="W138" i="27"/>
  <c r="W125" i="27"/>
  <c r="W139" i="27"/>
  <c r="Y139" i="27"/>
  <c r="W96" i="27"/>
  <c r="Y96" i="27"/>
  <c r="Y110" i="27"/>
  <c r="W110" i="27"/>
  <c r="W100" i="27"/>
  <c r="Y100" i="27"/>
  <c r="W87" i="27"/>
  <c r="Y87" i="27"/>
  <c r="Y102" i="27"/>
  <c r="W102" i="27"/>
  <c r="W119" i="27"/>
  <c r="Y137" i="27"/>
  <c r="W137" i="27"/>
  <c r="W132" i="27"/>
  <c r="Y134" i="27"/>
  <c r="W134" i="27"/>
  <c r="W109" i="27"/>
  <c r="Y109" i="27"/>
  <c r="W101" i="27"/>
  <c r="Y101" i="27"/>
  <c r="Y105" i="27"/>
  <c r="W105" i="27"/>
  <c r="W113" i="27"/>
  <c r="Y113" i="27"/>
  <c r="Y98" i="27"/>
  <c r="W98" i="27"/>
  <c r="AE110" i="27"/>
  <c r="Y93" i="27"/>
  <c r="W93" i="27"/>
  <c r="W121" i="26"/>
  <c r="Y121" i="26"/>
  <c r="W129" i="26"/>
  <c r="Y113" i="26"/>
  <c r="W113" i="26"/>
  <c r="Y90" i="26"/>
  <c r="W90" i="26"/>
  <c r="Y95" i="26"/>
  <c r="W95" i="26"/>
  <c r="AE86" i="26"/>
  <c r="AD87" i="26"/>
  <c r="W138" i="26"/>
  <c r="Y138" i="26"/>
  <c r="W136" i="26"/>
  <c r="Y136" i="26"/>
  <c r="AD123" i="26"/>
  <c r="AE122" i="26"/>
  <c r="AE110" i="26"/>
  <c r="AD111" i="26"/>
  <c r="Y102" i="26"/>
  <c r="Y105" i="26"/>
  <c r="Y108" i="26"/>
  <c r="Y89" i="26"/>
  <c r="W89" i="26"/>
  <c r="W92" i="26"/>
  <c r="Y86" i="26"/>
  <c r="W134" i="26"/>
  <c r="Y134" i="26"/>
  <c r="W128" i="26"/>
  <c r="W122" i="26"/>
  <c r="W112" i="26"/>
  <c r="Y112" i="26"/>
  <c r="W108" i="26"/>
  <c r="W102" i="26"/>
  <c r="Y100" i="26"/>
  <c r="W126" i="26"/>
  <c r="Y117" i="26"/>
  <c r="W117" i="26"/>
  <c r="W111" i="26"/>
  <c r="Y111" i="26"/>
  <c r="Y118" i="26"/>
  <c r="W118" i="26"/>
  <c r="W115" i="26"/>
  <c r="Y115" i="26"/>
  <c r="Y103" i="26"/>
  <c r="Y106" i="26"/>
  <c r="Y109" i="26"/>
  <c r="AD99" i="26"/>
  <c r="AE98" i="26"/>
  <c r="Y91" i="26"/>
  <c r="W91" i="26"/>
  <c r="Y101" i="26"/>
  <c r="W139" i="26"/>
  <c r="Y139" i="26"/>
  <c r="W137" i="26"/>
  <c r="Y137" i="26"/>
  <c r="W135" i="26"/>
  <c r="Y135" i="26"/>
  <c r="Y123" i="26"/>
  <c r="W123" i="26"/>
  <c r="W131" i="26"/>
  <c r="Y124" i="26"/>
  <c r="W124" i="26"/>
  <c r="W116" i="26"/>
  <c r="Y116" i="26"/>
  <c r="Y120" i="26"/>
  <c r="W120" i="26"/>
  <c r="W125" i="26"/>
  <c r="W114" i="26"/>
  <c r="W87" i="26"/>
  <c r="Y87" i="26"/>
  <c r="W110" i="26"/>
  <c r="W106" i="26"/>
  <c r="Y96" i="26"/>
  <c r="W96" i="26"/>
  <c r="Y98" i="26"/>
  <c r="W98" i="26"/>
  <c r="W99" i="26"/>
  <c r="W133" i="26"/>
  <c r="Y133" i="26"/>
  <c r="W130" i="26"/>
  <c r="W132" i="26"/>
  <c r="W127" i="26"/>
  <c r="Y119" i="26"/>
  <c r="W119" i="26"/>
  <c r="Y93" i="26"/>
  <c r="W93" i="26"/>
  <c r="Y104" i="26"/>
  <c r="Y107" i="26"/>
  <c r="W105" i="26"/>
  <c r="W88" i="26"/>
  <c r="Y88" i="26"/>
  <c r="AA135" i="25"/>
  <c r="AA136" i="25" s="1"/>
  <c r="AA137" i="25" s="1"/>
  <c r="AA138" i="25" s="1"/>
  <c r="AA139" i="25" s="1"/>
  <c r="AD111" i="25"/>
  <c r="AE110" i="25"/>
  <c r="W116" i="25"/>
  <c r="Y116" i="25"/>
  <c r="W129" i="25"/>
  <c r="W102" i="25"/>
  <c r="Y102" i="25"/>
  <c r="Y94" i="25"/>
  <c r="W94" i="25"/>
  <c r="Y114" i="25"/>
  <c r="W114" i="25"/>
  <c r="W106" i="25"/>
  <c r="Y106" i="25"/>
  <c r="W139" i="25"/>
  <c r="Y139" i="25"/>
  <c r="W135" i="25"/>
  <c r="Y135" i="25"/>
  <c r="Y117" i="25"/>
  <c r="W117" i="25"/>
  <c r="Y112" i="25"/>
  <c r="W112" i="25"/>
  <c r="W101" i="25"/>
  <c r="Y101" i="25"/>
  <c r="W95" i="25"/>
  <c r="Y95" i="25"/>
  <c r="W89" i="25"/>
  <c r="Y89" i="25"/>
  <c r="Y93" i="25"/>
  <c r="W93" i="25"/>
  <c r="AE86" i="25"/>
  <c r="AD87" i="25"/>
  <c r="Y113" i="25"/>
  <c r="W113" i="25"/>
  <c r="Y107" i="25"/>
  <c r="W107" i="25"/>
  <c r="Y86" i="25"/>
  <c r="W86" i="25"/>
  <c r="W109" i="25"/>
  <c r="Y109" i="25"/>
  <c r="W127" i="25"/>
  <c r="W120" i="25"/>
  <c r="W100" i="25"/>
  <c r="Y100" i="25"/>
  <c r="W138" i="25"/>
  <c r="Y138" i="25"/>
  <c r="W115" i="25"/>
  <c r="Y115" i="25"/>
  <c r="W126" i="25"/>
  <c r="W133" i="25"/>
  <c r="Y133" i="25"/>
  <c r="W124" i="25"/>
  <c r="W105" i="25"/>
  <c r="Y105" i="25"/>
  <c r="W99" i="25"/>
  <c r="Y99" i="25"/>
  <c r="Y96" i="25"/>
  <c r="W96" i="25"/>
  <c r="W97" i="25"/>
  <c r="Y97" i="25"/>
  <c r="Y91" i="25"/>
  <c r="W91" i="25"/>
  <c r="W134" i="25"/>
  <c r="Y134" i="25"/>
  <c r="Y111" i="25"/>
  <c r="W111" i="25"/>
  <c r="W125" i="25"/>
  <c r="Y118" i="25"/>
  <c r="W118" i="25"/>
  <c r="W131" i="25"/>
  <c r="W122" i="25"/>
  <c r="AD99" i="25"/>
  <c r="AE98" i="25"/>
  <c r="W104" i="25"/>
  <c r="Y104" i="25"/>
  <c r="W98" i="25"/>
  <c r="Y98" i="25"/>
  <c r="W88" i="25"/>
  <c r="Y88" i="25"/>
  <c r="Y119" i="25"/>
  <c r="W119" i="25"/>
  <c r="W92" i="25"/>
  <c r="Y92" i="25"/>
  <c r="W87" i="25"/>
  <c r="Y90" i="25"/>
  <c r="W128" i="25"/>
  <c r="Y123" i="25"/>
  <c r="W123" i="25"/>
  <c r="W130" i="25"/>
  <c r="W121" i="25"/>
  <c r="Y121" i="25"/>
  <c r="W110" i="25"/>
  <c r="Y110" i="25"/>
  <c r="W108" i="25"/>
  <c r="Y108" i="25"/>
  <c r="AD123" i="25"/>
  <c r="AE122" i="25"/>
  <c r="W103" i="25"/>
  <c r="Y103" i="25"/>
  <c r="Y87" i="25"/>
  <c r="Y124" i="24"/>
  <c r="W124" i="24"/>
  <c r="W129" i="24"/>
  <c r="Y108" i="24"/>
  <c r="W138" i="24"/>
  <c r="Y138" i="24"/>
  <c r="Y110" i="24"/>
  <c r="W110" i="24"/>
  <c r="Y100" i="24"/>
  <c r="W100" i="24"/>
  <c r="AJ100" i="24" s="1"/>
  <c r="Y105" i="24"/>
  <c r="Y109" i="24"/>
  <c r="AG99" i="24"/>
  <c r="AF99" i="24"/>
  <c r="AJ99" i="24"/>
  <c r="AI99" i="24"/>
  <c r="AH99" i="24"/>
  <c r="Y91" i="24"/>
  <c r="W91" i="24"/>
  <c r="W120" i="24"/>
  <c r="Y120" i="24"/>
  <c r="AD123" i="24"/>
  <c r="AE122" i="24"/>
  <c r="W130" i="24"/>
  <c r="W132" i="24"/>
  <c r="Y117" i="24"/>
  <c r="W117" i="24"/>
  <c r="Y111" i="24"/>
  <c r="W111" i="24"/>
  <c r="W87" i="24"/>
  <c r="Y87" i="24"/>
  <c r="Y89" i="24"/>
  <c r="W89" i="24"/>
  <c r="W107" i="24"/>
  <c r="AF98" i="24"/>
  <c r="W128" i="24"/>
  <c r="Y119" i="24"/>
  <c r="Y121" i="24"/>
  <c r="W121" i="24"/>
  <c r="W126" i="24"/>
  <c r="W122" i="24"/>
  <c r="Y113" i="24"/>
  <c r="W113" i="24"/>
  <c r="W131" i="24"/>
  <c r="Y101" i="24"/>
  <c r="W101" i="24"/>
  <c r="Y93" i="24"/>
  <c r="W93" i="24"/>
  <c r="W96" i="24"/>
  <c r="Y96" i="24"/>
  <c r="W88" i="24"/>
  <c r="Y88" i="24"/>
  <c r="W103" i="24"/>
  <c r="Y90" i="24"/>
  <c r="W90" i="24"/>
  <c r="AD87" i="24"/>
  <c r="AE86" i="24"/>
  <c r="Y118" i="24"/>
  <c r="W118" i="24"/>
  <c r="W127" i="24"/>
  <c r="W123" i="24"/>
  <c r="Y123" i="24"/>
  <c r="Y112" i="24"/>
  <c r="W112" i="24"/>
  <c r="AE103" i="24"/>
  <c r="AD104" i="24"/>
  <c r="W86" i="24"/>
  <c r="W139" i="24"/>
  <c r="Y139" i="24"/>
  <c r="Y134" i="24"/>
  <c r="W114" i="24"/>
  <c r="Y114" i="24"/>
  <c r="W115" i="24"/>
  <c r="Y115" i="24"/>
  <c r="AE110" i="24"/>
  <c r="AD111" i="24"/>
  <c r="Y116" i="24"/>
  <c r="W116" i="24"/>
  <c r="Y97" i="24"/>
  <c r="W97" i="24"/>
  <c r="AG102" i="24"/>
  <c r="AH100" i="24"/>
  <c r="W139" i="23"/>
  <c r="Y139" i="23"/>
  <c r="Y92" i="23"/>
  <c r="W92" i="23"/>
  <c r="W126" i="23"/>
  <c r="W121" i="23"/>
  <c r="Y121" i="23"/>
  <c r="W90" i="23"/>
  <c r="Y90" i="23"/>
  <c r="W131" i="23"/>
  <c r="AD99" i="23"/>
  <c r="AE98" i="23"/>
  <c r="Y103" i="23"/>
  <c r="W103" i="23"/>
  <c r="W93" i="23"/>
  <c r="Y93" i="23"/>
  <c r="W122" i="23"/>
  <c r="W138" i="23"/>
  <c r="Y138" i="23"/>
  <c r="AD123" i="23"/>
  <c r="AE122" i="23"/>
  <c r="Y113" i="23"/>
  <c r="W113" i="23"/>
  <c r="AE134" i="23"/>
  <c r="AD135" i="23"/>
  <c r="W96" i="23"/>
  <c r="Y96" i="23"/>
  <c r="W130" i="23"/>
  <c r="W127" i="23"/>
  <c r="W100" i="23"/>
  <c r="Y100" i="23"/>
  <c r="Y95" i="23"/>
  <c r="W95" i="23"/>
  <c r="Y104" i="23"/>
  <c r="W104" i="23"/>
  <c r="AD87" i="23"/>
  <c r="AE86" i="23"/>
  <c r="Y98" i="23"/>
  <c r="W98" i="23"/>
  <c r="Y88" i="23"/>
  <c r="W88" i="23"/>
  <c r="Y102" i="23"/>
  <c r="W102" i="23"/>
  <c r="W135" i="23"/>
  <c r="Y135" i="23"/>
  <c r="W128" i="23"/>
  <c r="Y123" i="23"/>
  <c r="W123" i="23"/>
  <c r="AD111" i="23"/>
  <c r="AE110" i="23"/>
  <c r="W116" i="23"/>
  <c r="Y116" i="23"/>
  <c r="W129" i="23"/>
  <c r="Y97" i="23"/>
  <c r="W97" i="23"/>
  <c r="W99" i="23"/>
  <c r="Y99" i="23"/>
  <c r="Y105" i="23"/>
  <c r="W105" i="23"/>
  <c r="W125" i="23"/>
  <c r="Y124" i="23"/>
  <c r="W124" i="23"/>
  <c r="Y111" i="23"/>
  <c r="W111" i="23"/>
  <c r="W110" i="23"/>
  <c r="Y110" i="23"/>
  <c r="W94" i="23"/>
  <c r="Y94" i="23"/>
  <c r="W91" i="23"/>
  <c r="Y91" i="23"/>
  <c r="Y120" i="23"/>
  <c r="W120" i="23"/>
  <c r="Y87" i="23"/>
  <c r="W87" i="23"/>
  <c r="Y106" i="23"/>
  <c r="W106" i="23"/>
  <c r="W101" i="23"/>
  <c r="Y101" i="23"/>
  <c r="Y86" i="23"/>
  <c r="W86" i="23"/>
  <c r="Y108" i="23"/>
  <c r="W108" i="23"/>
  <c r="W132" i="23"/>
  <c r="W136" i="23"/>
  <c r="Y136" i="23"/>
  <c r="W137" i="23"/>
  <c r="Y137" i="23"/>
  <c r="W133" i="23"/>
  <c r="Y133" i="23"/>
  <c r="W134" i="23"/>
  <c r="Y134" i="23"/>
  <c r="Y118" i="23"/>
  <c r="W118" i="23"/>
  <c r="W115" i="23"/>
  <c r="Y115" i="23"/>
  <c r="Y114" i="23"/>
  <c r="W114" i="23"/>
  <c r="Y109" i="23"/>
  <c r="W109" i="23"/>
  <c r="Y112" i="23"/>
  <c r="W112" i="23"/>
  <c r="Y119" i="23"/>
  <c r="W119" i="23"/>
  <c r="Y107" i="23"/>
  <c r="W107" i="23"/>
  <c r="W116" i="22"/>
  <c r="Y116" i="22"/>
  <c r="AD111" i="22"/>
  <c r="AE110" i="22"/>
  <c r="W129" i="22"/>
  <c r="Y105" i="22"/>
  <c r="W105" i="22"/>
  <c r="Y102" i="22"/>
  <c r="W102" i="22"/>
  <c r="Y94" i="22"/>
  <c r="W94" i="22"/>
  <c r="W93" i="22"/>
  <c r="Y93" i="22"/>
  <c r="Y100" i="22"/>
  <c r="W100" i="22"/>
  <c r="Y90" i="22"/>
  <c r="W90" i="22"/>
  <c r="Y86" i="22"/>
  <c r="W86" i="22"/>
  <c r="W128" i="22"/>
  <c r="W109" i="22"/>
  <c r="Y109" i="22"/>
  <c r="Y124" i="22"/>
  <c r="W124" i="22"/>
  <c r="Y119" i="22"/>
  <c r="W119" i="22"/>
  <c r="Y112" i="22"/>
  <c r="W112" i="22"/>
  <c r="W122" i="22"/>
  <c r="AE98" i="22"/>
  <c r="AD99" i="22"/>
  <c r="Y107" i="22"/>
  <c r="W107" i="22"/>
  <c r="W91" i="22"/>
  <c r="Y91" i="22"/>
  <c r="Y87" i="22"/>
  <c r="W87" i="22"/>
  <c r="Y99" i="22"/>
  <c r="W99" i="22"/>
  <c r="Y97" i="22"/>
  <c r="W97" i="22"/>
  <c r="AE86" i="22"/>
  <c r="AD87" i="22"/>
  <c r="W132" i="22"/>
  <c r="Y104" i="22"/>
  <c r="W104" i="22"/>
  <c r="Y101" i="22"/>
  <c r="W101" i="22"/>
  <c r="Y98" i="22"/>
  <c r="W98" i="22"/>
  <c r="W114" i="22"/>
  <c r="W108" i="22"/>
  <c r="Y108" i="22"/>
  <c r="AD123" i="22"/>
  <c r="AE122" i="22"/>
  <c r="W89" i="22"/>
  <c r="Y89" i="22"/>
  <c r="W92" i="22"/>
  <c r="Y92" i="22"/>
  <c r="W115" i="22"/>
  <c r="Y115" i="22"/>
  <c r="W131" i="22"/>
  <c r="W120" i="22"/>
  <c r="Y121" i="22"/>
  <c r="W121" i="22"/>
  <c r="Y113" i="22"/>
  <c r="W113" i="22"/>
  <c r="W123" i="22"/>
  <c r="Y123" i="22"/>
  <c r="W127" i="22"/>
  <c r="W110" i="22"/>
  <c r="Y110" i="22"/>
  <c r="Y118" i="22"/>
  <c r="W118" i="22"/>
  <c r="Y117" i="22"/>
  <c r="W117" i="22"/>
  <c r="W106" i="22"/>
  <c r="Y106" i="22"/>
  <c r="Y103" i="22"/>
  <c r="W103" i="22"/>
  <c r="Y111" i="22"/>
  <c r="W111" i="22"/>
  <c r="W125" i="22"/>
  <c r="W126" i="22"/>
  <c r="Y95" i="22"/>
  <c r="W95" i="22"/>
  <c r="W128" i="21"/>
  <c r="W130" i="21"/>
  <c r="AD124" i="21"/>
  <c r="AE123" i="21"/>
  <c r="Y109" i="21"/>
  <c r="W109" i="21"/>
  <c r="Y107" i="21"/>
  <c r="W107" i="21"/>
  <c r="Y105" i="21"/>
  <c r="W105" i="21"/>
  <c r="Y103" i="21"/>
  <c r="W103" i="21"/>
  <c r="Y101" i="21"/>
  <c r="W101" i="21"/>
  <c r="Y106" i="21"/>
  <c r="Y89" i="21"/>
  <c r="W89" i="21"/>
  <c r="Y87" i="21"/>
  <c r="Y123" i="21"/>
  <c r="W123" i="21"/>
  <c r="Y119" i="21"/>
  <c r="W119" i="21"/>
  <c r="W129" i="21"/>
  <c r="W131" i="21"/>
  <c r="Y121" i="21"/>
  <c r="W121" i="21"/>
  <c r="Y112" i="21"/>
  <c r="W112" i="21"/>
  <c r="Y96" i="21"/>
  <c r="W96" i="21"/>
  <c r="AE86" i="21"/>
  <c r="AD87" i="21"/>
  <c r="AD111" i="21"/>
  <c r="AE110" i="21"/>
  <c r="Y124" i="21"/>
  <c r="Y116" i="21"/>
  <c r="W116" i="21"/>
  <c r="Y93" i="21"/>
  <c r="Y117" i="21"/>
  <c r="W117" i="21"/>
  <c r="W125" i="21"/>
  <c r="W122" i="21"/>
  <c r="AJ122" i="21" s="1"/>
  <c r="Y113" i="21"/>
  <c r="W113" i="21"/>
  <c r="W115" i="21"/>
  <c r="Y115" i="21"/>
  <c r="Y102" i="21"/>
  <c r="Y100" i="21"/>
  <c r="Y99" i="21"/>
  <c r="W99" i="21"/>
  <c r="Y120" i="21"/>
  <c r="W120" i="21"/>
  <c r="W132" i="21"/>
  <c r="W127" i="21"/>
  <c r="AD99" i="21"/>
  <c r="AE98" i="21"/>
  <c r="AE135" i="21"/>
  <c r="AD136" i="21"/>
  <c r="Y86" i="21"/>
  <c r="W86" i="21"/>
  <c r="Y110" i="21"/>
  <c r="W110" i="21"/>
  <c r="Y94" i="21"/>
  <c r="W90" i="21"/>
  <c r="W126" i="21"/>
  <c r="AF122" i="21"/>
  <c r="AH122" i="21"/>
  <c r="AG122" i="21"/>
  <c r="W111" i="21"/>
  <c r="Y111" i="21"/>
  <c r="AI134" i="21"/>
  <c r="AH134" i="21"/>
  <c r="AG134" i="21"/>
  <c r="AF134" i="21"/>
  <c r="AJ134" i="21"/>
  <c r="W118" i="21"/>
  <c r="Y118" i="21"/>
  <c r="Y114" i="21"/>
  <c r="W114" i="21"/>
  <c r="W95" i="21"/>
  <c r="Y95" i="21"/>
  <c r="Y92" i="21"/>
  <c r="W92" i="21"/>
  <c r="Y97" i="21"/>
  <c r="Y94" i="20"/>
  <c r="W94" i="20"/>
  <c r="W89" i="20"/>
  <c r="Y89" i="20"/>
  <c r="Y91" i="20"/>
  <c r="W91" i="20"/>
  <c r="Y87" i="20"/>
  <c r="W87" i="20"/>
  <c r="W127" i="20"/>
  <c r="W117" i="20"/>
  <c r="Y117" i="20"/>
  <c r="W129" i="20"/>
  <c r="Y119" i="20"/>
  <c r="W119" i="20"/>
  <c r="W121" i="20"/>
  <c r="Y116" i="20"/>
  <c r="W101" i="20"/>
  <c r="Y103" i="20"/>
  <c r="W103" i="20"/>
  <c r="W118" i="20"/>
  <c r="Y118" i="20"/>
  <c r="Y124" i="20"/>
  <c r="W124" i="20"/>
  <c r="W128" i="20"/>
  <c r="W112" i="20"/>
  <c r="Y112" i="20"/>
  <c r="W126" i="20"/>
  <c r="AD123" i="20"/>
  <c r="AE122" i="20"/>
  <c r="Y113" i="20"/>
  <c r="W113" i="20"/>
  <c r="Y100" i="20"/>
  <c r="W100" i="20"/>
  <c r="Y110" i="20"/>
  <c r="W110" i="20"/>
  <c r="AD111" i="20"/>
  <c r="AE110" i="20"/>
  <c r="AD99" i="20"/>
  <c r="AE98" i="20"/>
  <c r="Y95" i="20"/>
  <c r="W95" i="20"/>
  <c r="W122" i="20"/>
  <c r="Y108" i="20"/>
  <c r="W108" i="20"/>
  <c r="W93" i="20"/>
  <c r="Y93" i="20"/>
  <c r="W99" i="20"/>
  <c r="Y104" i="20"/>
  <c r="W104" i="20"/>
  <c r="Y98" i="20"/>
  <c r="W98" i="20"/>
  <c r="AE86" i="20"/>
  <c r="AD87" i="20"/>
  <c r="W92" i="20"/>
  <c r="Y92" i="20"/>
  <c r="Y86" i="20"/>
  <c r="W86" i="20"/>
  <c r="W97" i="20"/>
  <c r="Y97" i="20"/>
  <c r="Y114" i="20"/>
  <c r="W114" i="20"/>
  <c r="Y102" i="20"/>
  <c r="W102" i="20"/>
  <c r="W131" i="20"/>
  <c r="W123" i="20"/>
  <c r="Y123" i="20"/>
  <c r="W107" i="20"/>
  <c r="Y107" i="20"/>
  <c r="AE135" i="20"/>
  <c r="AD136" i="20"/>
  <c r="W96" i="20"/>
  <c r="Y96" i="20"/>
  <c r="W88" i="20"/>
  <c r="Y88" i="20"/>
  <c r="W132" i="20"/>
  <c r="W111" i="20"/>
  <c r="Y111" i="20"/>
  <c r="Y120" i="20"/>
  <c r="W120" i="20"/>
  <c r="Y115" i="20"/>
  <c r="W115" i="20"/>
  <c r="AI134" i="20"/>
  <c r="AH134" i="20"/>
  <c r="AG134" i="20"/>
  <c r="AF134" i="20"/>
  <c r="AJ134" i="20"/>
  <c r="Y106" i="20"/>
  <c r="W106" i="20"/>
  <c r="Y105" i="20"/>
  <c r="W105" i="20"/>
  <c r="W90" i="20"/>
  <c r="Y90" i="20"/>
  <c r="Y109" i="20"/>
  <c r="W109" i="20"/>
  <c r="Y116" i="19"/>
  <c r="W116" i="19"/>
  <c r="W128" i="19"/>
  <c r="Y115" i="19"/>
  <c r="AE98" i="19"/>
  <c r="AD99" i="19"/>
  <c r="AE110" i="19"/>
  <c r="AD111" i="19"/>
  <c r="W138" i="19"/>
  <c r="Y138" i="19"/>
  <c r="W136" i="19"/>
  <c r="Y136" i="19"/>
  <c r="W111" i="19"/>
  <c r="Y111" i="19"/>
  <c r="W122" i="19"/>
  <c r="W131" i="19"/>
  <c r="W129" i="19"/>
  <c r="Y105" i="19"/>
  <c r="W105" i="19"/>
  <c r="Y99" i="19"/>
  <c r="W99" i="19"/>
  <c r="W121" i="19"/>
  <c r="AE86" i="19"/>
  <c r="AD87" i="19"/>
  <c r="Y95" i="19"/>
  <c r="Y101" i="19"/>
  <c r="W101" i="19"/>
  <c r="Y94" i="19"/>
  <c r="W94" i="19"/>
  <c r="Y110" i="19"/>
  <c r="W110" i="19"/>
  <c r="W134" i="19"/>
  <c r="Y134" i="19"/>
  <c r="W126" i="19"/>
  <c r="W127" i="19"/>
  <c r="Y104" i="19"/>
  <c r="W104" i="19"/>
  <c r="Y98" i="19"/>
  <c r="W98" i="19"/>
  <c r="W93" i="19"/>
  <c r="Y93" i="19"/>
  <c r="W89" i="19"/>
  <c r="Y89" i="19"/>
  <c r="Y97" i="19"/>
  <c r="W97" i="19"/>
  <c r="W87" i="19"/>
  <c r="Y87" i="19"/>
  <c r="Y113" i="19"/>
  <c r="W113" i="19"/>
  <c r="W133" i="19"/>
  <c r="Y100" i="19"/>
  <c r="W100" i="19"/>
  <c r="W118" i="19"/>
  <c r="Y118" i="19"/>
  <c r="Y123" i="19"/>
  <c r="W123" i="19"/>
  <c r="AD123" i="19"/>
  <c r="AE122" i="19"/>
  <c r="Y103" i="19"/>
  <c r="W103" i="19"/>
  <c r="W96" i="19"/>
  <c r="Y96" i="19"/>
  <c r="Y120" i="19"/>
  <c r="W120" i="19"/>
  <c r="Y88" i="19"/>
  <c r="W112" i="19"/>
  <c r="Y112" i="19"/>
  <c r="W125" i="19"/>
  <c r="Y107" i="19"/>
  <c r="W107" i="19"/>
  <c r="W92" i="19"/>
  <c r="Y92" i="19"/>
  <c r="W117" i="19"/>
  <c r="Y117" i="19"/>
  <c r="Y109" i="19"/>
  <c r="W109" i="19"/>
  <c r="Y119" i="19"/>
  <c r="W119" i="19"/>
  <c r="Y106" i="19"/>
  <c r="W106" i="19"/>
  <c r="W139" i="19"/>
  <c r="Y139" i="19"/>
  <c r="W137" i="19"/>
  <c r="Y137" i="19"/>
  <c r="W135" i="19"/>
  <c r="Y135" i="19"/>
  <c r="W132" i="19"/>
  <c r="Y124" i="19"/>
  <c r="W124" i="19"/>
  <c r="Y108" i="19"/>
  <c r="W108" i="19"/>
  <c r="Y102" i="19"/>
  <c r="W102" i="19"/>
  <c r="Y114" i="19"/>
  <c r="W114" i="19"/>
  <c r="Y86" i="19"/>
  <c r="W86" i="19"/>
  <c r="W90" i="19"/>
  <c r="T110" i="1"/>
  <c r="S121" i="1"/>
  <c r="Y121" i="1"/>
  <c r="T132" i="1"/>
  <c r="Y115" i="1"/>
  <c r="S115" i="1"/>
  <c r="T130" i="1"/>
  <c r="AQ126" i="15"/>
  <c r="AQ129" i="11"/>
  <c r="AQ129" i="12"/>
  <c r="AQ121" i="12"/>
  <c r="S113" i="1"/>
  <c r="T96" i="1"/>
  <c r="Y139" i="15"/>
  <c r="T131" i="1"/>
  <c r="T114" i="1"/>
  <c r="S102" i="11"/>
  <c r="AQ126" i="11"/>
  <c r="W114" i="15"/>
  <c r="Y138" i="18"/>
  <c r="W138" i="18"/>
  <c r="W129" i="18"/>
  <c r="W125" i="18"/>
  <c r="Y100" i="18"/>
  <c r="W100" i="18"/>
  <c r="AE98" i="18"/>
  <c r="AD99" i="18"/>
  <c r="Y114" i="18"/>
  <c r="W114" i="18"/>
  <c r="Y95" i="18"/>
  <c r="W95" i="18"/>
  <c r="Y136" i="18"/>
  <c r="W136" i="18"/>
  <c r="Y110" i="18"/>
  <c r="W110" i="18"/>
  <c r="Y108" i="18"/>
  <c r="W108" i="18"/>
  <c r="W117" i="18"/>
  <c r="Y117" i="18"/>
  <c r="W94" i="18"/>
  <c r="Y94" i="18"/>
  <c r="W91" i="18"/>
  <c r="Y91" i="18"/>
  <c r="AD111" i="18"/>
  <c r="AE110" i="18"/>
  <c r="W112" i="18"/>
  <c r="Y112" i="18"/>
  <c r="Y121" i="18"/>
  <c r="W121" i="18"/>
  <c r="Y120" i="18"/>
  <c r="W120" i="18"/>
  <c r="Y116" i="18"/>
  <c r="W116" i="18"/>
  <c r="W130" i="18"/>
  <c r="Y92" i="18"/>
  <c r="W92" i="18"/>
  <c r="W101" i="18"/>
  <c r="Y101" i="18"/>
  <c r="W139" i="18"/>
  <c r="Y139" i="18"/>
  <c r="W134" i="18"/>
  <c r="Y134" i="18"/>
  <c r="W90" i="18"/>
  <c r="Y90" i="18"/>
  <c r="Y135" i="18"/>
  <c r="W135" i="18"/>
  <c r="W127" i="18"/>
  <c r="Y96" i="18"/>
  <c r="W96" i="18"/>
  <c r="Y133" i="18"/>
  <c r="W133" i="18"/>
  <c r="Y123" i="18"/>
  <c r="W123" i="18"/>
  <c r="W89" i="18"/>
  <c r="Y89" i="18"/>
  <c r="W122" i="18"/>
  <c r="AD123" i="18"/>
  <c r="AE122" i="18"/>
  <c r="Y137" i="18"/>
  <c r="W137" i="18"/>
  <c r="W124" i="18"/>
  <c r="Y124" i="18"/>
  <c r="W128" i="18"/>
  <c r="W118" i="18"/>
  <c r="Y118" i="18"/>
  <c r="Y119" i="18"/>
  <c r="W119" i="18"/>
  <c r="W97" i="18"/>
  <c r="Y97" i="18"/>
  <c r="W131" i="18"/>
  <c r="W109" i="18"/>
  <c r="Y109" i="18"/>
  <c r="W105" i="18"/>
  <c r="Y105" i="18"/>
  <c r="Y102" i="18"/>
  <c r="W102" i="18"/>
  <c r="W103" i="18"/>
  <c r="Y103" i="18"/>
  <c r="Y87" i="18"/>
  <c r="W87" i="18"/>
  <c r="Y107" i="18"/>
  <c r="W107" i="18"/>
  <c r="W113" i="18"/>
  <c r="Y113" i="18"/>
  <c r="Y86" i="18"/>
  <c r="W132" i="18"/>
  <c r="Y98" i="18"/>
  <c r="W98" i="18"/>
  <c r="W88" i="18"/>
  <c r="Y88" i="18"/>
  <c r="W126" i="18"/>
  <c r="AD135" i="18"/>
  <c r="AE134" i="18"/>
  <c r="Y115" i="18"/>
  <c r="W115" i="18"/>
  <c r="Y106" i="18"/>
  <c r="W106" i="18"/>
  <c r="Y93" i="18"/>
  <c r="W93" i="18"/>
  <c r="Y104" i="18"/>
  <c r="W104" i="18"/>
  <c r="AD87" i="18"/>
  <c r="AE86" i="18"/>
  <c r="Y99" i="18"/>
  <c r="W99" i="18"/>
  <c r="W111" i="18"/>
  <c r="Y111" i="18"/>
  <c r="W135" i="15"/>
  <c r="Y135" i="15"/>
  <c r="W86" i="15"/>
  <c r="Y86" i="15"/>
  <c r="W121" i="15"/>
  <c r="Y121" i="15"/>
  <c r="Y124" i="15"/>
  <c r="W124" i="15"/>
  <c r="Y138" i="15"/>
  <c r="W138" i="15"/>
  <c r="AD123" i="15"/>
  <c r="AE122" i="15"/>
  <c r="Y118" i="15"/>
  <c r="W118" i="15"/>
  <c r="AD111" i="15"/>
  <c r="AE110" i="15"/>
  <c r="Y110" i="15"/>
  <c r="W110" i="15"/>
  <c r="W102" i="15"/>
  <c r="Y102" i="15"/>
  <c r="AD99" i="15"/>
  <c r="AE98" i="15"/>
  <c r="W113" i="15"/>
  <c r="Y113" i="15"/>
  <c r="Y119" i="15"/>
  <c r="W119" i="15"/>
  <c r="Y100" i="15"/>
  <c r="W100" i="15"/>
  <c r="Y92" i="15"/>
  <c r="W92" i="15"/>
  <c r="W125" i="15"/>
  <c r="W128" i="15"/>
  <c r="W116" i="15"/>
  <c r="Y116" i="15"/>
  <c r="W99" i="15"/>
  <c r="Y99" i="15"/>
  <c r="W106" i="15"/>
  <c r="Y106" i="15"/>
  <c r="Y111" i="15"/>
  <c r="W111" i="15"/>
  <c r="W89" i="15"/>
  <c r="Y89" i="15"/>
  <c r="Y133" i="15"/>
  <c r="W133" i="15"/>
  <c r="Y117" i="15"/>
  <c r="W117" i="15"/>
  <c r="W120" i="15"/>
  <c r="Y109" i="15"/>
  <c r="W109" i="15"/>
  <c r="Y134" i="15"/>
  <c r="W134" i="15"/>
  <c r="W123" i="15"/>
  <c r="Y123" i="15"/>
  <c r="W127" i="15"/>
  <c r="W132" i="15"/>
  <c r="W122" i="15"/>
  <c r="W131" i="15"/>
  <c r="Y107" i="15"/>
  <c r="W107" i="15"/>
  <c r="W105" i="15"/>
  <c r="Y105" i="15"/>
  <c r="Y112" i="15"/>
  <c r="W112" i="15"/>
  <c r="Y98" i="15"/>
  <c r="W98" i="15"/>
  <c r="W93" i="15"/>
  <c r="Y93" i="15"/>
  <c r="W91" i="15"/>
  <c r="AD135" i="15"/>
  <c r="AE134" i="15"/>
  <c r="W87" i="15"/>
  <c r="Y87" i="15"/>
  <c r="Y94" i="15"/>
  <c r="W94" i="15"/>
  <c r="Y101" i="15"/>
  <c r="W101" i="15"/>
  <c r="Y90" i="15"/>
  <c r="W90" i="15"/>
  <c r="W96" i="15"/>
  <c r="Y96" i="15"/>
  <c r="W103" i="15"/>
  <c r="Y103" i="15"/>
  <c r="Y95" i="15"/>
  <c r="W95" i="15"/>
  <c r="W129" i="15"/>
  <c r="Y136" i="15"/>
  <c r="W136" i="15"/>
  <c r="W130" i="15"/>
  <c r="W126" i="15"/>
  <c r="Y115" i="15"/>
  <c r="W115" i="15"/>
  <c r="Y108" i="15"/>
  <c r="W108" i="15"/>
  <c r="Y104" i="15"/>
  <c r="W104" i="15"/>
  <c r="Y88" i="15"/>
  <c r="W88" i="15"/>
  <c r="AE86" i="15"/>
  <c r="AD87" i="15"/>
  <c r="X101" i="1"/>
  <c r="X133" i="1"/>
  <c r="X136" i="1"/>
  <c r="X128" i="1"/>
  <c r="X109" i="1"/>
  <c r="X135" i="1"/>
  <c r="X105" i="1"/>
  <c r="X89" i="1"/>
  <c r="X119" i="1"/>
  <c r="X138" i="1"/>
  <c r="X120" i="1"/>
  <c r="X114" i="1"/>
  <c r="X137" i="1"/>
  <c r="X100" i="1"/>
  <c r="X97" i="1"/>
  <c r="X95" i="1"/>
  <c r="X112" i="1"/>
  <c r="X132" i="1"/>
  <c r="X94" i="1"/>
  <c r="X115" i="1"/>
  <c r="X108" i="1"/>
  <c r="X131" i="1"/>
  <c r="X87" i="1"/>
  <c r="X117" i="1"/>
  <c r="Y127" i="1"/>
  <c r="T127" i="1"/>
  <c r="T128" i="1"/>
  <c r="Y128" i="1"/>
  <c r="Y129" i="1"/>
  <c r="T129" i="1"/>
  <c r="T126" i="1"/>
  <c r="Y126" i="1"/>
  <c r="AQ113" i="12"/>
  <c r="T123" i="1"/>
  <c r="Y123" i="1"/>
  <c r="X98" i="1"/>
  <c r="X134" i="1"/>
  <c r="Y125" i="1"/>
  <c r="T125" i="1"/>
  <c r="T124" i="1"/>
  <c r="Y124" i="1"/>
  <c r="X104" i="1"/>
  <c r="X130" i="1"/>
  <c r="X88" i="1"/>
  <c r="X110" i="1"/>
  <c r="X111" i="1"/>
  <c r="X126" i="1"/>
  <c r="X103" i="1"/>
  <c r="X121" i="1"/>
  <c r="X125" i="1"/>
  <c r="X122" i="1"/>
  <c r="X96" i="1"/>
  <c r="X102" i="1"/>
  <c r="X129" i="1"/>
  <c r="X99" i="1"/>
  <c r="W98" i="12"/>
  <c r="Y137" i="12"/>
  <c r="W120" i="12"/>
  <c r="Y120" i="12"/>
  <c r="Y96" i="12"/>
  <c r="W96" i="12"/>
  <c r="Y97" i="12"/>
  <c r="W97" i="12"/>
  <c r="W129" i="12"/>
  <c r="W99" i="12"/>
  <c r="Y99" i="12"/>
  <c r="Y138" i="12"/>
  <c r="W138" i="12"/>
  <c r="W135" i="12"/>
  <c r="Y135" i="12"/>
  <c r="Y136" i="12"/>
  <c r="W136" i="12"/>
  <c r="W87" i="12"/>
  <c r="Y87" i="12"/>
  <c r="AD87" i="12"/>
  <c r="AE86" i="12"/>
  <c r="W112" i="12"/>
  <c r="Y112" i="12"/>
  <c r="Y93" i="12"/>
  <c r="W93" i="12"/>
  <c r="Y124" i="12"/>
  <c r="W124" i="12"/>
  <c r="W94" i="12"/>
  <c r="Y94" i="12"/>
  <c r="Y109" i="12"/>
  <c r="W109" i="12"/>
  <c r="W121" i="12"/>
  <c r="Y121" i="12"/>
  <c r="W118" i="12"/>
  <c r="Y118" i="12"/>
  <c r="W111" i="12"/>
  <c r="Y111" i="12"/>
  <c r="Y113" i="12"/>
  <c r="W113" i="12"/>
  <c r="W108" i="12"/>
  <c r="Y108" i="12"/>
  <c r="W139" i="12"/>
  <c r="Y139" i="12"/>
  <c r="W137" i="12"/>
  <c r="W95" i="12"/>
  <c r="Y95" i="12"/>
  <c r="Y105" i="12"/>
  <c r="W105" i="12"/>
  <c r="W131" i="12"/>
  <c r="W127" i="12"/>
  <c r="Y110" i="12"/>
  <c r="W110" i="12"/>
  <c r="Y117" i="12"/>
  <c r="W117" i="12"/>
  <c r="W128" i="12"/>
  <c r="W130" i="12"/>
  <c r="W125" i="12"/>
  <c r="W107" i="12"/>
  <c r="Y107" i="12"/>
  <c r="Y101" i="12"/>
  <c r="W101" i="12"/>
  <c r="AD135" i="12"/>
  <c r="AE134" i="12"/>
  <c r="Y133" i="12"/>
  <c r="W133" i="12"/>
  <c r="AD99" i="12"/>
  <c r="AE98" i="12"/>
  <c r="W126" i="12"/>
  <c r="Y98" i="12"/>
  <c r="W122" i="12"/>
  <c r="Y115" i="12"/>
  <c r="W115" i="12"/>
  <c r="W134" i="12"/>
  <c r="Y134" i="12"/>
  <c r="Y106" i="12"/>
  <c r="W106" i="12"/>
  <c r="Y114" i="12"/>
  <c r="W114" i="12"/>
  <c r="Y92" i="12"/>
  <c r="W92" i="12"/>
  <c r="Y91" i="12"/>
  <c r="W91" i="12"/>
  <c r="W90" i="12"/>
  <c r="Y90" i="12"/>
  <c r="Y88" i="12"/>
  <c r="W88" i="12"/>
  <c r="AD111" i="12"/>
  <c r="AE110" i="12"/>
  <c r="W132" i="12"/>
  <c r="W119" i="12"/>
  <c r="Y119" i="12"/>
  <c r="Y89" i="12"/>
  <c r="W89" i="12"/>
  <c r="W100" i="12"/>
  <c r="Y100" i="12"/>
  <c r="Y123" i="12"/>
  <c r="W123" i="12"/>
  <c r="Y116" i="12"/>
  <c r="W116" i="12"/>
  <c r="Y102" i="12"/>
  <c r="W102" i="12"/>
  <c r="AE122" i="12"/>
  <c r="AD123" i="12"/>
  <c r="Y104" i="12"/>
  <c r="W104" i="12"/>
  <c r="W103" i="12"/>
  <c r="Y103" i="12"/>
  <c r="AQ123" i="11"/>
  <c r="W139" i="11"/>
  <c r="Y139" i="11"/>
  <c r="W138" i="11"/>
  <c r="Y138" i="11"/>
  <c r="AD136" i="11"/>
  <c r="AE135" i="11"/>
  <c r="W137" i="11"/>
  <c r="Y137" i="11"/>
  <c r="Y136" i="11"/>
  <c r="W136" i="11"/>
  <c r="Q113" i="11"/>
  <c r="AQ113" i="11"/>
  <c r="Q122" i="11"/>
  <c r="W122" i="11" s="1"/>
  <c r="AP122" i="11"/>
  <c r="Q121" i="11"/>
  <c r="AQ121" i="11"/>
  <c r="R127" i="11"/>
  <c r="AQ127" i="11"/>
  <c r="Q119" i="11"/>
  <c r="AQ119" i="11"/>
  <c r="Q116" i="11"/>
  <c r="AQ116" i="11"/>
  <c r="R130" i="11"/>
  <c r="AQ130" i="11"/>
  <c r="Q115" i="11"/>
  <c r="AQ115" i="11"/>
  <c r="AD99" i="11"/>
  <c r="AD100" i="11" s="1"/>
  <c r="W135" i="11"/>
  <c r="Y135" i="11"/>
  <c r="R126" i="11"/>
  <c r="AA135" i="11"/>
  <c r="AA136" i="11" s="1"/>
  <c r="AA137" i="11" s="1"/>
  <c r="AA138" i="11" s="1"/>
  <c r="AA139" i="11" s="1"/>
  <c r="S124" i="11"/>
  <c r="AE134" i="11"/>
  <c r="AF134" i="11" s="1"/>
  <c r="Q114" i="11"/>
  <c r="R128" i="11"/>
  <c r="Q117" i="11"/>
  <c r="S123" i="11"/>
  <c r="R129" i="11"/>
  <c r="AD123" i="11"/>
  <c r="AE122" i="11"/>
  <c r="AG122" i="11" s="1"/>
  <c r="Q118" i="11"/>
  <c r="AE110" i="11"/>
  <c r="AF110" i="11" s="1"/>
  <c r="AD111" i="11"/>
  <c r="S125" i="11"/>
  <c r="S126" i="11"/>
  <c r="AE86" i="11"/>
  <c r="AH86" i="11" s="1"/>
  <c r="AD87" i="11"/>
  <c r="Q120" i="11"/>
  <c r="R123" i="11"/>
  <c r="S128" i="11"/>
  <c r="S129" i="11"/>
  <c r="AB135" i="11"/>
  <c r="AB136" i="11" s="1"/>
  <c r="AB137" i="11" s="1"/>
  <c r="AB138" i="11" s="1"/>
  <c r="AB139" i="11" s="1"/>
  <c r="R124" i="11"/>
  <c r="R125" i="11"/>
  <c r="AC111" i="11"/>
  <c r="Y133" i="11"/>
  <c r="Y131" i="11"/>
  <c r="AC123" i="11"/>
  <c r="AC99" i="11"/>
  <c r="AC87" i="11"/>
  <c r="W93" i="11"/>
  <c r="W116" i="11"/>
  <c r="W129" i="11"/>
  <c r="Y96" i="11"/>
  <c r="AG98" i="11"/>
  <c r="W131" i="11"/>
  <c r="W96" i="11"/>
  <c r="W119" i="11"/>
  <c r="W91" i="11"/>
  <c r="Y91" i="11"/>
  <c r="AH98" i="11"/>
  <c r="W120" i="11"/>
  <c r="Y92" i="11"/>
  <c r="W92" i="11"/>
  <c r="Y99" i="11"/>
  <c r="W99" i="11"/>
  <c r="Y134" i="11"/>
  <c r="W134" i="11"/>
  <c r="Y89" i="11"/>
  <c r="W89" i="11"/>
  <c r="Y108" i="11"/>
  <c r="W108" i="11"/>
  <c r="Y110" i="11"/>
  <c r="W110" i="11"/>
  <c r="Y100" i="11"/>
  <c r="W100" i="11"/>
  <c r="W117" i="11"/>
  <c r="W132" i="11"/>
  <c r="W87" i="11"/>
  <c r="Y87" i="11"/>
  <c r="Y109" i="11"/>
  <c r="W109" i="11"/>
  <c r="W121" i="11"/>
  <c r="W130" i="11"/>
  <c r="W127" i="11"/>
  <c r="Y93" i="11"/>
  <c r="W128" i="11"/>
  <c r="W123" i="11"/>
  <c r="W104" i="11"/>
  <c r="Y104" i="11"/>
  <c r="W126" i="11"/>
  <c r="W107" i="11"/>
  <c r="Y107" i="11"/>
  <c r="W115" i="11"/>
  <c r="W88" i="11"/>
  <c r="Y88" i="11"/>
  <c r="W124" i="11"/>
  <c r="W133" i="11"/>
  <c r="Y106" i="11"/>
  <c r="W106" i="11"/>
  <c r="Y102" i="11"/>
  <c r="W102" i="11"/>
  <c r="Y112" i="11"/>
  <c r="W112" i="11"/>
  <c r="W101" i="11"/>
  <c r="Y101" i="11"/>
  <c r="Y103" i="11"/>
  <c r="W103" i="11"/>
  <c r="W114" i="11"/>
  <c r="W97" i="11"/>
  <c r="Y97" i="11"/>
  <c r="W90" i="11"/>
  <c r="Y90" i="11"/>
  <c r="Y98" i="11"/>
  <c r="W98" i="11"/>
  <c r="AJ98" i="11" s="1"/>
  <c r="W118" i="11"/>
  <c r="Y105" i="11"/>
  <c r="W125" i="11"/>
  <c r="Y95" i="11"/>
  <c r="W95" i="11"/>
  <c r="W105" i="11"/>
  <c r="Y111" i="11"/>
  <c r="W111" i="11"/>
  <c r="W113" i="11"/>
  <c r="W94" i="11"/>
  <c r="Y94" i="11"/>
  <c r="AF98" i="11"/>
  <c r="T124" i="49" l="1"/>
  <c r="T124" i="50"/>
  <c r="S121" i="49"/>
  <c r="S121" i="50"/>
  <c r="S119" i="49"/>
  <c r="S119" i="50"/>
  <c r="T102" i="49"/>
  <c r="T102" i="50"/>
  <c r="S91" i="49"/>
  <c r="S91" i="50"/>
  <c r="S97" i="49"/>
  <c r="S97" i="50"/>
  <c r="S93" i="49"/>
  <c r="S93" i="50"/>
  <c r="T125" i="49"/>
  <c r="T125" i="50"/>
  <c r="T126" i="49"/>
  <c r="T126" i="50"/>
  <c r="T110" i="49"/>
  <c r="T110" i="50"/>
  <c r="T88" i="49"/>
  <c r="T88" i="50"/>
  <c r="T118" i="49"/>
  <c r="T118" i="50"/>
  <c r="T106" i="49"/>
  <c r="T106" i="50"/>
  <c r="T129" i="49"/>
  <c r="T129" i="50"/>
  <c r="T114" i="49"/>
  <c r="T114" i="50"/>
  <c r="S95" i="49"/>
  <c r="S95" i="50"/>
  <c r="S86" i="49"/>
  <c r="S86" i="50"/>
  <c r="S92" i="48"/>
  <c r="T131" i="49"/>
  <c r="T131" i="50"/>
  <c r="T130" i="49"/>
  <c r="T130" i="50"/>
  <c r="T99" i="49"/>
  <c r="T99" i="50"/>
  <c r="T104" i="49"/>
  <c r="T104" i="50"/>
  <c r="S115" i="49"/>
  <c r="S115" i="50"/>
  <c r="T103" i="49"/>
  <c r="T103" i="50"/>
  <c r="T107" i="49"/>
  <c r="T107" i="50"/>
  <c r="T108" i="49"/>
  <c r="T108" i="50"/>
  <c r="S90" i="49"/>
  <c r="S90" i="50"/>
  <c r="S117" i="49"/>
  <c r="S117" i="50"/>
  <c r="T128" i="49"/>
  <c r="T128" i="50"/>
  <c r="T96" i="49"/>
  <c r="T96" i="50"/>
  <c r="S98" i="49"/>
  <c r="S98" i="50"/>
  <c r="T100" i="49"/>
  <c r="T100" i="50"/>
  <c r="T123" i="49"/>
  <c r="T123" i="50"/>
  <c r="T127" i="49"/>
  <c r="T127" i="50"/>
  <c r="S113" i="49"/>
  <c r="S113" i="50"/>
  <c r="T132" i="49"/>
  <c r="T132" i="50"/>
  <c r="T109" i="49"/>
  <c r="T109" i="50"/>
  <c r="T105" i="49"/>
  <c r="T105" i="50"/>
  <c r="S89" i="49"/>
  <c r="S89" i="50"/>
  <c r="S116" i="49"/>
  <c r="S116" i="50"/>
  <c r="T92" i="49"/>
  <c r="T92" i="50"/>
  <c r="S87" i="49"/>
  <c r="S87" i="50"/>
  <c r="T116" i="49"/>
  <c r="T116" i="50"/>
  <c r="T101" i="49"/>
  <c r="T101" i="50"/>
  <c r="S120" i="49"/>
  <c r="S120" i="50"/>
  <c r="T86" i="49"/>
  <c r="T86" i="50"/>
  <c r="T94" i="49"/>
  <c r="T94" i="50"/>
  <c r="T117" i="49"/>
  <c r="T117" i="50"/>
  <c r="AL136" i="50"/>
  <c r="S122" i="48"/>
  <c r="S122" i="49"/>
  <c r="T124" i="47"/>
  <c r="T124" i="48"/>
  <c r="T92" i="47"/>
  <c r="T92" i="48"/>
  <c r="S120" i="47"/>
  <c r="S120" i="48"/>
  <c r="T86" i="47"/>
  <c r="T86" i="48"/>
  <c r="T114" i="47"/>
  <c r="T114" i="48"/>
  <c r="S119" i="47"/>
  <c r="S119" i="48"/>
  <c r="T102" i="47"/>
  <c r="T102" i="48"/>
  <c r="S91" i="47"/>
  <c r="S91" i="48"/>
  <c r="S97" i="47"/>
  <c r="S97" i="48"/>
  <c r="S93" i="47"/>
  <c r="S93" i="48"/>
  <c r="T129" i="47"/>
  <c r="T129" i="48"/>
  <c r="T116" i="47"/>
  <c r="T116" i="48"/>
  <c r="T101" i="47"/>
  <c r="T101" i="48"/>
  <c r="T131" i="47"/>
  <c r="T131" i="48"/>
  <c r="T130" i="47"/>
  <c r="T130" i="48"/>
  <c r="T88" i="47"/>
  <c r="T88" i="48"/>
  <c r="T118" i="47"/>
  <c r="T118" i="48"/>
  <c r="T106" i="47"/>
  <c r="T106" i="48"/>
  <c r="T117" i="47"/>
  <c r="T117" i="48"/>
  <c r="T110" i="47"/>
  <c r="T110" i="48"/>
  <c r="S115" i="47"/>
  <c r="S115" i="48"/>
  <c r="AH98" i="24"/>
  <c r="S95" i="47"/>
  <c r="S95" i="48"/>
  <c r="AD100" i="41"/>
  <c r="AD101" i="41" s="1"/>
  <c r="T99" i="47"/>
  <c r="T99" i="48"/>
  <c r="T104" i="47"/>
  <c r="T104" i="48"/>
  <c r="S116" i="47"/>
  <c r="S116" i="48"/>
  <c r="T123" i="47"/>
  <c r="T123" i="48"/>
  <c r="T128" i="47"/>
  <c r="T128" i="48"/>
  <c r="T96" i="47"/>
  <c r="T96" i="48"/>
  <c r="T127" i="47"/>
  <c r="T127" i="48"/>
  <c r="S113" i="47"/>
  <c r="S113" i="48"/>
  <c r="T132" i="47"/>
  <c r="T132" i="48"/>
  <c r="T103" i="47"/>
  <c r="T103" i="48"/>
  <c r="T107" i="47"/>
  <c r="T107" i="48"/>
  <c r="T108" i="47"/>
  <c r="T108" i="48"/>
  <c r="S90" i="47"/>
  <c r="S90" i="48"/>
  <c r="AJ98" i="24"/>
  <c r="S117" i="47"/>
  <c r="S117" i="48"/>
  <c r="S86" i="47"/>
  <c r="S86" i="48"/>
  <c r="S98" i="47"/>
  <c r="S98" i="48"/>
  <c r="T125" i="47"/>
  <c r="T125" i="48"/>
  <c r="T126" i="47"/>
  <c r="T126" i="48"/>
  <c r="S121" i="47"/>
  <c r="S121" i="48"/>
  <c r="T109" i="47"/>
  <c r="T109" i="48"/>
  <c r="T105" i="47"/>
  <c r="T105" i="48"/>
  <c r="S89" i="47"/>
  <c r="S89" i="48"/>
  <c r="T100" i="47"/>
  <c r="T100" i="48"/>
  <c r="S87" i="47"/>
  <c r="S87" i="48"/>
  <c r="T94" i="47"/>
  <c r="T94" i="48"/>
  <c r="S86" i="20"/>
  <c r="S86" i="35"/>
  <c r="S122" i="46"/>
  <c r="S122" i="47"/>
  <c r="S86" i="26"/>
  <c r="S116" i="45"/>
  <c r="S116" i="46"/>
  <c r="T92" i="45"/>
  <c r="T92" i="46"/>
  <c r="S87" i="45"/>
  <c r="S87" i="46"/>
  <c r="S120" i="45"/>
  <c r="S120" i="46"/>
  <c r="T86" i="45"/>
  <c r="T86" i="46"/>
  <c r="T114" i="45"/>
  <c r="T114" i="46"/>
  <c r="S119" i="45"/>
  <c r="S119" i="46"/>
  <c r="T102" i="45"/>
  <c r="T102" i="46"/>
  <c r="S91" i="45"/>
  <c r="S91" i="46"/>
  <c r="S97" i="45"/>
  <c r="S97" i="46"/>
  <c r="S93" i="45"/>
  <c r="S93" i="46"/>
  <c r="S116" i="21"/>
  <c r="S116" i="25"/>
  <c r="T110" i="45"/>
  <c r="T110" i="46"/>
  <c r="T116" i="45"/>
  <c r="T116" i="46"/>
  <c r="T101" i="45"/>
  <c r="T101" i="46"/>
  <c r="T94" i="45"/>
  <c r="T94" i="46"/>
  <c r="T131" i="45"/>
  <c r="T131" i="46"/>
  <c r="T130" i="45"/>
  <c r="T130" i="46"/>
  <c r="T88" i="45"/>
  <c r="T88" i="46"/>
  <c r="T118" i="45"/>
  <c r="T118" i="46"/>
  <c r="T106" i="45"/>
  <c r="T106" i="46"/>
  <c r="S116" i="19"/>
  <c r="S116" i="36"/>
  <c r="T124" i="45"/>
  <c r="T124" i="46"/>
  <c r="S95" i="45"/>
  <c r="S95" i="46"/>
  <c r="T117" i="45"/>
  <c r="T117" i="46"/>
  <c r="T129" i="45"/>
  <c r="T129" i="46"/>
  <c r="S115" i="45"/>
  <c r="S115" i="46"/>
  <c r="T123" i="45"/>
  <c r="T123" i="46"/>
  <c r="T128" i="45"/>
  <c r="T128" i="46"/>
  <c r="T96" i="45"/>
  <c r="T96" i="46"/>
  <c r="T99" i="45"/>
  <c r="T99" i="46"/>
  <c r="T104" i="45"/>
  <c r="T104" i="46"/>
  <c r="T100" i="45"/>
  <c r="T100" i="46"/>
  <c r="S116" i="29"/>
  <c r="S116" i="28"/>
  <c r="T127" i="45"/>
  <c r="T127" i="46"/>
  <c r="S113" i="45"/>
  <c r="S113" i="46"/>
  <c r="T132" i="45"/>
  <c r="T132" i="46"/>
  <c r="T103" i="45"/>
  <c r="T103" i="46"/>
  <c r="T107" i="45"/>
  <c r="T107" i="46"/>
  <c r="T108" i="45"/>
  <c r="T108" i="46"/>
  <c r="S90" i="45"/>
  <c r="S90" i="46"/>
  <c r="S86" i="45"/>
  <c r="S86" i="46"/>
  <c r="AI135" i="50"/>
  <c r="S98" i="45"/>
  <c r="S98" i="46"/>
  <c r="S117" i="45"/>
  <c r="S117" i="46"/>
  <c r="S116" i="30"/>
  <c r="S116" i="31"/>
  <c r="T125" i="45"/>
  <c r="T125" i="46"/>
  <c r="T126" i="45"/>
  <c r="T126" i="46"/>
  <c r="S121" i="45"/>
  <c r="S121" i="46"/>
  <c r="T109" i="45"/>
  <c r="T109" i="46"/>
  <c r="T105" i="45"/>
  <c r="T105" i="46"/>
  <c r="S89" i="45"/>
  <c r="S89" i="46"/>
  <c r="S116" i="34"/>
  <c r="S116" i="26"/>
  <c r="AL134" i="46"/>
  <c r="AL110" i="46"/>
  <c r="S122" i="44"/>
  <c r="S122" i="45"/>
  <c r="T127" i="43"/>
  <c r="T127" i="44"/>
  <c r="S113" i="43"/>
  <c r="S113" i="44"/>
  <c r="T132" i="43"/>
  <c r="T132" i="44"/>
  <c r="T103" i="43"/>
  <c r="T103" i="44"/>
  <c r="T107" i="43"/>
  <c r="T107" i="44"/>
  <c r="T108" i="43"/>
  <c r="T108" i="44"/>
  <c r="S90" i="43"/>
  <c r="S90" i="44"/>
  <c r="S86" i="43"/>
  <c r="S86" i="44"/>
  <c r="T124" i="43"/>
  <c r="T124" i="44"/>
  <c r="S98" i="43"/>
  <c r="S98" i="44"/>
  <c r="S117" i="43"/>
  <c r="S117" i="44"/>
  <c r="T125" i="43"/>
  <c r="T125" i="44"/>
  <c r="T126" i="43"/>
  <c r="T126" i="44"/>
  <c r="S121" i="43"/>
  <c r="S121" i="44"/>
  <c r="T109" i="43"/>
  <c r="T109" i="44"/>
  <c r="T105" i="43"/>
  <c r="T105" i="44"/>
  <c r="S89" i="43"/>
  <c r="S89" i="44"/>
  <c r="T129" i="43"/>
  <c r="T129" i="44"/>
  <c r="T110" i="43"/>
  <c r="T110" i="44"/>
  <c r="T92" i="43"/>
  <c r="T92" i="44"/>
  <c r="S87" i="43"/>
  <c r="S87" i="44"/>
  <c r="T116" i="43"/>
  <c r="T116" i="44"/>
  <c r="T101" i="43"/>
  <c r="T101" i="44"/>
  <c r="S120" i="43"/>
  <c r="S120" i="44"/>
  <c r="T86" i="43"/>
  <c r="T86" i="44"/>
  <c r="T94" i="43"/>
  <c r="T94" i="44"/>
  <c r="S116" i="43"/>
  <c r="S116" i="44"/>
  <c r="T114" i="43"/>
  <c r="T114" i="44"/>
  <c r="S119" i="43"/>
  <c r="S119" i="44"/>
  <c r="T102" i="43"/>
  <c r="T102" i="44"/>
  <c r="S91" i="43"/>
  <c r="S91" i="44"/>
  <c r="S97" i="43"/>
  <c r="S97" i="44"/>
  <c r="S93" i="43"/>
  <c r="S93" i="44"/>
  <c r="T131" i="43"/>
  <c r="T131" i="44"/>
  <c r="T130" i="43"/>
  <c r="T130" i="44"/>
  <c r="T88" i="43"/>
  <c r="T88" i="44"/>
  <c r="T118" i="43"/>
  <c r="T118" i="44"/>
  <c r="T106" i="43"/>
  <c r="T106" i="44"/>
  <c r="S115" i="43"/>
  <c r="S115" i="44"/>
  <c r="S95" i="43"/>
  <c r="S95" i="44"/>
  <c r="T117" i="43"/>
  <c r="T117" i="44"/>
  <c r="T123" i="43"/>
  <c r="T123" i="44"/>
  <c r="T128" i="43"/>
  <c r="T128" i="44"/>
  <c r="T96" i="43"/>
  <c r="T96" i="44"/>
  <c r="T99" i="43"/>
  <c r="T99" i="44"/>
  <c r="T104" i="43"/>
  <c r="T104" i="44"/>
  <c r="T100" i="43"/>
  <c r="T100" i="44"/>
  <c r="AL110" i="44"/>
  <c r="S122" i="42"/>
  <c r="S122" i="43"/>
  <c r="T114" i="41"/>
  <c r="T114" i="42"/>
  <c r="T124" i="41"/>
  <c r="T124" i="42"/>
  <c r="S121" i="41"/>
  <c r="S121" i="42"/>
  <c r="T109" i="41"/>
  <c r="T109" i="42"/>
  <c r="T105" i="41"/>
  <c r="T105" i="42"/>
  <c r="S89" i="41"/>
  <c r="S89" i="42"/>
  <c r="T100" i="41"/>
  <c r="T100" i="42"/>
  <c r="AE124" i="46"/>
  <c r="T110" i="41"/>
  <c r="T110" i="42"/>
  <c r="T92" i="41"/>
  <c r="T92" i="42"/>
  <c r="S87" i="41"/>
  <c r="S87" i="42"/>
  <c r="T116" i="41"/>
  <c r="T116" i="42"/>
  <c r="T101" i="41"/>
  <c r="T101" i="42"/>
  <c r="S120" i="41"/>
  <c r="S120" i="42"/>
  <c r="T86" i="41"/>
  <c r="T86" i="42"/>
  <c r="T94" i="41"/>
  <c r="T94" i="42"/>
  <c r="S119" i="41"/>
  <c r="S119" i="42"/>
  <c r="S97" i="41"/>
  <c r="S97" i="42"/>
  <c r="S117" i="41"/>
  <c r="S117" i="42"/>
  <c r="T102" i="41"/>
  <c r="T102" i="42"/>
  <c r="S91" i="41"/>
  <c r="S91" i="42"/>
  <c r="T123" i="41"/>
  <c r="T123" i="42"/>
  <c r="T128" i="41"/>
  <c r="T128" i="42"/>
  <c r="T131" i="41"/>
  <c r="T131" i="42"/>
  <c r="T130" i="41"/>
  <c r="T130" i="42"/>
  <c r="T88" i="41"/>
  <c r="T88" i="42"/>
  <c r="T118" i="41"/>
  <c r="T118" i="42"/>
  <c r="T106" i="41"/>
  <c r="T106" i="42"/>
  <c r="AJ135" i="50"/>
  <c r="AL135" i="50" s="1"/>
  <c r="S93" i="41"/>
  <c r="S93" i="42"/>
  <c r="T127" i="41"/>
  <c r="T127" i="42"/>
  <c r="S115" i="41"/>
  <c r="S115" i="42"/>
  <c r="S95" i="41"/>
  <c r="S95" i="42"/>
  <c r="S86" i="41"/>
  <c r="S86" i="42"/>
  <c r="T96" i="41"/>
  <c r="T96" i="42"/>
  <c r="T99" i="41"/>
  <c r="T99" i="42"/>
  <c r="T104" i="41"/>
  <c r="T104" i="42"/>
  <c r="T117" i="41"/>
  <c r="T117" i="42"/>
  <c r="AG135" i="50"/>
  <c r="T125" i="41"/>
  <c r="T125" i="42"/>
  <c r="S113" i="41"/>
  <c r="S113" i="42"/>
  <c r="T132" i="41"/>
  <c r="T132" i="42"/>
  <c r="T103" i="41"/>
  <c r="T103" i="42"/>
  <c r="T107" i="41"/>
  <c r="T107" i="42"/>
  <c r="T108" i="41"/>
  <c r="T108" i="42"/>
  <c r="S90" i="41"/>
  <c r="S90" i="42"/>
  <c r="S116" i="41"/>
  <c r="S116" i="42"/>
  <c r="AH135" i="50"/>
  <c r="T126" i="41"/>
  <c r="T126" i="42"/>
  <c r="T129" i="41"/>
  <c r="T129" i="42"/>
  <c r="S98" i="41"/>
  <c r="S98" i="42"/>
  <c r="AI102" i="24"/>
  <c r="S122" i="40"/>
  <c r="S122" i="41"/>
  <c r="T122" i="1"/>
  <c r="T131" i="39"/>
  <c r="T131" i="40"/>
  <c r="T130" i="39"/>
  <c r="T130" i="40"/>
  <c r="T88" i="39"/>
  <c r="T88" i="40"/>
  <c r="T118" i="39"/>
  <c r="T118" i="40"/>
  <c r="T106" i="39"/>
  <c r="T106" i="40"/>
  <c r="S117" i="39"/>
  <c r="S117" i="40"/>
  <c r="T125" i="39"/>
  <c r="T125" i="40"/>
  <c r="T126" i="39"/>
  <c r="T126" i="40"/>
  <c r="S115" i="39"/>
  <c r="S115" i="40"/>
  <c r="S95" i="39"/>
  <c r="S95" i="40"/>
  <c r="T127" i="39"/>
  <c r="T127" i="40"/>
  <c r="T96" i="39"/>
  <c r="T96" i="40"/>
  <c r="T99" i="39"/>
  <c r="T99" i="40"/>
  <c r="T104" i="39"/>
  <c r="T104" i="40"/>
  <c r="T117" i="39"/>
  <c r="T117" i="40"/>
  <c r="T129" i="39"/>
  <c r="T129" i="40"/>
  <c r="S113" i="39"/>
  <c r="S113" i="40"/>
  <c r="T132" i="39"/>
  <c r="T132" i="40"/>
  <c r="T103" i="39"/>
  <c r="T103" i="40"/>
  <c r="T107" i="39"/>
  <c r="T107" i="40"/>
  <c r="T108" i="39"/>
  <c r="T108" i="40"/>
  <c r="S90" i="39"/>
  <c r="S90" i="40"/>
  <c r="T124" i="39"/>
  <c r="T124" i="40"/>
  <c r="S98" i="39"/>
  <c r="S98" i="40"/>
  <c r="S86" i="39"/>
  <c r="S86" i="40"/>
  <c r="S121" i="39"/>
  <c r="S121" i="40"/>
  <c r="T109" i="39"/>
  <c r="T109" i="40"/>
  <c r="T105" i="39"/>
  <c r="T105" i="40"/>
  <c r="S89" i="39"/>
  <c r="S89" i="40"/>
  <c r="T123" i="39"/>
  <c r="T123" i="40"/>
  <c r="T110" i="39"/>
  <c r="T110" i="40"/>
  <c r="T92" i="39"/>
  <c r="T92" i="40"/>
  <c r="S87" i="39"/>
  <c r="S87" i="40"/>
  <c r="T116" i="39"/>
  <c r="T116" i="40"/>
  <c r="T101" i="39"/>
  <c r="T101" i="40"/>
  <c r="S120" i="39"/>
  <c r="S120" i="40"/>
  <c r="T86" i="39"/>
  <c r="T86" i="40"/>
  <c r="T94" i="39"/>
  <c r="T94" i="40"/>
  <c r="T100" i="39"/>
  <c r="T100" i="40"/>
  <c r="T128" i="39"/>
  <c r="T128" i="40"/>
  <c r="T114" i="39"/>
  <c r="T114" i="40"/>
  <c r="S119" i="39"/>
  <c r="S119" i="40"/>
  <c r="T102" i="39"/>
  <c r="T102" i="40"/>
  <c r="S91" i="39"/>
  <c r="S91" i="40"/>
  <c r="S97" i="39"/>
  <c r="S97" i="40"/>
  <c r="S93" i="39"/>
  <c r="S93" i="40"/>
  <c r="S116" i="40"/>
  <c r="Y122" i="50"/>
  <c r="Z133" i="50" s="1"/>
  <c r="S122" i="39"/>
  <c r="Y122" i="39" s="1"/>
  <c r="Z132" i="39" s="1"/>
  <c r="AH102" i="24"/>
  <c r="S116" i="35"/>
  <c r="S116" i="20"/>
  <c r="S116" i="24"/>
  <c r="AG87" i="42"/>
  <c r="AK110" i="42"/>
  <c r="Y127" i="11"/>
  <c r="S116" i="22"/>
  <c r="S116" i="32"/>
  <c r="S116" i="38"/>
  <c r="AH87" i="42"/>
  <c r="S116" i="39"/>
  <c r="AK110" i="48"/>
  <c r="AG88" i="44"/>
  <c r="AH88" i="44"/>
  <c r="AG134" i="45"/>
  <c r="AE136" i="45"/>
  <c r="AG98" i="43"/>
  <c r="AH134" i="45"/>
  <c r="AJ134" i="45"/>
  <c r="AH87" i="50"/>
  <c r="AG87" i="50"/>
  <c r="AF87" i="50"/>
  <c r="AD89" i="50"/>
  <c r="AE88" i="50"/>
  <c r="AE87" i="43"/>
  <c r="AI87" i="50"/>
  <c r="AQ122" i="34"/>
  <c r="AG100" i="24"/>
  <c r="AJ88" i="44"/>
  <c r="AK88" i="44" s="1"/>
  <c r="AF88" i="44"/>
  <c r="AH98" i="43"/>
  <c r="AL122" i="40"/>
  <c r="AE89" i="42"/>
  <c r="AJ98" i="43"/>
  <c r="AK98" i="43" s="1"/>
  <c r="AD102" i="50"/>
  <c r="AE101" i="50"/>
  <c r="AL86" i="50"/>
  <c r="AK86" i="50"/>
  <c r="AL111" i="50"/>
  <c r="AK111" i="50"/>
  <c r="AL99" i="50"/>
  <c r="AK99" i="50"/>
  <c r="AE124" i="50"/>
  <c r="AD125" i="50"/>
  <c r="AI137" i="50"/>
  <c r="AH137" i="50"/>
  <c r="AG137" i="50"/>
  <c r="AF137" i="50"/>
  <c r="AJ137" i="50"/>
  <c r="AG123" i="50"/>
  <c r="AF123" i="50"/>
  <c r="AJ123" i="50"/>
  <c r="AH123" i="50"/>
  <c r="AI123" i="50"/>
  <c r="AL110" i="50"/>
  <c r="AK110" i="50"/>
  <c r="AE113" i="50"/>
  <c r="AD114" i="50"/>
  <c r="AK98" i="50"/>
  <c r="AL98" i="50"/>
  <c r="AD139" i="50"/>
  <c r="AE139" i="50" s="1"/>
  <c r="AE138" i="50"/>
  <c r="AK87" i="50"/>
  <c r="AL87" i="50"/>
  <c r="AJ112" i="50"/>
  <c r="AH112" i="50"/>
  <c r="AF112" i="50"/>
  <c r="AI112" i="50"/>
  <c r="AG112" i="50"/>
  <c r="AI100" i="50"/>
  <c r="AG100" i="50"/>
  <c r="AH100" i="50"/>
  <c r="AJ100" i="50"/>
  <c r="AF100" i="50"/>
  <c r="X90" i="48"/>
  <c r="AQ122" i="48"/>
  <c r="AQ122" i="49"/>
  <c r="X92" i="48"/>
  <c r="X110" i="48"/>
  <c r="AJ86" i="43"/>
  <c r="AK86" i="43" s="1"/>
  <c r="Y122" i="48"/>
  <c r="Z87" i="48" s="1"/>
  <c r="Y122" i="49"/>
  <c r="Z126" i="49" s="1"/>
  <c r="X137" i="44"/>
  <c r="X89" i="48"/>
  <c r="X132" i="48"/>
  <c r="AD112" i="49"/>
  <c r="AE111" i="49"/>
  <c r="AE135" i="49"/>
  <c r="AD136" i="49"/>
  <c r="AG86" i="49"/>
  <c r="AF86" i="49"/>
  <c r="AH86" i="49"/>
  <c r="AI86" i="49"/>
  <c r="AJ86" i="49"/>
  <c r="AE99" i="49"/>
  <c r="AD100" i="49"/>
  <c r="AJ134" i="49"/>
  <c r="AI134" i="49"/>
  <c r="AH134" i="49"/>
  <c r="AG134" i="49"/>
  <c r="AF134" i="49"/>
  <c r="AE87" i="49"/>
  <c r="AD88" i="49"/>
  <c r="AJ98" i="49"/>
  <c r="AH98" i="49"/>
  <c r="AG98" i="49"/>
  <c r="AI98" i="49"/>
  <c r="AF98" i="49"/>
  <c r="AJ110" i="49"/>
  <c r="AG110" i="49"/>
  <c r="AF110" i="49"/>
  <c r="AI110" i="49"/>
  <c r="AH110" i="49"/>
  <c r="AE123" i="49"/>
  <c r="AD124" i="49"/>
  <c r="AF122" i="49"/>
  <c r="AJ122" i="49"/>
  <c r="AG122" i="49"/>
  <c r="AH122" i="49"/>
  <c r="AI122" i="49"/>
  <c r="X130" i="49"/>
  <c r="X122" i="49"/>
  <c r="X136" i="49"/>
  <c r="X131" i="49"/>
  <c r="X123" i="49"/>
  <c r="X132" i="49"/>
  <c r="X124" i="49"/>
  <c r="X137" i="49"/>
  <c r="X133" i="49"/>
  <c r="X126" i="49"/>
  <c r="X138" i="49"/>
  <c r="X134" i="49"/>
  <c r="X127" i="49"/>
  <c r="X139" i="49"/>
  <c r="X129" i="49"/>
  <c r="X125" i="49"/>
  <c r="X118" i="49"/>
  <c r="X107" i="49"/>
  <c r="X119" i="49"/>
  <c r="X117" i="49"/>
  <c r="X106" i="49"/>
  <c r="X114" i="49"/>
  <c r="X112" i="49"/>
  <c r="X120" i="49"/>
  <c r="X115" i="49"/>
  <c r="X109" i="49"/>
  <c r="X104" i="49"/>
  <c r="X108" i="49"/>
  <c r="X103" i="49"/>
  <c r="X102" i="49"/>
  <c r="X99" i="49"/>
  <c r="X96" i="49"/>
  <c r="X92" i="49"/>
  <c r="X128" i="49"/>
  <c r="X116" i="49"/>
  <c r="X121" i="49"/>
  <c r="X113" i="49"/>
  <c r="X105" i="49"/>
  <c r="X110" i="49"/>
  <c r="X90" i="49"/>
  <c r="X86" i="49"/>
  <c r="X101" i="49"/>
  <c r="X97" i="49"/>
  <c r="X89" i="49"/>
  <c r="X100" i="49"/>
  <c r="X95" i="49"/>
  <c r="X98" i="49"/>
  <c r="X94" i="49"/>
  <c r="X111" i="49"/>
  <c r="X135" i="49"/>
  <c r="X93" i="49"/>
  <c r="X91" i="49"/>
  <c r="X88" i="49"/>
  <c r="X87" i="49"/>
  <c r="X91" i="48"/>
  <c r="X122" i="48"/>
  <c r="X113" i="48"/>
  <c r="X112" i="48"/>
  <c r="X138" i="48"/>
  <c r="X99" i="48"/>
  <c r="X125" i="48"/>
  <c r="X136" i="48"/>
  <c r="X114" i="48"/>
  <c r="X98" i="48"/>
  <c r="X111" i="48"/>
  <c r="AK122" i="48"/>
  <c r="X137" i="48"/>
  <c r="X128" i="48"/>
  <c r="X105" i="48"/>
  <c r="X86" i="48"/>
  <c r="X121" i="48"/>
  <c r="X94" i="48"/>
  <c r="X127" i="48"/>
  <c r="X107" i="44"/>
  <c r="X133" i="48"/>
  <c r="X100" i="48"/>
  <c r="X102" i="48"/>
  <c r="X109" i="48"/>
  <c r="X124" i="48"/>
  <c r="X108" i="48"/>
  <c r="X103" i="48"/>
  <c r="X115" i="48"/>
  <c r="X93" i="48"/>
  <c r="X131" i="48"/>
  <c r="X123" i="48"/>
  <c r="X101" i="48"/>
  <c r="X134" i="48"/>
  <c r="X135" i="48"/>
  <c r="X130" i="48"/>
  <c r="X107" i="48"/>
  <c r="X88" i="48"/>
  <c r="X97" i="48"/>
  <c r="X126" i="48"/>
  <c r="X104" i="48"/>
  <c r="X117" i="48"/>
  <c r="X129" i="48"/>
  <c r="X96" i="48"/>
  <c r="AJ86" i="48"/>
  <c r="X119" i="48"/>
  <c r="X87" i="48"/>
  <c r="X118" i="48"/>
  <c r="X120" i="48"/>
  <c r="X116" i="48"/>
  <c r="X139" i="48"/>
  <c r="X95" i="48"/>
  <c r="AJ115" i="48"/>
  <c r="AI115" i="48"/>
  <c r="AH115" i="48"/>
  <c r="AG115" i="48"/>
  <c r="AF115" i="48"/>
  <c r="AK87" i="48"/>
  <c r="AL87" i="48"/>
  <c r="AJ135" i="48"/>
  <c r="AI135" i="48"/>
  <c r="AH135" i="48"/>
  <c r="AG135" i="48"/>
  <c r="AF135" i="48"/>
  <c r="AD101" i="48"/>
  <c r="AE100" i="48"/>
  <c r="AK134" i="48"/>
  <c r="AL134" i="48"/>
  <c r="AJ99" i="48"/>
  <c r="AF99" i="48"/>
  <c r="AI99" i="48"/>
  <c r="AH99" i="48"/>
  <c r="AG99" i="48"/>
  <c r="AK98" i="48"/>
  <c r="AL98" i="48"/>
  <c r="AL114" i="48"/>
  <c r="AK114" i="48"/>
  <c r="AE124" i="48"/>
  <c r="AD125" i="48"/>
  <c r="AL112" i="48"/>
  <c r="AK112" i="48"/>
  <c r="AG123" i="48"/>
  <c r="AF123" i="48"/>
  <c r="AJ123" i="48"/>
  <c r="AI123" i="48"/>
  <c r="AH123" i="48"/>
  <c r="AL88" i="48"/>
  <c r="AK88" i="48"/>
  <c r="AL113" i="48"/>
  <c r="AK113" i="48"/>
  <c r="AG89" i="48"/>
  <c r="AF89" i="48"/>
  <c r="AH89" i="48"/>
  <c r="AJ89" i="48"/>
  <c r="AI89" i="48"/>
  <c r="AL111" i="48"/>
  <c r="AK111" i="48"/>
  <c r="AE116" i="48"/>
  <c r="AD117" i="48"/>
  <c r="AE136" i="48"/>
  <c r="AD137" i="48"/>
  <c r="AE90" i="48"/>
  <c r="AD91" i="48"/>
  <c r="AQ122" i="46"/>
  <c r="AQ122" i="47"/>
  <c r="X135" i="44"/>
  <c r="X129" i="44"/>
  <c r="Y122" i="46"/>
  <c r="Z138" i="46" s="1"/>
  <c r="Y122" i="47"/>
  <c r="Z131" i="47" s="1"/>
  <c r="X96" i="44"/>
  <c r="X117" i="44"/>
  <c r="X123" i="44"/>
  <c r="X119" i="44"/>
  <c r="AD112" i="47"/>
  <c r="AE111" i="47"/>
  <c r="AF110" i="47"/>
  <c r="AI110" i="47"/>
  <c r="AH110" i="47"/>
  <c r="AG110" i="47"/>
  <c r="AJ110" i="47"/>
  <c r="AH86" i="47"/>
  <c r="AJ86" i="47"/>
  <c r="AF86" i="47"/>
  <c r="AI86" i="47"/>
  <c r="AG86" i="47"/>
  <c r="AD88" i="47"/>
  <c r="AE87" i="47"/>
  <c r="AD100" i="47"/>
  <c r="AE99" i="47"/>
  <c r="AF122" i="47"/>
  <c r="AG122" i="47"/>
  <c r="AJ122" i="47"/>
  <c r="AI122" i="47"/>
  <c r="AH122" i="47"/>
  <c r="AF98" i="47"/>
  <c r="AI98" i="47"/>
  <c r="AH98" i="47"/>
  <c r="AG98" i="47"/>
  <c r="AJ98" i="47"/>
  <c r="AJ134" i="47"/>
  <c r="AI134" i="47"/>
  <c r="AH134" i="47"/>
  <c r="AG134" i="47"/>
  <c r="AF134" i="47"/>
  <c r="AD124" i="47"/>
  <c r="AE123" i="47"/>
  <c r="AE135" i="47"/>
  <c r="AD136" i="47"/>
  <c r="X130" i="47"/>
  <c r="X122" i="47"/>
  <c r="X136" i="47"/>
  <c r="X131" i="47"/>
  <c r="X132" i="47"/>
  <c r="X139" i="47"/>
  <c r="X135" i="47"/>
  <c r="X129" i="47"/>
  <c r="X121" i="47"/>
  <c r="X120" i="47"/>
  <c r="X119" i="47"/>
  <c r="X118" i="47"/>
  <c r="X117" i="47"/>
  <c r="X127" i="47"/>
  <c r="X137" i="47"/>
  <c r="X133" i="47"/>
  <c r="X128" i="47"/>
  <c r="X123" i="47"/>
  <c r="X113" i="47"/>
  <c r="X116" i="47"/>
  <c r="X108" i="47"/>
  <c r="X138" i="47"/>
  <c r="X134" i="47"/>
  <c r="X114" i="47"/>
  <c r="X106" i="47"/>
  <c r="X98" i="47"/>
  <c r="X115" i="47"/>
  <c r="X101" i="47"/>
  <c r="X95" i="47"/>
  <c r="X112" i="47"/>
  <c r="X109" i="47"/>
  <c r="X126" i="47"/>
  <c r="X125" i="47"/>
  <c r="X105" i="47"/>
  <c r="X97" i="47"/>
  <c r="X93" i="47"/>
  <c r="X87" i="47"/>
  <c r="X96" i="47"/>
  <c r="X92" i="47"/>
  <c r="X100" i="47"/>
  <c r="X110" i="47"/>
  <c r="X107" i="47"/>
  <c r="X88" i="47"/>
  <c r="X102" i="47"/>
  <c r="X91" i="47"/>
  <c r="X94" i="47"/>
  <c r="X90" i="47"/>
  <c r="X89" i="47"/>
  <c r="X103" i="47"/>
  <c r="X99" i="47"/>
  <c r="X111" i="47"/>
  <c r="X124" i="47"/>
  <c r="X104" i="47"/>
  <c r="X86" i="47"/>
  <c r="X136" i="44"/>
  <c r="X103" i="44"/>
  <c r="X130" i="44"/>
  <c r="X121" i="44"/>
  <c r="X134" i="44"/>
  <c r="AL87" i="46"/>
  <c r="AK87" i="46"/>
  <c r="AD101" i="46"/>
  <c r="AE100" i="46"/>
  <c r="AE125" i="46"/>
  <c r="AD126" i="46"/>
  <c r="AL111" i="46"/>
  <c r="AK111" i="46"/>
  <c r="AJ99" i="46"/>
  <c r="AF99" i="46"/>
  <c r="AI99" i="46"/>
  <c r="AH99" i="46"/>
  <c r="AG99" i="46"/>
  <c r="AH124" i="46"/>
  <c r="AG124" i="46"/>
  <c r="AF124" i="46"/>
  <c r="AI124" i="46"/>
  <c r="AJ124" i="46"/>
  <c r="AK86" i="46"/>
  <c r="AL86" i="46"/>
  <c r="AD90" i="46"/>
  <c r="AE89" i="46"/>
  <c r="AL135" i="46"/>
  <c r="AK135" i="46"/>
  <c r="AE137" i="46"/>
  <c r="AD138" i="46"/>
  <c r="AH88" i="46"/>
  <c r="AG88" i="46"/>
  <c r="AJ88" i="46"/>
  <c r="AI88" i="46"/>
  <c r="AF88" i="46"/>
  <c r="AE113" i="46"/>
  <c r="AD114" i="46"/>
  <c r="AG136" i="46"/>
  <c r="AF136" i="46"/>
  <c r="AJ136" i="46"/>
  <c r="AH136" i="46"/>
  <c r="AI136" i="46"/>
  <c r="AJ112" i="46"/>
  <c r="AI112" i="46"/>
  <c r="AH112" i="46"/>
  <c r="AF112" i="46"/>
  <c r="AG112" i="46"/>
  <c r="AL123" i="46"/>
  <c r="AK123" i="46"/>
  <c r="X101" i="44"/>
  <c r="X94" i="44"/>
  <c r="AG134" i="26"/>
  <c r="AD101" i="44"/>
  <c r="AE100" i="44"/>
  <c r="AJ86" i="44"/>
  <c r="AI86" i="44"/>
  <c r="AF99" i="44"/>
  <c r="AH99" i="44"/>
  <c r="AG99" i="44"/>
  <c r="AQ122" i="44"/>
  <c r="AQ122" i="45"/>
  <c r="AI99" i="44"/>
  <c r="Y130" i="11"/>
  <c r="Y122" i="44"/>
  <c r="Z90" i="44" s="1"/>
  <c r="Y122" i="45"/>
  <c r="Z103" i="45" s="1"/>
  <c r="AI134" i="45"/>
  <c r="AL135" i="45"/>
  <c r="AK135" i="45"/>
  <c r="AE123" i="45"/>
  <c r="AD124" i="45"/>
  <c r="AJ122" i="45"/>
  <c r="AI122" i="45"/>
  <c r="AH122" i="45"/>
  <c r="AG122" i="45"/>
  <c r="AF122" i="45"/>
  <c r="X130" i="45"/>
  <c r="X136" i="45"/>
  <c r="X131" i="45"/>
  <c r="X123" i="45"/>
  <c r="X132" i="45"/>
  <c r="X124" i="45"/>
  <c r="X137" i="45"/>
  <c r="X133" i="45"/>
  <c r="X125" i="45"/>
  <c r="X139" i="45"/>
  <c r="X135" i="45"/>
  <c r="X127" i="45"/>
  <c r="X118" i="45"/>
  <c r="X126" i="45"/>
  <c r="X122" i="45"/>
  <c r="X119" i="45"/>
  <c r="X128" i="45"/>
  <c r="X121" i="45"/>
  <c r="X117" i="45"/>
  <c r="X108" i="45"/>
  <c r="X138" i="45"/>
  <c r="X102" i="45"/>
  <c r="X112" i="45"/>
  <c r="X111" i="45"/>
  <c r="X101" i="45"/>
  <c r="X129" i="45"/>
  <c r="X116" i="45"/>
  <c r="X110" i="45"/>
  <c r="X106" i="45"/>
  <c r="X115" i="45"/>
  <c r="X107" i="45"/>
  <c r="X103" i="45"/>
  <c r="X96" i="45"/>
  <c r="X92" i="45"/>
  <c r="X88" i="45"/>
  <c r="X105" i="45"/>
  <c r="X97" i="45"/>
  <c r="X93" i="45"/>
  <c r="X90" i="45"/>
  <c r="X109" i="45"/>
  <c r="X100" i="45"/>
  <c r="X91" i="45"/>
  <c r="X87" i="45"/>
  <c r="X98" i="45"/>
  <c r="X104" i="45"/>
  <c r="X95" i="45"/>
  <c r="X86" i="45"/>
  <c r="X89" i="45"/>
  <c r="X120" i="45"/>
  <c r="X99" i="45"/>
  <c r="X94" i="45"/>
  <c r="X134" i="45"/>
  <c r="X114" i="45"/>
  <c r="X113" i="45"/>
  <c r="AK134" i="45"/>
  <c r="AL134" i="45"/>
  <c r="AE99" i="45"/>
  <c r="AD100" i="45"/>
  <c r="AJ98" i="45"/>
  <c r="AF98" i="45"/>
  <c r="AH98" i="45"/>
  <c r="AI98" i="45"/>
  <c r="AG98" i="45"/>
  <c r="AE87" i="45"/>
  <c r="AD88" i="45"/>
  <c r="AE137" i="45"/>
  <c r="AD138" i="45"/>
  <c r="AH86" i="45"/>
  <c r="AJ86" i="45"/>
  <c r="AG86" i="45"/>
  <c r="AF86" i="45"/>
  <c r="AI86" i="45"/>
  <c r="AG136" i="45"/>
  <c r="AF136" i="45"/>
  <c r="AH136" i="45"/>
  <c r="AJ136" i="45"/>
  <c r="AI136" i="45"/>
  <c r="AI135" i="45"/>
  <c r="AJ110" i="45"/>
  <c r="AI110" i="45"/>
  <c r="AH110" i="45"/>
  <c r="AF110" i="45"/>
  <c r="AG110" i="45"/>
  <c r="AD112" i="45"/>
  <c r="AE111" i="45"/>
  <c r="AJ122" i="44"/>
  <c r="AI122" i="44"/>
  <c r="AQ122" i="38"/>
  <c r="X108" i="44"/>
  <c r="X105" i="44"/>
  <c r="X126" i="44"/>
  <c r="X112" i="44"/>
  <c r="X93" i="44"/>
  <c r="X106" i="44"/>
  <c r="X113" i="44"/>
  <c r="X100" i="44"/>
  <c r="X131" i="44"/>
  <c r="X91" i="44"/>
  <c r="X110" i="44"/>
  <c r="X109" i="44"/>
  <c r="X92" i="44"/>
  <c r="X86" i="44"/>
  <c r="X95" i="44"/>
  <c r="X115" i="44"/>
  <c r="X139" i="44"/>
  <c r="X111" i="44"/>
  <c r="X122" i="44"/>
  <c r="X116" i="44"/>
  <c r="X114" i="44"/>
  <c r="X102" i="44"/>
  <c r="X90" i="44"/>
  <c r="X88" i="44"/>
  <c r="X89" i="44"/>
  <c r="X120" i="44"/>
  <c r="X97" i="44"/>
  <c r="X87" i="44"/>
  <c r="X127" i="44"/>
  <c r="X98" i="44"/>
  <c r="AQ122" i="32"/>
  <c r="AL134" i="40"/>
  <c r="X125" i="44"/>
  <c r="X118" i="44"/>
  <c r="X132" i="44"/>
  <c r="X133" i="44"/>
  <c r="AQ122" i="31"/>
  <c r="X128" i="44"/>
  <c r="X104" i="44"/>
  <c r="X124" i="44"/>
  <c r="X99" i="44"/>
  <c r="X138" i="44"/>
  <c r="AL115" i="44"/>
  <c r="AK115" i="44"/>
  <c r="AL117" i="44"/>
  <c r="AK117" i="44"/>
  <c r="AL111" i="44"/>
  <c r="AK111" i="44"/>
  <c r="AL135" i="44"/>
  <c r="AK135" i="44"/>
  <c r="AL113" i="44"/>
  <c r="AK113" i="44"/>
  <c r="AE124" i="44"/>
  <c r="AD125" i="44"/>
  <c r="AL120" i="44"/>
  <c r="AK120" i="44"/>
  <c r="AL112" i="44"/>
  <c r="AK112" i="44"/>
  <c r="AG89" i="44"/>
  <c r="AF89" i="44"/>
  <c r="AJ89" i="44"/>
  <c r="AI89" i="44"/>
  <c r="AH89" i="44"/>
  <c r="AG123" i="44"/>
  <c r="AF123" i="44"/>
  <c r="AH123" i="44"/>
  <c r="AJ123" i="44"/>
  <c r="AI123" i="44"/>
  <c r="AK87" i="44"/>
  <c r="AL87" i="44"/>
  <c r="AL118" i="44"/>
  <c r="AK118" i="44"/>
  <c r="AE90" i="44"/>
  <c r="AD91" i="44"/>
  <c r="AL99" i="44"/>
  <c r="AK99" i="44"/>
  <c r="AL119" i="44"/>
  <c r="AK119" i="44"/>
  <c r="AE137" i="44"/>
  <c r="AD138" i="44"/>
  <c r="AL116" i="44"/>
  <c r="AK116" i="44"/>
  <c r="AL121" i="44"/>
  <c r="AK121" i="44"/>
  <c r="AG136" i="44"/>
  <c r="AF136" i="44"/>
  <c r="AJ136" i="44"/>
  <c r="AI136" i="44"/>
  <c r="AH136" i="44"/>
  <c r="AL114" i="44"/>
  <c r="AK114" i="44"/>
  <c r="AF134" i="26"/>
  <c r="S86" i="29"/>
  <c r="S86" i="30"/>
  <c r="S86" i="38"/>
  <c r="Y122" i="42"/>
  <c r="Z138" i="42" s="1"/>
  <c r="Y122" i="43"/>
  <c r="Z99" i="43" s="1"/>
  <c r="AG134" i="25"/>
  <c r="S86" i="12"/>
  <c r="S86" i="19"/>
  <c r="S86" i="37"/>
  <c r="AQ122" i="42"/>
  <c r="AQ122" i="43"/>
  <c r="AE111" i="43"/>
  <c r="AJ111" i="43" s="1"/>
  <c r="AD112" i="43"/>
  <c r="AF134" i="25"/>
  <c r="S86" i="34"/>
  <c r="S86" i="22"/>
  <c r="S86" i="25"/>
  <c r="AH110" i="43"/>
  <c r="AG110" i="43"/>
  <c r="S86" i="28"/>
  <c r="S86" i="21"/>
  <c r="S86" i="23"/>
  <c r="S86" i="31"/>
  <c r="S86" i="15"/>
  <c r="S86" i="32"/>
  <c r="S86" i="18"/>
  <c r="S86" i="33"/>
  <c r="S86" i="24"/>
  <c r="S86" i="36"/>
  <c r="AI134" i="43"/>
  <c r="AI98" i="43"/>
  <c r="X131" i="43"/>
  <c r="X122" i="43"/>
  <c r="AJ135" i="43"/>
  <c r="AI135" i="43"/>
  <c r="AH135" i="43"/>
  <c r="AG135" i="43"/>
  <c r="AF135" i="43"/>
  <c r="AF122" i="43"/>
  <c r="AJ122" i="43"/>
  <c r="AI122" i="43"/>
  <c r="AH122" i="43"/>
  <c r="AG122" i="43"/>
  <c r="X96" i="43"/>
  <c r="X89" i="43"/>
  <c r="X100" i="43"/>
  <c r="X112" i="43"/>
  <c r="X135" i="43"/>
  <c r="X126" i="43"/>
  <c r="X136" i="43"/>
  <c r="X99" i="43"/>
  <c r="AJ87" i="43"/>
  <c r="AI87" i="43"/>
  <c r="AH87" i="43"/>
  <c r="AG87" i="43"/>
  <c r="AF87" i="43"/>
  <c r="X87" i="43"/>
  <c r="X101" i="43"/>
  <c r="X116" i="43"/>
  <c r="X114" i="43"/>
  <c r="X121" i="43"/>
  <c r="X133" i="43"/>
  <c r="X130" i="43"/>
  <c r="X102" i="43"/>
  <c r="AL86" i="43"/>
  <c r="AE88" i="43"/>
  <c r="AD89" i="43"/>
  <c r="X91" i="43"/>
  <c r="X107" i="43"/>
  <c r="X119" i="43"/>
  <c r="X115" i="43"/>
  <c r="X106" i="43"/>
  <c r="X137" i="43"/>
  <c r="AE100" i="43"/>
  <c r="AD101" i="43"/>
  <c r="X86" i="43"/>
  <c r="X104" i="43"/>
  <c r="X139" i="43"/>
  <c r="X129" i="43"/>
  <c r="X128" i="43"/>
  <c r="X124" i="43"/>
  <c r="X105" i="43"/>
  <c r="AJ99" i="43"/>
  <c r="AG99" i="43"/>
  <c r="AI99" i="43"/>
  <c r="AH99" i="43"/>
  <c r="AF99" i="43"/>
  <c r="X88" i="43"/>
  <c r="X90" i="43"/>
  <c r="X97" i="43"/>
  <c r="X109" i="43"/>
  <c r="X117" i="43"/>
  <c r="X127" i="43"/>
  <c r="X132" i="43"/>
  <c r="X113" i="43"/>
  <c r="X125" i="43"/>
  <c r="AJ110" i="43"/>
  <c r="AI110" i="43"/>
  <c r="AK134" i="43"/>
  <c r="AL134" i="43"/>
  <c r="X92" i="43"/>
  <c r="X93" i="43"/>
  <c r="X103" i="43"/>
  <c r="X110" i="43"/>
  <c r="X118" i="43"/>
  <c r="X134" i="43"/>
  <c r="X123" i="43"/>
  <c r="X108" i="43"/>
  <c r="AE136" i="43"/>
  <c r="AD137" i="43"/>
  <c r="AE123" i="43"/>
  <c r="AD124" i="43"/>
  <c r="AL98" i="43"/>
  <c r="X95" i="43"/>
  <c r="X94" i="43"/>
  <c r="X98" i="43"/>
  <c r="X111" i="43"/>
  <c r="X120" i="43"/>
  <c r="X138" i="43"/>
  <c r="AK122" i="42"/>
  <c r="AK98" i="42"/>
  <c r="AL98" i="42"/>
  <c r="AL111" i="42"/>
  <c r="AK111" i="42"/>
  <c r="AD114" i="42"/>
  <c r="AE113" i="42"/>
  <c r="AJ99" i="42"/>
  <c r="AI99" i="42"/>
  <c r="AH99" i="42"/>
  <c r="AG99" i="42"/>
  <c r="AF99" i="42"/>
  <c r="AJ112" i="42"/>
  <c r="AI112" i="42"/>
  <c r="AH112" i="42"/>
  <c r="AG112" i="42"/>
  <c r="AF112" i="42"/>
  <c r="AE100" i="42"/>
  <c r="AD101" i="42"/>
  <c r="AE136" i="42"/>
  <c r="AD137" i="42"/>
  <c r="AG89" i="42"/>
  <c r="AF89" i="42"/>
  <c r="AH89" i="42"/>
  <c r="AJ89" i="42"/>
  <c r="AI89" i="42"/>
  <c r="AK134" i="42"/>
  <c r="AL134" i="42"/>
  <c r="AK87" i="42"/>
  <c r="AL87" i="42"/>
  <c r="AJ135" i="42"/>
  <c r="AI135" i="42"/>
  <c r="AH135" i="42"/>
  <c r="AG135" i="42"/>
  <c r="AF135" i="42"/>
  <c r="AE90" i="42"/>
  <c r="AD91" i="42"/>
  <c r="AL88" i="42"/>
  <c r="AK88" i="42"/>
  <c r="AE124" i="42"/>
  <c r="AD125" i="42"/>
  <c r="AG123" i="42"/>
  <c r="AF123" i="42"/>
  <c r="AJ123" i="42"/>
  <c r="AI123" i="42"/>
  <c r="AH123" i="42"/>
  <c r="AQ122" i="40"/>
  <c r="AQ122" i="41"/>
  <c r="Y122" i="41"/>
  <c r="Z134" i="41" s="1"/>
  <c r="AI98" i="41"/>
  <c r="AK134" i="41"/>
  <c r="AL134" i="41"/>
  <c r="AK98" i="41"/>
  <c r="AL98" i="41"/>
  <c r="AE136" i="41"/>
  <c r="AD137" i="41"/>
  <c r="AI110" i="41"/>
  <c r="AH110" i="41"/>
  <c r="AF110" i="41"/>
  <c r="AJ110" i="41"/>
  <c r="AG110" i="41"/>
  <c r="AJ135" i="41"/>
  <c r="AI135" i="41"/>
  <c r="AH135" i="41"/>
  <c r="AG135" i="41"/>
  <c r="AF135" i="41"/>
  <c r="AD112" i="41"/>
  <c r="AE111" i="41"/>
  <c r="AI86" i="41"/>
  <c r="AH86" i="41"/>
  <c r="AJ86" i="41"/>
  <c r="AG86" i="41"/>
  <c r="AF86" i="41"/>
  <c r="AE123" i="41"/>
  <c r="AD124" i="41"/>
  <c r="AD88" i="41"/>
  <c r="AE87" i="41"/>
  <c r="AF122" i="41"/>
  <c r="AI122" i="41"/>
  <c r="AH122" i="41"/>
  <c r="AJ122" i="41"/>
  <c r="AG122" i="41"/>
  <c r="AJ99" i="41"/>
  <c r="AI99" i="41"/>
  <c r="AH99" i="41"/>
  <c r="AF99" i="41"/>
  <c r="AG99" i="41"/>
  <c r="AI134" i="41"/>
  <c r="X130" i="41"/>
  <c r="X122" i="41"/>
  <c r="X136" i="41"/>
  <c r="X131" i="41"/>
  <c r="X123" i="41"/>
  <c r="X132" i="41"/>
  <c r="X124" i="41"/>
  <c r="X137" i="41"/>
  <c r="X133" i="41"/>
  <c r="X125" i="41"/>
  <c r="X126" i="41"/>
  <c r="X138" i="41"/>
  <c r="X134" i="41"/>
  <c r="X127" i="41"/>
  <c r="X128" i="41"/>
  <c r="X139" i="41"/>
  <c r="X118" i="41"/>
  <c r="X135" i="41"/>
  <c r="X121" i="41"/>
  <c r="X120" i="41"/>
  <c r="X117" i="41"/>
  <c r="X119" i="41"/>
  <c r="X116" i="41"/>
  <c r="X115" i="41"/>
  <c r="X114" i="41"/>
  <c r="X113" i="41"/>
  <c r="X112" i="41"/>
  <c r="X111" i="41"/>
  <c r="X110" i="41"/>
  <c r="X109" i="41"/>
  <c r="X101" i="41"/>
  <c r="X96" i="41"/>
  <c r="X92" i="41"/>
  <c r="X88" i="41"/>
  <c r="X107" i="41"/>
  <c r="X104" i="41"/>
  <c r="X108" i="41"/>
  <c r="X106" i="41"/>
  <c r="X102" i="41"/>
  <c r="X99" i="41"/>
  <c r="X105" i="41"/>
  <c r="X100" i="41"/>
  <c r="X98" i="41"/>
  <c r="X129" i="41"/>
  <c r="X97" i="41"/>
  <c r="X93" i="41"/>
  <c r="X89" i="41"/>
  <c r="X91" i="41"/>
  <c r="X86" i="41"/>
  <c r="X95" i="41"/>
  <c r="X94" i="41"/>
  <c r="X90" i="41"/>
  <c r="X87" i="41"/>
  <c r="X103" i="41"/>
  <c r="Y122" i="40"/>
  <c r="Z100" i="40" s="1"/>
  <c r="AE113" i="40"/>
  <c r="AD114" i="40"/>
  <c r="AL111" i="40"/>
  <c r="AK111" i="40"/>
  <c r="AJ112" i="40"/>
  <c r="AI112" i="40"/>
  <c r="AH112" i="40"/>
  <c r="AG112" i="40"/>
  <c r="AF112" i="40"/>
  <c r="AL135" i="40"/>
  <c r="AK135" i="40"/>
  <c r="AE137" i="40"/>
  <c r="AD138" i="40"/>
  <c r="AF100" i="40"/>
  <c r="AJ100" i="40"/>
  <c r="AI100" i="40"/>
  <c r="AH100" i="40"/>
  <c r="AG100" i="40"/>
  <c r="AL98" i="40"/>
  <c r="AK98" i="40"/>
  <c r="AG136" i="40"/>
  <c r="AF136" i="40"/>
  <c r="AJ136" i="40"/>
  <c r="AI136" i="40"/>
  <c r="AH136" i="40"/>
  <c r="AL86" i="40"/>
  <c r="AK86" i="40"/>
  <c r="AD102" i="40"/>
  <c r="AE101" i="40"/>
  <c r="AE124" i="40"/>
  <c r="AD125" i="40"/>
  <c r="AJ88" i="40"/>
  <c r="AI88" i="40"/>
  <c r="AH88" i="40"/>
  <c r="AG88" i="40"/>
  <c r="AF88" i="40"/>
  <c r="AL99" i="40"/>
  <c r="AK99" i="40"/>
  <c r="AG123" i="40"/>
  <c r="AF123" i="40"/>
  <c r="AJ123" i="40"/>
  <c r="AI123" i="40"/>
  <c r="AH123" i="40"/>
  <c r="AD90" i="40"/>
  <c r="AE89" i="40"/>
  <c r="AL87" i="40"/>
  <c r="AK87" i="40"/>
  <c r="AQ122" i="37"/>
  <c r="AQ122" i="39"/>
  <c r="Y122" i="1"/>
  <c r="Z86" i="1" s="1"/>
  <c r="AI86" i="39"/>
  <c r="AE135" i="39"/>
  <c r="AD136" i="39"/>
  <c r="AL86" i="39"/>
  <c r="AK86" i="39"/>
  <c r="AJ87" i="39"/>
  <c r="AI87" i="39"/>
  <c r="AH87" i="39"/>
  <c r="AG87" i="39"/>
  <c r="AF87" i="39"/>
  <c r="AE88" i="39"/>
  <c r="AD89" i="39"/>
  <c r="AD124" i="39"/>
  <c r="AE123" i="39"/>
  <c r="AD100" i="39"/>
  <c r="AE99" i="39"/>
  <c r="AJ134" i="39"/>
  <c r="AI134" i="39"/>
  <c r="AG134" i="39"/>
  <c r="AF134" i="39"/>
  <c r="AH134" i="39"/>
  <c r="AI122" i="39"/>
  <c r="AG122" i="39"/>
  <c r="AJ122" i="39"/>
  <c r="AH122" i="39"/>
  <c r="AF122" i="39"/>
  <c r="AF98" i="39"/>
  <c r="AH98" i="39"/>
  <c r="AI98" i="39"/>
  <c r="AJ98" i="39"/>
  <c r="AG98" i="39"/>
  <c r="AH110" i="39"/>
  <c r="AF110" i="39"/>
  <c r="AJ110" i="39"/>
  <c r="AI110" i="39"/>
  <c r="AG110" i="39"/>
  <c r="AD112" i="39"/>
  <c r="AE111" i="39"/>
  <c r="X130" i="39"/>
  <c r="X136" i="39"/>
  <c r="X131" i="39"/>
  <c r="X123" i="39"/>
  <c r="X132" i="39"/>
  <c r="X138" i="39"/>
  <c r="X134" i="39"/>
  <c r="X127" i="39"/>
  <c r="X139" i="39"/>
  <c r="X135" i="39"/>
  <c r="X129" i="39"/>
  <c r="X121" i="39"/>
  <c r="X120" i="39"/>
  <c r="X119" i="39"/>
  <c r="X118" i="39"/>
  <c r="X117" i="39"/>
  <c r="X137" i="39"/>
  <c r="X128" i="39"/>
  <c r="X116" i="39"/>
  <c r="X115" i="39"/>
  <c r="X114" i="39"/>
  <c r="X113" i="39"/>
  <c r="X112" i="39"/>
  <c r="X111" i="39"/>
  <c r="X110" i="39"/>
  <c r="X109" i="39"/>
  <c r="X125" i="39"/>
  <c r="X107" i="39"/>
  <c r="X133" i="39"/>
  <c r="X106" i="39"/>
  <c r="X98" i="39"/>
  <c r="X124" i="39"/>
  <c r="X96" i="39"/>
  <c r="X105" i="39"/>
  <c r="X126" i="39"/>
  <c r="X108" i="39"/>
  <c r="X122" i="39"/>
  <c r="X104" i="39"/>
  <c r="X93" i="39"/>
  <c r="X89" i="39"/>
  <c r="X92" i="39"/>
  <c r="X100" i="39"/>
  <c r="X95" i="39"/>
  <c r="X90" i="39"/>
  <c r="X88" i="39"/>
  <c r="X97" i="39"/>
  <c r="X103" i="39"/>
  <c r="X99" i="39"/>
  <c r="X102" i="39"/>
  <c r="X101" i="39"/>
  <c r="X94" i="39"/>
  <c r="X91" i="39"/>
  <c r="X87" i="39"/>
  <c r="X86" i="39"/>
  <c r="S113" i="27"/>
  <c r="S113" i="26"/>
  <c r="S113" i="38"/>
  <c r="S113" i="24"/>
  <c r="S113" i="36"/>
  <c r="S113" i="25"/>
  <c r="S113" i="37"/>
  <c r="S113" i="19"/>
  <c r="S113" i="32"/>
  <c r="S113" i="20"/>
  <c r="S113" i="28"/>
  <c r="S113" i="18"/>
  <c r="S113" i="23"/>
  <c r="S113" i="21"/>
  <c r="S113" i="34"/>
  <c r="S113" i="30"/>
  <c r="S113" i="31"/>
  <c r="S113" i="22"/>
  <c r="S113" i="35"/>
  <c r="S113" i="33"/>
  <c r="S113" i="12"/>
  <c r="S113" i="29"/>
  <c r="S113" i="15"/>
  <c r="T103" i="24"/>
  <c r="T103" i="36"/>
  <c r="T103" i="25"/>
  <c r="T103" i="37"/>
  <c r="T103" i="26"/>
  <c r="T103" i="38"/>
  <c r="T103" i="32"/>
  <c r="T103" i="34"/>
  <c r="T103" i="35"/>
  <c r="T103" i="23"/>
  <c r="T103" i="22"/>
  <c r="T103" i="33"/>
  <c r="T103" i="20"/>
  <c r="T103" i="18"/>
  <c r="T103" i="21"/>
  <c r="T103" i="31"/>
  <c r="T103" i="19"/>
  <c r="T103" i="15"/>
  <c r="T103" i="28"/>
  <c r="T103" i="30"/>
  <c r="T103" i="12"/>
  <c r="T103" i="29"/>
  <c r="T107" i="37"/>
  <c r="T107" i="26"/>
  <c r="T107" i="38"/>
  <c r="T107" i="24"/>
  <c r="T107" i="36"/>
  <c r="T107" i="25"/>
  <c r="T107" i="28"/>
  <c r="T107" i="31"/>
  <c r="T107" i="18"/>
  <c r="T107" i="22"/>
  <c r="T107" i="35"/>
  <c r="T107" i="33"/>
  <c r="T107" i="30"/>
  <c r="T107" i="32"/>
  <c r="T107" i="19"/>
  <c r="T107" i="23"/>
  <c r="T107" i="21"/>
  <c r="T107" i="12"/>
  <c r="T107" i="29"/>
  <c r="T107" i="15"/>
  <c r="T107" i="20"/>
  <c r="T107" i="34"/>
  <c r="T108" i="24"/>
  <c r="T108" i="36"/>
  <c r="T108" i="25"/>
  <c r="T108" i="37"/>
  <c r="T108" i="26"/>
  <c r="T108" i="38"/>
  <c r="T108" i="20"/>
  <c r="T108" i="22"/>
  <c r="T108" i="32"/>
  <c r="T108" i="33"/>
  <c r="T108" i="19"/>
  <c r="T108" i="23"/>
  <c r="T108" i="28"/>
  <c r="T108" i="34"/>
  <c r="T108" i="21"/>
  <c r="T108" i="29"/>
  <c r="T108" i="15"/>
  <c r="T108" i="31"/>
  <c r="T108" i="30"/>
  <c r="T108" i="18"/>
  <c r="T108" i="35"/>
  <c r="T108" i="12"/>
  <c r="S90" i="36"/>
  <c r="S90" i="25"/>
  <c r="S90" i="37"/>
  <c r="S90" i="26"/>
  <c r="S90" i="38"/>
  <c r="S90" i="20"/>
  <c r="S90" i="22"/>
  <c r="S90" i="18"/>
  <c r="S90" i="35"/>
  <c r="S90" i="32"/>
  <c r="S90" i="31"/>
  <c r="S90" i="19"/>
  <c r="S90" i="23"/>
  <c r="S90" i="33"/>
  <c r="S90" i="21"/>
  <c r="S90" i="29"/>
  <c r="S90" i="15"/>
  <c r="S90" i="28"/>
  <c r="S90" i="34"/>
  <c r="S90" i="24"/>
  <c r="S90" i="30"/>
  <c r="S90" i="12"/>
  <c r="AQ122" i="29"/>
  <c r="AQ122" i="36"/>
  <c r="T122" i="27"/>
  <c r="T122" i="24"/>
  <c r="T122" i="36"/>
  <c r="T122" i="25"/>
  <c r="T122" i="37"/>
  <c r="T122" i="26"/>
  <c r="T122" i="38"/>
  <c r="T122" i="23"/>
  <c r="T122" i="20"/>
  <c r="T122" i="19"/>
  <c r="T122" i="33"/>
  <c r="T122" i="32"/>
  <c r="T122" i="28"/>
  <c r="T122" i="34"/>
  <c r="T122" i="15"/>
  <c r="T122" i="31"/>
  <c r="T122" i="21"/>
  <c r="T122" i="18"/>
  <c r="T122" i="35"/>
  <c r="T122" i="30"/>
  <c r="T122" i="12"/>
  <c r="T122" i="29"/>
  <c r="T122" i="22"/>
  <c r="S98" i="36"/>
  <c r="S98" i="25"/>
  <c r="S98" i="37"/>
  <c r="S98" i="26"/>
  <c r="S98" i="38"/>
  <c r="S98" i="32"/>
  <c r="S98" i="34"/>
  <c r="S98" i="24"/>
  <c r="S98" i="20"/>
  <c r="S98" i="31"/>
  <c r="S98" i="19"/>
  <c r="S98" i="33"/>
  <c r="S98" i="23"/>
  <c r="S98" i="28"/>
  <c r="S98" i="21"/>
  <c r="S98" i="15"/>
  <c r="S98" i="18"/>
  <c r="S98" i="30"/>
  <c r="S98" i="35"/>
  <c r="S98" i="22"/>
  <c r="S98" i="12"/>
  <c r="S98" i="29"/>
  <c r="AQ122" i="30"/>
  <c r="T109" i="36"/>
  <c r="T109" i="25"/>
  <c r="T109" i="37"/>
  <c r="T109" i="26"/>
  <c r="T109" i="38"/>
  <c r="T109" i="24"/>
  <c r="T109" i="35"/>
  <c r="T109" i="34"/>
  <c r="T109" i="22"/>
  <c r="T109" i="33"/>
  <c r="T109" i="28"/>
  <c r="T109" i="23"/>
  <c r="T109" i="21"/>
  <c r="T109" i="20"/>
  <c r="T109" i="18"/>
  <c r="T109" i="31"/>
  <c r="T109" i="30"/>
  <c r="T109" i="12"/>
  <c r="T109" i="32"/>
  <c r="T109" i="19"/>
  <c r="T109" i="29"/>
  <c r="T109" i="15"/>
  <c r="T105" i="38"/>
  <c r="T105" i="24"/>
  <c r="T105" i="36"/>
  <c r="T105" i="25"/>
  <c r="T105" i="37"/>
  <c r="T105" i="26"/>
  <c r="T105" i="31"/>
  <c r="T105" i="33"/>
  <c r="T105" i="32"/>
  <c r="T105" i="19"/>
  <c r="T105" i="23"/>
  <c r="T105" i="28"/>
  <c r="T105" i="34"/>
  <c r="T105" i="20"/>
  <c r="T105" i="21"/>
  <c r="T105" i="18"/>
  <c r="T105" i="22"/>
  <c r="T105" i="30"/>
  <c r="T105" i="12"/>
  <c r="T105" i="29"/>
  <c r="T105" i="15"/>
  <c r="T105" i="35"/>
  <c r="S89" i="36"/>
  <c r="S89" i="25"/>
  <c r="S89" i="37"/>
  <c r="S89" i="26"/>
  <c r="S89" i="38"/>
  <c r="S89" i="35"/>
  <c r="S89" i="24"/>
  <c r="S89" i="34"/>
  <c r="S89" i="22"/>
  <c r="S89" i="19"/>
  <c r="S89" i="32"/>
  <c r="S89" i="23"/>
  <c r="S89" i="21"/>
  <c r="S89" i="33"/>
  <c r="S89" i="20"/>
  <c r="S89" i="28"/>
  <c r="S89" i="18"/>
  <c r="S89" i="30"/>
  <c r="S89" i="12"/>
  <c r="S89" i="31"/>
  <c r="S89" i="29"/>
  <c r="S89" i="15"/>
  <c r="T117" i="27"/>
  <c r="T117" i="36"/>
  <c r="T117" i="25"/>
  <c r="T117" i="37"/>
  <c r="T117" i="26"/>
  <c r="T117" i="38"/>
  <c r="T117" i="24"/>
  <c r="T117" i="35"/>
  <c r="T117" i="20"/>
  <c r="T117" i="31"/>
  <c r="T117" i="18"/>
  <c r="T117" i="22"/>
  <c r="T117" i="33"/>
  <c r="T117" i="21"/>
  <c r="T117" i="15"/>
  <c r="T117" i="32"/>
  <c r="T117" i="19"/>
  <c r="T117" i="30"/>
  <c r="T117" i="28"/>
  <c r="T117" i="23"/>
  <c r="T117" i="34"/>
  <c r="T117" i="12"/>
  <c r="T117" i="29"/>
  <c r="T100" i="27"/>
  <c r="T100" i="36"/>
  <c r="T100" i="25"/>
  <c r="T100" i="37"/>
  <c r="T100" i="26"/>
  <c r="T100" i="38"/>
  <c r="T100" i="20"/>
  <c r="T100" i="22"/>
  <c r="T100" i="35"/>
  <c r="T100" i="23"/>
  <c r="T100" i="33"/>
  <c r="T100" i="18"/>
  <c r="T100" i="31"/>
  <c r="T100" i="21"/>
  <c r="T100" i="32"/>
  <c r="T100" i="19"/>
  <c r="T100" i="24"/>
  <c r="T100" i="28"/>
  <c r="T100" i="29"/>
  <c r="T100" i="15"/>
  <c r="T100" i="34"/>
  <c r="T100" i="30"/>
  <c r="T100" i="12"/>
  <c r="T100" i="11"/>
  <c r="S121" i="27"/>
  <c r="S121" i="26"/>
  <c r="S121" i="38"/>
  <c r="S121" i="24"/>
  <c r="S121" i="36"/>
  <c r="S121" i="25"/>
  <c r="S121" i="37"/>
  <c r="S121" i="19"/>
  <c r="S121" i="33"/>
  <c r="S121" i="31"/>
  <c r="S121" i="18"/>
  <c r="S121" i="22"/>
  <c r="S121" i="35"/>
  <c r="S121" i="30"/>
  <c r="S121" i="21"/>
  <c r="S121" i="32"/>
  <c r="S121" i="23"/>
  <c r="S121" i="20"/>
  <c r="S121" i="12"/>
  <c r="S121" i="29"/>
  <c r="S121" i="15"/>
  <c r="S121" i="28"/>
  <c r="S121" i="34"/>
  <c r="T92" i="36"/>
  <c r="T92" i="25"/>
  <c r="T92" i="37"/>
  <c r="T92" i="26"/>
  <c r="T92" i="38"/>
  <c r="T92" i="35"/>
  <c r="T92" i="18"/>
  <c r="T92" i="24"/>
  <c r="T92" i="31"/>
  <c r="T92" i="22"/>
  <c r="T92" i="33"/>
  <c r="T92" i="21"/>
  <c r="T92" i="32"/>
  <c r="T92" i="19"/>
  <c r="T92" i="28"/>
  <c r="T92" i="23"/>
  <c r="T92" i="30"/>
  <c r="T92" i="20"/>
  <c r="T92" i="12"/>
  <c r="T92" i="29"/>
  <c r="T92" i="15"/>
  <c r="T92" i="34"/>
  <c r="S87" i="36"/>
  <c r="S87" i="25"/>
  <c r="S87" i="37"/>
  <c r="S87" i="26"/>
  <c r="S87" i="38"/>
  <c r="S87" i="32"/>
  <c r="S87" i="34"/>
  <c r="S87" i="24"/>
  <c r="S87" i="19"/>
  <c r="S87" i="23"/>
  <c r="S87" i="21"/>
  <c r="S87" i="20"/>
  <c r="S87" i="28"/>
  <c r="S87" i="33"/>
  <c r="S87" i="18"/>
  <c r="S87" i="22"/>
  <c r="S87" i="30"/>
  <c r="S87" i="15"/>
  <c r="S87" i="31"/>
  <c r="S87" i="35"/>
  <c r="S87" i="12"/>
  <c r="S87" i="29"/>
  <c r="T116" i="27"/>
  <c r="T116" i="24"/>
  <c r="T116" i="36"/>
  <c r="T116" i="25"/>
  <c r="T116" i="37"/>
  <c r="T116" i="26"/>
  <c r="T116" i="38"/>
  <c r="T116" i="20"/>
  <c r="T116" i="22"/>
  <c r="T116" i="19"/>
  <c r="T116" i="23"/>
  <c r="T116" i="28"/>
  <c r="T116" i="34"/>
  <c r="T116" i="31"/>
  <c r="T116" i="18"/>
  <c r="T116" i="35"/>
  <c r="T116" i="29"/>
  <c r="T116" i="32"/>
  <c r="T116" i="15"/>
  <c r="T116" i="33"/>
  <c r="T116" i="21"/>
  <c r="T116" i="30"/>
  <c r="T116" i="12"/>
  <c r="T101" i="36"/>
  <c r="T101" i="25"/>
  <c r="T101" i="37"/>
  <c r="T101" i="26"/>
  <c r="T101" i="38"/>
  <c r="T101" i="35"/>
  <c r="T101" i="33"/>
  <c r="T101" i="32"/>
  <c r="T101" i="19"/>
  <c r="T101" i="24"/>
  <c r="T101" i="28"/>
  <c r="T101" i="23"/>
  <c r="T101" i="34"/>
  <c r="T101" i="20"/>
  <c r="T101" i="30"/>
  <c r="T101" i="18"/>
  <c r="T101" i="22"/>
  <c r="T101" i="12"/>
  <c r="T101" i="31"/>
  <c r="T101" i="21"/>
  <c r="T101" i="29"/>
  <c r="T101" i="15"/>
  <c r="S120" i="36"/>
  <c r="S120" i="25"/>
  <c r="S120" i="37"/>
  <c r="S120" i="26"/>
  <c r="S120" i="38"/>
  <c r="S120" i="24"/>
  <c r="S120" i="35"/>
  <c r="S120" i="32"/>
  <c r="S120" i="28"/>
  <c r="S120" i="23"/>
  <c r="S120" i="34"/>
  <c r="S120" i="20"/>
  <c r="S120" i="31"/>
  <c r="S120" i="18"/>
  <c r="S120" i="22"/>
  <c r="S120" i="15"/>
  <c r="S120" i="33"/>
  <c r="S120" i="21"/>
  <c r="S120" i="30"/>
  <c r="S120" i="12"/>
  <c r="S120" i="29"/>
  <c r="S120" i="19"/>
  <c r="T86" i="37"/>
  <c r="T86" i="26"/>
  <c r="T86" i="38"/>
  <c r="T86" i="36"/>
  <c r="T86" i="25"/>
  <c r="T86" i="28"/>
  <c r="T86" i="33"/>
  <c r="T86" i="18"/>
  <c r="T86" i="22"/>
  <c r="T86" i="31"/>
  <c r="T86" i="19"/>
  <c r="T86" i="35"/>
  <c r="T86" i="30"/>
  <c r="T86" i="24"/>
  <c r="T86" i="32"/>
  <c r="T86" i="23"/>
  <c r="T86" i="34"/>
  <c r="T86" i="20"/>
  <c r="T86" i="21"/>
  <c r="T86" i="12"/>
  <c r="T86" i="29"/>
  <c r="T86" i="15"/>
  <c r="T94" i="36"/>
  <c r="T94" i="25"/>
  <c r="T94" i="37"/>
  <c r="T94" i="26"/>
  <c r="T94" i="38"/>
  <c r="T94" i="32"/>
  <c r="T94" i="34"/>
  <c r="T94" i="24"/>
  <c r="T94" i="19"/>
  <c r="T94" i="23"/>
  <c r="T94" i="28"/>
  <c r="T94" i="20"/>
  <c r="T94" i="18"/>
  <c r="T94" i="31"/>
  <c r="T94" i="35"/>
  <c r="T94" i="22"/>
  <c r="T94" i="15"/>
  <c r="T94" i="33"/>
  <c r="T94" i="21"/>
  <c r="T94" i="30"/>
  <c r="T94" i="12"/>
  <c r="T94" i="29"/>
  <c r="T123" i="27"/>
  <c r="T123" i="37"/>
  <c r="T123" i="26"/>
  <c r="T123" i="38"/>
  <c r="T123" i="24"/>
  <c r="T123" i="36"/>
  <c r="T123" i="25"/>
  <c r="T123" i="28"/>
  <c r="T123" i="23"/>
  <c r="T123" i="32"/>
  <c r="T123" i="34"/>
  <c r="T123" i="20"/>
  <c r="T123" i="15"/>
  <c r="T123" i="31"/>
  <c r="T123" i="18"/>
  <c r="T123" i="22"/>
  <c r="T123" i="30"/>
  <c r="T123" i="35"/>
  <c r="T123" i="33"/>
  <c r="T123" i="21"/>
  <c r="T123" i="12"/>
  <c r="T123" i="29"/>
  <c r="T123" i="19"/>
  <c r="T114" i="27"/>
  <c r="T114" i="24"/>
  <c r="T114" i="36"/>
  <c r="T114" i="25"/>
  <c r="T114" i="37"/>
  <c r="T114" i="26"/>
  <c r="T114" i="38"/>
  <c r="T114" i="23"/>
  <c r="T114" i="31"/>
  <c r="T114" i="18"/>
  <c r="T114" i="35"/>
  <c r="T114" i="22"/>
  <c r="T114" i="33"/>
  <c r="T114" i="32"/>
  <c r="T114" i="19"/>
  <c r="T114" i="21"/>
  <c r="T114" i="28"/>
  <c r="T114" i="15"/>
  <c r="T114" i="30"/>
  <c r="T114" i="34"/>
  <c r="T114" i="20"/>
  <c r="T114" i="12"/>
  <c r="T114" i="29"/>
  <c r="T110" i="27"/>
  <c r="T110" i="26"/>
  <c r="T110" i="38"/>
  <c r="T110" i="24"/>
  <c r="T110" i="36"/>
  <c r="T110" i="25"/>
  <c r="T110" i="37"/>
  <c r="T110" i="19"/>
  <c r="T110" i="20"/>
  <c r="T110" i="31"/>
  <c r="T110" i="18"/>
  <c r="T110" i="22"/>
  <c r="T110" i="30"/>
  <c r="T110" i="35"/>
  <c r="T110" i="33"/>
  <c r="T110" i="32"/>
  <c r="T110" i="21"/>
  <c r="T110" i="12"/>
  <c r="T110" i="29"/>
  <c r="T110" i="15"/>
  <c r="T110" i="23"/>
  <c r="T110" i="28"/>
  <c r="T110" i="34"/>
  <c r="S119" i="24"/>
  <c r="S119" i="36"/>
  <c r="S119" i="25"/>
  <c r="S119" i="37"/>
  <c r="S119" i="26"/>
  <c r="S119" i="38"/>
  <c r="S119" i="20"/>
  <c r="S119" i="22"/>
  <c r="S119" i="32"/>
  <c r="S119" i="31"/>
  <c r="S119" i="28"/>
  <c r="S119" i="18"/>
  <c r="S119" i="33"/>
  <c r="S119" i="21"/>
  <c r="S119" i="19"/>
  <c r="S119" i="23"/>
  <c r="S119" i="34"/>
  <c r="S119" i="29"/>
  <c r="S119" i="30"/>
  <c r="S119" i="15"/>
  <c r="S119" i="35"/>
  <c r="S119" i="12"/>
  <c r="T102" i="27"/>
  <c r="T102" i="26"/>
  <c r="T102" i="38"/>
  <c r="T102" i="24"/>
  <c r="T102" i="36"/>
  <c r="T102" i="25"/>
  <c r="T102" i="37"/>
  <c r="T102" i="19"/>
  <c r="T102" i="23"/>
  <c r="T102" i="28"/>
  <c r="T102" i="34"/>
  <c r="T102" i="20"/>
  <c r="T102" i="30"/>
  <c r="T102" i="31"/>
  <c r="T102" i="18"/>
  <c r="T102" i="22"/>
  <c r="T102" i="21"/>
  <c r="T102" i="35"/>
  <c r="T102" i="12"/>
  <c r="T102" i="29"/>
  <c r="T102" i="15"/>
  <c r="T102" i="33"/>
  <c r="T102" i="32"/>
  <c r="S91" i="37"/>
  <c r="S91" i="26"/>
  <c r="S91" i="38"/>
  <c r="S91" i="36"/>
  <c r="S91" i="25"/>
  <c r="S91" i="28"/>
  <c r="S91" i="24"/>
  <c r="S91" i="35"/>
  <c r="S91" i="23"/>
  <c r="S91" i="33"/>
  <c r="S91" i="32"/>
  <c r="S91" i="19"/>
  <c r="S91" i="21"/>
  <c r="S91" i="20"/>
  <c r="S91" i="34"/>
  <c r="S91" i="30"/>
  <c r="S91" i="18"/>
  <c r="S91" i="22"/>
  <c r="S91" i="31"/>
  <c r="S91" i="12"/>
  <c r="S91" i="29"/>
  <c r="S91" i="15"/>
  <c r="S97" i="26"/>
  <c r="S97" i="38"/>
  <c r="S97" i="36"/>
  <c r="S97" i="25"/>
  <c r="S97" i="37"/>
  <c r="S97" i="19"/>
  <c r="S97" i="34"/>
  <c r="S97" i="22"/>
  <c r="S97" i="33"/>
  <c r="S97" i="31"/>
  <c r="S97" i="18"/>
  <c r="S97" i="24"/>
  <c r="S97" i="35"/>
  <c r="S97" i="21"/>
  <c r="S97" i="30"/>
  <c r="S97" i="32"/>
  <c r="S97" i="23"/>
  <c r="S97" i="28"/>
  <c r="S97" i="20"/>
  <c r="S97" i="12"/>
  <c r="S97" i="29"/>
  <c r="S97" i="15"/>
  <c r="S93" i="37"/>
  <c r="S93" i="26"/>
  <c r="S93" i="38"/>
  <c r="S93" i="36"/>
  <c r="S93" i="25"/>
  <c r="S93" i="28"/>
  <c r="S93" i="34"/>
  <c r="S93" i="22"/>
  <c r="S93" i="33"/>
  <c r="S93" i="35"/>
  <c r="S93" i="32"/>
  <c r="S93" i="19"/>
  <c r="S93" i="21"/>
  <c r="S93" i="23"/>
  <c r="S93" i="30"/>
  <c r="S93" i="20"/>
  <c r="S93" i="12"/>
  <c r="S93" i="29"/>
  <c r="S93" i="24"/>
  <c r="S93" i="15"/>
  <c r="S93" i="18"/>
  <c r="S93" i="31"/>
  <c r="AQ122" i="33"/>
  <c r="T88" i="38"/>
  <c r="T88" i="36"/>
  <c r="T88" i="25"/>
  <c r="T88" i="37"/>
  <c r="T88" i="26"/>
  <c r="T88" i="31"/>
  <c r="T88" i="18"/>
  <c r="T88" i="22"/>
  <c r="T88" i="35"/>
  <c r="T88" i="32"/>
  <c r="T88" i="19"/>
  <c r="T88" i="23"/>
  <c r="T88" i="24"/>
  <c r="T88" i="34"/>
  <c r="T88" i="21"/>
  <c r="T88" i="20"/>
  <c r="T88" i="12"/>
  <c r="T88" i="33"/>
  <c r="T88" i="29"/>
  <c r="T88" i="15"/>
  <c r="T88" i="30"/>
  <c r="T88" i="28"/>
  <c r="T118" i="27"/>
  <c r="T118" i="26"/>
  <c r="T118" i="38"/>
  <c r="T118" i="24"/>
  <c r="T118" i="36"/>
  <c r="T118" i="25"/>
  <c r="T118" i="37"/>
  <c r="T118" i="19"/>
  <c r="T118" i="34"/>
  <c r="T118" i="22"/>
  <c r="T118" i="35"/>
  <c r="T118" i="33"/>
  <c r="T118" i="32"/>
  <c r="T118" i="21"/>
  <c r="T118" i="30"/>
  <c r="T118" i="23"/>
  <c r="T118" i="28"/>
  <c r="T118" i="20"/>
  <c r="T118" i="31"/>
  <c r="T118" i="12"/>
  <c r="T118" i="29"/>
  <c r="T118" i="18"/>
  <c r="T118" i="15"/>
  <c r="T106" i="24"/>
  <c r="T106" i="36"/>
  <c r="T106" i="25"/>
  <c r="T106" i="37"/>
  <c r="T106" i="26"/>
  <c r="T106" i="38"/>
  <c r="T106" i="23"/>
  <c r="T106" i="35"/>
  <c r="T106" i="34"/>
  <c r="T106" i="22"/>
  <c r="T106" i="33"/>
  <c r="T106" i="20"/>
  <c r="T106" i="21"/>
  <c r="T106" i="18"/>
  <c r="T106" i="31"/>
  <c r="T106" i="32"/>
  <c r="T106" i="28"/>
  <c r="T106" i="30"/>
  <c r="T106" i="12"/>
  <c r="T106" i="19"/>
  <c r="T106" i="29"/>
  <c r="T106" i="15"/>
  <c r="AQ122" i="35"/>
  <c r="T124" i="27"/>
  <c r="T124" i="38"/>
  <c r="T124" i="24"/>
  <c r="T124" i="36"/>
  <c r="T124" i="25"/>
  <c r="T124" i="37"/>
  <c r="T124" i="26"/>
  <c r="T124" i="31"/>
  <c r="T124" i="33"/>
  <c r="T124" i="20"/>
  <c r="T124" i="18"/>
  <c r="T124" i="22"/>
  <c r="T124" i="30"/>
  <c r="T124" i="35"/>
  <c r="T124" i="21"/>
  <c r="T124" i="12"/>
  <c r="T124" i="29"/>
  <c r="T124" i="19"/>
  <c r="T124" i="23"/>
  <c r="T124" i="28"/>
  <c r="T124" i="34"/>
  <c r="T124" i="15"/>
  <c r="T124" i="32"/>
  <c r="S115" i="27"/>
  <c r="S115" i="25"/>
  <c r="S115" i="37"/>
  <c r="S115" i="26"/>
  <c r="S115" i="38"/>
  <c r="S115" i="24"/>
  <c r="S115" i="36"/>
  <c r="S115" i="18"/>
  <c r="S115" i="33"/>
  <c r="S115" i="21"/>
  <c r="S115" i="35"/>
  <c r="S115" i="32"/>
  <c r="S115" i="19"/>
  <c r="S115" i="28"/>
  <c r="S115" i="23"/>
  <c r="S115" i="15"/>
  <c r="S115" i="34"/>
  <c r="S115" i="30"/>
  <c r="S115" i="20"/>
  <c r="S115" i="31"/>
  <c r="S115" i="22"/>
  <c r="S115" i="12"/>
  <c r="S115" i="29"/>
  <c r="S95" i="36"/>
  <c r="S95" i="25"/>
  <c r="S95" i="37"/>
  <c r="S95" i="26"/>
  <c r="S95" i="38"/>
  <c r="S95" i="35"/>
  <c r="S95" i="34"/>
  <c r="S95" i="20"/>
  <c r="S95" i="18"/>
  <c r="S95" i="31"/>
  <c r="S95" i="22"/>
  <c r="S95" i="24"/>
  <c r="S95" i="21"/>
  <c r="S95" i="33"/>
  <c r="S95" i="30"/>
  <c r="S95" i="32"/>
  <c r="S95" i="19"/>
  <c r="S95" i="12"/>
  <c r="S95" i="23"/>
  <c r="S95" i="29"/>
  <c r="S95" i="28"/>
  <c r="S95" i="15"/>
  <c r="T99" i="37"/>
  <c r="T99" i="26"/>
  <c r="T99" i="38"/>
  <c r="T99" i="24"/>
  <c r="T99" i="36"/>
  <c r="T99" i="25"/>
  <c r="T99" i="28"/>
  <c r="T99" i="34"/>
  <c r="T99" i="20"/>
  <c r="T99" i="31"/>
  <c r="T99" i="18"/>
  <c r="T99" i="22"/>
  <c r="T99" i="30"/>
  <c r="T99" i="35"/>
  <c r="T99" i="21"/>
  <c r="T99" i="33"/>
  <c r="T99" i="32"/>
  <c r="T99" i="19"/>
  <c r="T99" i="12"/>
  <c r="T99" i="23"/>
  <c r="T99" i="29"/>
  <c r="T99" i="15"/>
  <c r="T104" i="25"/>
  <c r="T104" i="37"/>
  <c r="T104" i="26"/>
  <c r="T104" i="38"/>
  <c r="T104" i="24"/>
  <c r="T104" i="36"/>
  <c r="T104" i="18"/>
  <c r="T104" i="21"/>
  <c r="T104" i="31"/>
  <c r="T104" i="22"/>
  <c r="T104" i="35"/>
  <c r="T104" i="33"/>
  <c r="T104" i="32"/>
  <c r="T104" i="19"/>
  <c r="T104" i="28"/>
  <c r="T104" i="23"/>
  <c r="T104" i="30"/>
  <c r="T104" i="34"/>
  <c r="T104" i="20"/>
  <c r="T104" i="12"/>
  <c r="T104" i="29"/>
  <c r="T104" i="15"/>
  <c r="S122" i="27"/>
  <c r="Y122" i="27" s="1"/>
  <c r="S122" i="24"/>
  <c r="Y122" i="24" s="1"/>
  <c r="Z89" i="24" s="1"/>
  <c r="S122" i="36"/>
  <c r="Y122" i="36" s="1"/>
  <c r="Z126" i="36" s="1"/>
  <c r="S122" i="25"/>
  <c r="Y122" i="25" s="1"/>
  <c r="Z126" i="25" s="1"/>
  <c r="S122" i="37"/>
  <c r="Y122" i="37" s="1"/>
  <c r="S122" i="26"/>
  <c r="Y122" i="26" s="1"/>
  <c r="Z123" i="26" s="1"/>
  <c r="S122" i="38"/>
  <c r="Y122" i="38" s="1"/>
  <c r="Z132" i="38" s="1"/>
  <c r="S122" i="32"/>
  <c r="Y122" i="32" s="1"/>
  <c r="Z124" i="32" s="1"/>
  <c r="S122" i="34"/>
  <c r="Y122" i="34" s="1"/>
  <c r="S122" i="31"/>
  <c r="Y122" i="31" s="1"/>
  <c r="Z117" i="31" s="1"/>
  <c r="S122" i="28"/>
  <c r="Y122" i="28" s="1"/>
  <c r="Z132" i="28" s="1"/>
  <c r="S122" i="18"/>
  <c r="Y122" i="18" s="1"/>
  <c r="Z133" i="18" s="1"/>
  <c r="S122" i="35"/>
  <c r="Y122" i="35" s="1"/>
  <c r="Z124" i="35" s="1"/>
  <c r="S122" i="22"/>
  <c r="Y122" i="22" s="1"/>
  <c r="Z129" i="22" s="1"/>
  <c r="S122" i="21"/>
  <c r="Y122" i="21" s="1"/>
  <c r="Z130" i="21" s="1"/>
  <c r="S122" i="33"/>
  <c r="Y122" i="33" s="1"/>
  <c r="Z133" i="33" s="1"/>
  <c r="S122" i="19"/>
  <c r="Y122" i="19" s="1"/>
  <c r="Z118" i="19" s="1"/>
  <c r="S122" i="23"/>
  <c r="Y122" i="23" s="1"/>
  <c r="Z135" i="23" s="1"/>
  <c r="S122" i="20"/>
  <c r="Y122" i="20" s="1"/>
  <c r="Z136" i="20" s="1"/>
  <c r="S122" i="15"/>
  <c r="Y122" i="15" s="1"/>
  <c r="Z124" i="15" s="1"/>
  <c r="S122" i="30"/>
  <c r="Y122" i="30" s="1"/>
  <c r="Z113" i="30" s="1"/>
  <c r="S122" i="12"/>
  <c r="Y122" i="12" s="1"/>
  <c r="S122" i="29"/>
  <c r="Y122" i="29" s="1"/>
  <c r="Z124" i="29" s="1"/>
  <c r="S117" i="27"/>
  <c r="S117" i="24"/>
  <c r="S117" i="36"/>
  <c r="S117" i="25"/>
  <c r="S117" i="37"/>
  <c r="S117" i="26"/>
  <c r="S117" i="38"/>
  <c r="S117" i="23"/>
  <c r="S117" i="34"/>
  <c r="S117" i="20"/>
  <c r="S117" i="31"/>
  <c r="S117" i="18"/>
  <c r="S117" i="35"/>
  <c r="S117" i="22"/>
  <c r="S117" i="33"/>
  <c r="S117" i="21"/>
  <c r="S117" i="15"/>
  <c r="S117" i="32"/>
  <c r="S117" i="19"/>
  <c r="S117" i="28"/>
  <c r="S117" i="30"/>
  <c r="S117" i="12"/>
  <c r="S117" i="29"/>
  <c r="T125" i="28"/>
  <c r="T125" i="38"/>
  <c r="T125" i="37"/>
  <c r="T125" i="36"/>
  <c r="T125" i="34"/>
  <c r="T125" i="33"/>
  <c r="T125" i="32"/>
  <c r="T125" i="35"/>
  <c r="T125" i="31"/>
  <c r="T125" i="30"/>
  <c r="T125" i="29"/>
  <c r="T126" i="28"/>
  <c r="T126" i="38"/>
  <c r="T126" i="37"/>
  <c r="T126" i="34"/>
  <c r="T126" i="35"/>
  <c r="T126" i="33"/>
  <c r="T126" i="36"/>
  <c r="T126" i="32"/>
  <c r="T126" i="31"/>
  <c r="T126" i="30"/>
  <c r="T126" i="29"/>
  <c r="T102" i="11"/>
  <c r="AJ102" i="24"/>
  <c r="AL102" i="24" s="1"/>
  <c r="AJ134" i="38"/>
  <c r="AK134" i="38" s="1"/>
  <c r="AJ101" i="24"/>
  <c r="AK101" i="24" s="1"/>
  <c r="T129" i="28"/>
  <c r="T129" i="38"/>
  <c r="T129" i="36"/>
  <c r="T129" i="37"/>
  <c r="T129" i="35"/>
  <c r="T129" i="33"/>
  <c r="T129" i="31"/>
  <c r="T129" i="34"/>
  <c r="T129" i="32"/>
  <c r="T129" i="29"/>
  <c r="T129" i="30"/>
  <c r="T131" i="28"/>
  <c r="T131" i="38"/>
  <c r="T131" i="37"/>
  <c r="T131" i="36"/>
  <c r="T131" i="35"/>
  <c r="T131" i="34"/>
  <c r="T131" i="32"/>
  <c r="T131" i="33"/>
  <c r="T131" i="29"/>
  <c r="T131" i="31"/>
  <c r="T131" i="30"/>
  <c r="T130" i="28"/>
  <c r="T130" i="38"/>
  <c r="T130" i="37"/>
  <c r="T130" i="34"/>
  <c r="T130" i="35"/>
  <c r="T130" i="33"/>
  <c r="T130" i="31"/>
  <c r="T130" i="36"/>
  <c r="T130" i="30"/>
  <c r="T130" i="32"/>
  <c r="T130" i="29"/>
  <c r="AH101" i="24"/>
  <c r="AJ134" i="24"/>
  <c r="AK134" i="24" s="1"/>
  <c r="T128" i="28"/>
  <c r="T128" i="37"/>
  <c r="T128" i="38"/>
  <c r="T128" i="36"/>
  <c r="T128" i="34"/>
  <c r="T128" i="33"/>
  <c r="T128" i="35"/>
  <c r="T128" i="32"/>
  <c r="T128" i="31"/>
  <c r="T128" i="29"/>
  <c r="T128" i="30"/>
  <c r="T132" i="28"/>
  <c r="T132" i="38"/>
  <c r="T132" i="37"/>
  <c r="T132" i="35"/>
  <c r="T132" i="36"/>
  <c r="T132" i="34"/>
  <c r="T132" i="32"/>
  <c r="T132" i="30"/>
  <c r="T132" i="31"/>
  <c r="T132" i="33"/>
  <c r="T132" i="29"/>
  <c r="T127" i="28"/>
  <c r="T127" i="38"/>
  <c r="T127" i="37"/>
  <c r="T127" i="36"/>
  <c r="T127" i="34"/>
  <c r="T127" i="32"/>
  <c r="T127" i="35"/>
  <c r="T127" i="31"/>
  <c r="T127" i="33"/>
  <c r="T127" i="30"/>
  <c r="T127" i="29"/>
  <c r="AF101" i="24"/>
  <c r="T96" i="28"/>
  <c r="T96" i="38"/>
  <c r="T96" i="36"/>
  <c r="T96" i="37"/>
  <c r="T96" i="35"/>
  <c r="T96" i="34"/>
  <c r="T96" i="33"/>
  <c r="T96" i="31"/>
  <c r="T96" i="30"/>
  <c r="T96" i="32"/>
  <c r="T96" i="29"/>
  <c r="AJ122" i="38"/>
  <c r="AK122" i="38" s="1"/>
  <c r="AE111" i="38"/>
  <c r="AJ110" i="38"/>
  <c r="AG110" i="38"/>
  <c r="AH110" i="38"/>
  <c r="AF110" i="38"/>
  <c r="AI110" i="38"/>
  <c r="AJ98" i="38"/>
  <c r="AI86" i="38"/>
  <c r="AG86" i="38"/>
  <c r="AJ86" i="38"/>
  <c r="AF86" i="38"/>
  <c r="AH86" i="38"/>
  <c r="AJ135" i="38"/>
  <c r="AI135" i="38"/>
  <c r="AH135" i="38"/>
  <c r="AG135" i="38"/>
  <c r="AF135" i="38"/>
  <c r="AH124" i="38"/>
  <c r="AG124" i="38"/>
  <c r="AF124" i="38"/>
  <c r="AI124" i="38"/>
  <c r="AJ124" i="38"/>
  <c r="AE136" i="38"/>
  <c r="AE125" i="38"/>
  <c r="AL123" i="38"/>
  <c r="AK123" i="38"/>
  <c r="X130" i="38"/>
  <c r="X116" i="38"/>
  <c r="X136" i="38"/>
  <c r="X131" i="38"/>
  <c r="X119" i="38"/>
  <c r="X132" i="38"/>
  <c r="X124" i="38"/>
  <c r="X137" i="38"/>
  <c r="X133" i="38"/>
  <c r="X125" i="38"/>
  <c r="X122" i="38"/>
  <c r="X114" i="38"/>
  <c r="X138" i="38"/>
  <c r="X135" i="38"/>
  <c r="X134" i="38"/>
  <c r="X120" i="38"/>
  <c r="X129" i="38"/>
  <c r="X128" i="38"/>
  <c r="X121" i="38"/>
  <c r="X115" i="38"/>
  <c r="X106" i="38"/>
  <c r="X104" i="38"/>
  <c r="X100" i="38"/>
  <c r="X92" i="38"/>
  <c r="X118" i="38"/>
  <c r="X111" i="38"/>
  <c r="X96" i="38"/>
  <c r="X112" i="38"/>
  <c r="X101" i="38"/>
  <c r="X97" i="38"/>
  <c r="X139" i="38"/>
  <c r="X127" i="38"/>
  <c r="X95" i="38"/>
  <c r="X126" i="38"/>
  <c r="X108" i="38"/>
  <c r="X94" i="38"/>
  <c r="X88" i="38"/>
  <c r="X113" i="38"/>
  <c r="X110" i="38"/>
  <c r="X109" i="38"/>
  <c r="X90" i="38"/>
  <c r="X107" i="38"/>
  <c r="X89" i="38"/>
  <c r="X123" i="38"/>
  <c r="X93" i="38"/>
  <c r="X117" i="38"/>
  <c r="X102" i="38"/>
  <c r="X98" i="38"/>
  <c r="X91" i="38"/>
  <c r="X87" i="38"/>
  <c r="X103" i="38"/>
  <c r="X99" i="38"/>
  <c r="X105" i="38"/>
  <c r="X86" i="38"/>
  <c r="AE87" i="38"/>
  <c r="AJ99" i="38"/>
  <c r="AI99" i="38"/>
  <c r="AH99" i="38"/>
  <c r="AG99" i="38"/>
  <c r="AF99" i="38"/>
  <c r="AE100" i="38"/>
  <c r="AJ122" i="37"/>
  <c r="AK122" i="37" s="1"/>
  <c r="AJ98" i="37"/>
  <c r="AK98" i="37" s="1"/>
  <c r="AJ134" i="37"/>
  <c r="AI134" i="37"/>
  <c r="AH134" i="37"/>
  <c r="AG134" i="37"/>
  <c r="AF134" i="37"/>
  <c r="AE100" i="37"/>
  <c r="AE111" i="37"/>
  <c r="AH123" i="37"/>
  <c r="AF123" i="37"/>
  <c r="AJ123" i="37"/>
  <c r="AI123" i="37"/>
  <c r="AG123" i="37"/>
  <c r="AE135" i="37"/>
  <c r="X130" i="37"/>
  <c r="X116" i="37"/>
  <c r="X136" i="37"/>
  <c r="X131" i="37"/>
  <c r="X119" i="37"/>
  <c r="X132" i="37"/>
  <c r="X124" i="37"/>
  <c r="X137" i="37"/>
  <c r="X135" i="37"/>
  <c r="X127" i="37"/>
  <c r="X139" i="37"/>
  <c r="X112" i="37"/>
  <c r="X115" i="37"/>
  <c r="X110" i="37"/>
  <c r="X129" i="37"/>
  <c r="X126" i="37"/>
  <c r="X118" i="37"/>
  <c r="X104" i="37"/>
  <c r="X123" i="37"/>
  <c r="X114" i="37"/>
  <c r="X109" i="37"/>
  <c r="X96" i="37"/>
  <c r="X93" i="37"/>
  <c r="X87" i="37"/>
  <c r="X122" i="37"/>
  <c r="X113" i="37"/>
  <c r="X102" i="37"/>
  <c r="X99" i="37"/>
  <c r="X94" i="37"/>
  <c r="X111" i="37"/>
  <c r="X134" i="37"/>
  <c r="X121" i="37"/>
  <c r="X105" i="37"/>
  <c r="X103" i="37"/>
  <c r="X128" i="37"/>
  <c r="X117" i="37"/>
  <c r="X91" i="37"/>
  <c r="X86" i="37"/>
  <c r="X133" i="37"/>
  <c r="X101" i="37"/>
  <c r="X106" i="37"/>
  <c r="X98" i="37"/>
  <c r="X90" i="37"/>
  <c r="X97" i="37"/>
  <c r="X120" i="37"/>
  <c r="X88" i="37"/>
  <c r="X108" i="37"/>
  <c r="X107" i="37"/>
  <c r="X125" i="37"/>
  <c r="X92" i="37"/>
  <c r="X95" i="37"/>
  <c r="X89" i="37"/>
  <c r="X100" i="37"/>
  <c r="X138" i="37"/>
  <c r="AI86" i="37"/>
  <c r="AF87" i="37"/>
  <c r="AI87" i="37"/>
  <c r="AH87" i="37"/>
  <c r="AG87" i="37"/>
  <c r="AJ87" i="37"/>
  <c r="AH110" i="37"/>
  <c r="AG110" i="37"/>
  <c r="AF110" i="37"/>
  <c r="AJ110" i="37"/>
  <c r="AI110" i="37"/>
  <c r="AE124" i="37"/>
  <c r="AG99" i="37"/>
  <c r="AF99" i="37"/>
  <c r="AJ99" i="37"/>
  <c r="AI99" i="37"/>
  <c r="AH99" i="37"/>
  <c r="AJ86" i="37"/>
  <c r="AE88" i="37"/>
  <c r="AJ122" i="36"/>
  <c r="AK122" i="36" s="1"/>
  <c r="AJ110" i="36"/>
  <c r="AI110" i="36"/>
  <c r="AH110" i="36"/>
  <c r="AG110" i="36"/>
  <c r="AF110" i="36"/>
  <c r="X130" i="36"/>
  <c r="X136" i="36"/>
  <c r="X131" i="36"/>
  <c r="X119" i="36"/>
  <c r="X132" i="36"/>
  <c r="X124" i="36"/>
  <c r="X111" i="36"/>
  <c r="X108" i="36"/>
  <c r="X139" i="36"/>
  <c r="X116" i="36"/>
  <c r="X114" i="36"/>
  <c r="X128" i="36"/>
  <c r="X121" i="36"/>
  <c r="X109" i="36"/>
  <c r="X103" i="36"/>
  <c r="X99" i="36"/>
  <c r="X117" i="36"/>
  <c r="X135" i="36"/>
  <c r="X122" i="36"/>
  <c r="X120" i="36"/>
  <c r="X113" i="36"/>
  <c r="X110" i="36"/>
  <c r="X107" i="36"/>
  <c r="X104" i="36"/>
  <c r="X100" i="36"/>
  <c r="X133" i="36"/>
  <c r="X89" i="36"/>
  <c r="X125" i="36"/>
  <c r="X90" i="36"/>
  <c r="X127" i="36"/>
  <c r="X92" i="36"/>
  <c r="X102" i="36"/>
  <c r="X94" i="36"/>
  <c r="X101" i="36"/>
  <c r="X96" i="36"/>
  <c r="X93" i="36"/>
  <c r="X87" i="36"/>
  <c r="X126" i="36"/>
  <c r="X95" i="36"/>
  <c r="X123" i="36"/>
  <c r="X115" i="36"/>
  <c r="X129" i="36"/>
  <c r="X97" i="36"/>
  <c r="X105" i="36"/>
  <c r="X91" i="36"/>
  <c r="X118" i="36"/>
  <c r="X138" i="36"/>
  <c r="X86" i="36"/>
  <c r="X112" i="36"/>
  <c r="X106" i="36"/>
  <c r="X98" i="36"/>
  <c r="X88" i="36"/>
  <c r="X134" i="36"/>
  <c r="X137" i="36"/>
  <c r="AE135" i="36"/>
  <c r="AE124" i="36"/>
  <c r="AG123" i="36"/>
  <c r="AF123" i="36"/>
  <c r="AJ123" i="36"/>
  <c r="AI123" i="36"/>
  <c r="AH123" i="36"/>
  <c r="AE111" i="36"/>
  <c r="AE87" i="36"/>
  <c r="AJ98" i="36"/>
  <c r="AG98" i="36"/>
  <c r="AF98" i="36"/>
  <c r="AH98" i="36"/>
  <c r="AI98" i="36"/>
  <c r="AE99" i="36"/>
  <c r="AJ134" i="36"/>
  <c r="AI134" i="36"/>
  <c r="AH134" i="36"/>
  <c r="AG134" i="36"/>
  <c r="AF134" i="36"/>
  <c r="AJ86" i="36"/>
  <c r="AI86" i="36"/>
  <c r="AH86" i="36"/>
  <c r="AG86" i="36"/>
  <c r="AF86" i="36"/>
  <c r="X130" i="35"/>
  <c r="X116" i="35"/>
  <c r="X136" i="35"/>
  <c r="X131" i="35"/>
  <c r="X119" i="35"/>
  <c r="X132" i="35"/>
  <c r="X124" i="35"/>
  <c r="X137" i="35"/>
  <c r="X133" i="35"/>
  <c r="X125" i="35"/>
  <c r="X122" i="35"/>
  <c r="X117" i="35"/>
  <c r="X138" i="35"/>
  <c r="X135" i="35"/>
  <c r="X134" i="35"/>
  <c r="X120" i="35"/>
  <c r="X118" i="35"/>
  <c r="X113" i="35"/>
  <c r="X107" i="35"/>
  <c r="X129" i="35"/>
  <c r="X127" i="35"/>
  <c r="X126" i="35"/>
  <c r="X114" i="35"/>
  <c r="X115" i="35"/>
  <c r="X110" i="35"/>
  <c r="X95" i="35"/>
  <c r="X111" i="35"/>
  <c r="X106" i="35"/>
  <c r="X102" i="35"/>
  <c r="X98" i="35"/>
  <c r="X139" i="35"/>
  <c r="X128" i="35"/>
  <c r="X123" i="35"/>
  <c r="X121" i="35"/>
  <c r="X112" i="35"/>
  <c r="X103" i="35"/>
  <c r="X99" i="35"/>
  <c r="X86" i="35"/>
  <c r="X97" i="35"/>
  <c r="X94" i="35"/>
  <c r="X88" i="35"/>
  <c r="X101" i="35"/>
  <c r="X89" i="35"/>
  <c r="X109" i="35"/>
  <c r="X90" i="35"/>
  <c r="X100" i="35"/>
  <c r="X96" i="35"/>
  <c r="X93" i="35"/>
  <c r="X91" i="35"/>
  <c r="X87" i="35"/>
  <c r="X105" i="35"/>
  <c r="X92" i="35"/>
  <c r="X108" i="35"/>
  <c r="X104" i="35"/>
  <c r="AE123" i="35"/>
  <c r="Z133" i="35"/>
  <c r="Z125" i="35"/>
  <c r="Z127" i="35"/>
  <c r="Z128" i="35"/>
  <c r="Z91" i="35"/>
  <c r="Z139" i="35"/>
  <c r="Z130" i="35"/>
  <c r="Z113" i="35"/>
  <c r="Z89" i="35"/>
  <c r="Z129" i="35"/>
  <c r="Z96" i="35"/>
  <c r="Z136" i="35"/>
  <c r="Z93" i="35"/>
  <c r="Z95" i="35"/>
  <c r="AE135" i="35"/>
  <c r="AJ110" i="35"/>
  <c r="AH110" i="35"/>
  <c r="AG110" i="35"/>
  <c r="AF110" i="35"/>
  <c r="AI110" i="35"/>
  <c r="AI122" i="35"/>
  <c r="AH122" i="35"/>
  <c r="AG122" i="35"/>
  <c r="AF122" i="35"/>
  <c r="AJ122" i="35"/>
  <c r="AI86" i="35"/>
  <c r="AF86" i="35"/>
  <c r="AJ86" i="35"/>
  <c r="AH86" i="35"/>
  <c r="AG86" i="35"/>
  <c r="AE87" i="35"/>
  <c r="AE99" i="35"/>
  <c r="AG98" i="35"/>
  <c r="AF98" i="35"/>
  <c r="AJ98" i="35"/>
  <c r="AH98" i="35"/>
  <c r="AI98" i="35"/>
  <c r="AJ134" i="35"/>
  <c r="AI134" i="35"/>
  <c r="AH134" i="35"/>
  <c r="AG134" i="35"/>
  <c r="AF134" i="35"/>
  <c r="AE111" i="35"/>
  <c r="AE135" i="34"/>
  <c r="AE111" i="34"/>
  <c r="AJ110" i="34"/>
  <c r="AI110" i="34"/>
  <c r="AF110" i="34"/>
  <c r="AH110" i="34"/>
  <c r="AG110" i="34"/>
  <c r="AJ134" i="34"/>
  <c r="AI134" i="34"/>
  <c r="AG134" i="34"/>
  <c r="AF134" i="34"/>
  <c r="AH134" i="34"/>
  <c r="AG98" i="34"/>
  <c r="AF98" i="34"/>
  <c r="AJ98" i="34"/>
  <c r="AI98" i="34"/>
  <c r="AH98" i="34"/>
  <c r="AI86" i="34"/>
  <c r="AF86" i="34"/>
  <c r="AH86" i="34"/>
  <c r="AG86" i="34"/>
  <c r="AJ86" i="34"/>
  <c r="X130" i="34"/>
  <c r="X136" i="34"/>
  <c r="X131" i="34"/>
  <c r="X119" i="34"/>
  <c r="X132" i="34"/>
  <c r="X124" i="34"/>
  <c r="X137" i="34"/>
  <c r="X135" i="34"/>
  <c r="X113" i="34"/>
  <c r="X139" i="34"/>
  <c r="X118" i="34"/>
  <c r="X128" i="34"/>
  <c r="X117" i="34"/>
  <c r="X108" i="34"/>
  <c r="X104" i="34"/>
  <c r="X100" i="34"/>
  <c r="X134" i="34"/>
  <c r="X122" i="34"/>
  <c r="X120" i="34"/>
  <c r="X116" i="34"/>
  <c r="X114" i="34"/>
  <c r="X109" i="34"/>
  <c r="X127" i="34"/>
  <c r="X121" i="34"/>
  <c r="X105" i="34"/>
  <c r="X138" i="34"/>
  <c r="X103" i="34"/>
  <c r="X95" i="34"/>
  <c r="X125" i="34"/>
  <c r="X107" i="34"/>
  <c r="X98" i="34"/>
  <c r="X88" i="34"/>
  <c r="X133" i="34"/>
  <c r="X91" i="34"/>
  <c r="X112" i="34"/>
  <c r="X99" i="34"/>
  <c r="X86" i="34"/>
  <c r="X123" i="34"/>
  <c r="X111" i="34"/>
  <c r="X106" i="34"/>
  <c r="X94" i="34"/>
  <c r="X89" i="34"/>
  <c r="X87" i="34"/>
  <c r="X102" i="34"/>
  <c r="X93" i="34"/>
  <c r="X115" i="34"/>
  <c r="X97" i="34"/>
  <c r="X92" i="34"/>
  <c r="X90" i="34"/>
  <c r="X129" i="34"/>
  <c r="X101" i="34"/>
  <c r="X110" i="34"/>
  <c r="X96" i="34"/>
  <c r="X126" i="34"/>
  <c r="AH122" i="34"/>
  <c r="AG122" i="34"/>
  <c r="AI122" i="34"/>
  <c r="AF122" i="34"/>
  <c r="AJ122" i="34"/>
  <c r="AE99" i="34"/>
  <c r="AE123" i="34"/>
  <c r="AE87" i="34"/>
  <c r="AI110" i="33"/>
  <c r="AJ110" i="33"/>
  <c r="AH110" i="33"/>
  <c r="AG110" i="33"/>
  <c r="AF110" i="33"/>
  <c r="AE87" i="33"/>
  <c r="AE99" i="33"/>
  <c r="AE111" i="33"/>
  <c r="AJ86" i="33"/>
  <c r="AI86" i="33"/>
  <c r="AG86" i="33"/>
  <c r="AH86" i="33"/>
  <c r="AF86" i="33"/>
  <c r="AJ98" i="33"/>
  <c r="AF98" i="33"/>
  <c r="AI98" i="33"/>
  <c r="AH98" i="33"/>
  <c r="AG98" i="33"/>
  <c r="AE135" i="33"/>
  <c r="AI122" i="33"/>
  <c r="AH122" i="33"/>
  <c r="AG122" i="33"/>
  <c r="AF122" i="33"/>
  <c r="AJ122" i="33"/>
  <c r="AE123" i="33"/>
  <c r="X130" i="33"/>
  <c r="X116" i="33"/>
  <c r="X136" i="33"/>
  <c r="X131" i="33"/>
  <c r="X119" i="33"/>
  <c r="X132" i="33"/>
  <c r="X124" i="33"/>
  <c r="X137" i="33"/>
  <c r="X135" i="33"/>
  <c r="X127" i="33"/>
  <c r="X139" i="33"/>
  <c r="X109" i="33"/>
  <c r="X118" i="33"/>
  <c r="X112" i="33"/>
  <c r="X103" i="33"/>
  <c r="X99" i="33"/>
  <c r="X129" i="33"/>
  <c r="X123" i="33"/>
  <c r="X125" i="33"/>
  <c r="X120" i="33"/>
  <c r="X111" i="33"/>
  <c r="X107" i="33"/>
  <c r="X104" i="33"/>
  <c r="X100" i="33"/>
  <c r="X92" i="33"/>
  <c r="X121" i="33"/>
  <c r="X117" i="33"/>
  <c r="X102" i="33"/>
  <c r="X133" i="33"/>
  <c r="X90" i="33"/>
  <c r="X128" i="33"/>
  <c r="X114" i="33"/>
  <c r="X89" i="33"/>
  <c r="X113" i="33"/>
  <c r="X106" i="33"/>
  <c r="X87" i="33"/>
  <c r="X110" i="33"/>
  <c r="X101" i="33"/>
  <c r="X134" i="33"/>
  <c r="X96" i="33"/>
  <c r="X86" i="33"/>
  <c r="X94" i="33"/>
  <c r="X97" i="33"/>
  <c r="X93" i="33"/>
  <c r="X122" i="33"/>
  <c r="X105" i="33"/>
  <c r="X95" i="33"/>
  <c r="X115" i="33"/>
  <c r="X91" i="33"/>
  <c r="X138" i="33"/>
  <c r="X98" i="33"/>
  <c r="X126" i="33"/>
  <c r="X108" i="33"/>
  <c r="X88" i="33"/>
  <c r="AJ134" i="33"/>
  <c r="AI134" i="33"/>
  <c r="AH134" i="33"/>
  <c r="AG134" i="33"/>
  <c r="AF134" i="33"/>
  <c r="AI122" i="32"/>
  <c r="AH122" i="32"/>
  <c r="AF122" i="32"/>
  <c r="AJ122" i="32"/>
  <c r="AG122" i="32"/>
  <c r="AE111" i="32"/>
  <c r="AJ134" i="32"/>
  <c r="AI134" i="32"/>
  <c r="AH134" i="32"/>
  <c r="AG134" i="32"/>
  <c r="AF134" i="32"/>
  <c r="AJ98" i="32"/>
  <c r="AI98" i="32"/>
  <c r="AH98" i="32"/>
  <c r="AG98" i="32"/>
  <c r="AF98" i="32"/>
  <c r="X130" i="32"/>
  <c r="X116" i="32"/>
  <c r="X136" i="32"/>
  <c r="X131" i="32"/>
  <c r="X119" i="32"/>
  <c r="X132" i="32"/>
  <c r="X137" i="32"/>
  <c r="X133" i="32"/>
  <c r="X125" i="32"/>
  <c r="X122" i="32"/>
  <c r="X117" i="32"/>
  <c r="X138" i="32"/>
  <c r="X135" i="32"/>
  <c r="X134" i="32"/>
  <c r="X124" i="32"/>
  <c r="X121" i="32"/>
  <c r="X118" i="32"/>
  <c r="X110" i="32"/>
  <c r="X129" i="32"/>
  <c r="X126" i="32"/>
  <c r="X113" i="32"/>
  <c r="X107" i="32"/>
  <c r="X128" i="32"/>
  <c r="X120" i="32"/>
  <c r="X111" i="32"/>
  <c r="X108" i="32"/>
  <c r="X99" i="32"/>
  <c r="X123" i="32"/>
  <c r="X103" i="32"/>
  <c r="X100" i="32"/>
  <c r="X139" i="32"/>
  <c r="X115" i="32"/>
  <c r="X112" i="32"/>
  <c r="X105" i="32"/>
  <c r="X96" i="32"/>
  <c r="X93" i="32"/>
  <c r="X109" i="32"/>
  <c r="X106" i="32"/>
  <c r="X94" i="32"/>
  <c r="X89" i="32"/>
  <c r="X91" i="32"/>
  <c r="X102" i="32"/>
  <c r="X88" i="32"/>
  <c r="X114" i="32"/>
  <c r="X101" i="32"/>
  <c r="X92" i="32"/>
  <c r="X87" i="32"/>
  <c r="X98" i="32"/>
  <c r="X97" i="32"/>
  <c r="X104" i="32"/>
  <c r="X90" i="32"/>
  <c r="X127" i="32"/>
  <c r="X86" i="32"/>
  <c r="X95" i="32"/>
  <c r="AI86" i="32"/>
  <c r="AH86" i="32"/>
  <c r="AJ86" i="32"/>
  <c r="AG86" i="32"/>
  <c r="AF86" i="32"/>
  <c r="AE135" i="32"/>
  <c r="AF110" i="32"/>
  <c r="AJ110" i="32"/>
  <c r="AH110" i="32"/>
  <c r="AG110" i="32"/>
  <c r="AI110" i="32"/>
  <c r="AE99" i="32"/>
  <c r="AE87" i="32"/>
  <c r="AE123" i="32"/>
  <c r="AI122" i="31"/>
  <c r="AL122" i="31"/>
  <c r="AK122" i="31"/>
  <c r="AE99" i="31"/>
  <c r="AF98" i="31"/>
  <c r="AJ98" i="31"/>
  <c r="AI98" i="31"/>
  <c r="AH98" i="31"/>
  <c r="AG98" i="31"/>
  <c r="AJ134" i="31"/>
  <c r="AI134" i="31"/>
  <c r="AH134" i="31"/>
  <c r="AG134" i="31"/>
  <c r="AF134" i="31"/>
  <c r="Z137" i="31"/>
  <c r="Z136" i="31"/>
  <c r="Z112" i="31"/>
  <c r="Z114" i="31"/>
  <c r="Z91" i="31"/>
  <c r="Z130" i="31"/>
  <c r="AE135" i="31"/>
  <c r="X130" i="31"/>
  <c r="X116" i="31"/>
  <c r="X136" i="31"/>
  <c r="X131" i="31"/>
  <c r="X119" i="31"/>
  <c r="X132" i="31"/>
  <c r="X124" i="31"/>
  <c r="X139" i="31"/>
  <c r="X115" i="31"/>
  <c r="X128" i="31"/>
  <c r="X121" i="31"/>
  <c r="X122" i="31"/>
  <c r="X117" i="31"/>
  <c r="X109" i="31"/>
  <c r="X135" i="31"/>
  <c r="X113" i="31"/>
  <c r="X106" i="31"/>
  <c r="X102" i="31"/>
  <c r="X133" i="31"/>
  <c r="X129" i="31"/>
  <c r="X127" i="31"/>
  <c r="X126" i="31"/>
  <c r="X118" i="31"/>
  <c r="X110" i="31"/>
  <c r="X98" i="31"/>
  <c r="X88" i="31"/>
  <c r="X89" i="31"/>
  <c r="X120" i="31"/>
  <c r="X112" i="31"/>
  <c r="X108" i="31"/>
  <c r="X105" i="31"/>
  <c r="X104" i="31"/>
  <c r="X91" i="31"/>
  <c r="X125" i="31"/>
  <c r="X99" i="31"/>
  <c r="X86" i="31"/>
  <c r="X114" i="31"/>
  <c r="X134" i="31"/>
  <c r="X94" i="31"/>
  <c r="X93" i="31"/>
  <c r="X92" i="31"/>
  <c r="X90" i="31"/>
  <c r="X137" i="31"/>
  <c r="X103" i="31"/>
  <c r="X97" i="31"/>
  <c r="X87" i="31"/>
  <c r="X138" i="31"/>
  <c r="X100" i="31"/>
  <c r="X96" i="31"/>
  <c r="X107" i="31"/>
  <c r="X95" i="31"/>
  <c r="X123" i="31"/>
  <c r="X101" i="31"/>
  <c r="X111" i="31"/>
  <c r="AF123" i="31"/>
  <c r="AI123" i="31"/>
  <c r="AJ123" i="31"/>
  <c r="AH123" i="31"/>
  <c r="AG123" i="31"/>
  <c r="AE87" i="31"/>
  <c r="AG110" i="31"/>
  <c r="AJ110" i="31"/>
  <c r="AF110" i="31"/>
  <c r="AI110" i="31"/>
  <c r="AH110" i="31"/>
  <c r="AE124" i="31"/>
  <c r="AH86" i="31"/>
  <c r="AG86" i="31"/>
  <c r="AF86" i="31"/>
  <c r="AI86" i="31"/>
  <c r="AJ86" i="31"/>
  <c r="AE111" i="31"/>
  <c r="AE111" i="30"/>
  <c r="AI122" i="30"/>
  <c r="AJ122" i="30"/>
  <c r="AH122" i="30"/>
  <c r="AF122" i="30"/>
  <c r="AG122" i="30"/>
  <c r="AE135" i="30"/>
  <c r="X130" i="30"/>
  <c r="X116" i="30"/>
  <c r="X138" i="30"/>
  <c r="X127" i="30"/>
  <c r="X119" i="30"/>
  <c r="X115" i="30"/>
  <c r="X129" i="30"/>
  <c r="X132" i="30"/>
  <c r="X122" i="30"/>
  <c r="X95" i="30"/>
  <c r="X139" i="30"/>
  <c r="X124" i="30"/>
  <c r="X117" i="30"/>
  <c r="X114" i="30"/>
  <c r="X111" i="30"/>
  <c r="X106" i="30"/>
  <c r="X102" i="30"/>
  <c r="X98" i="30"/>
  <c r="X88" i="30"/>
  <c r="X137" i="30"/>
  <c r="X133" i="30"/>
  <c r="X113" i="30"/>
  <c r="X136" i="30"/>
  <c r="X131" i="30"/>
  <c r="X128" i="30"/>
  <c r="X120" i="30"/>
  <c r="X109" i="30"/>
  <c r="X108" i="30"/>
  <c r="X101" i="30"/>
  <c r="X100" i="30"/>
  <c r="X110" i="30"/>
  <c r="X112" i="30"/>
  <c r="X104" i="30"/>
  <c r="X96" i="30"/>
  <c r="X91" i="30"/>
  <c r="X135" i="30"/>
  <c r="X107" i="30"/>
  <c r="X94" i="30"/>
  <c r="X126" i="30"/>
  <c r="X105" i="30"/>
  <c r="X125" i="30"/>
  <c r="X103" i="30"/>
  <c r="X92" i="30"/>
  <c r="X89" i="30"/>
  <c r="X87" i="30"/>
  <c r="X118" i="30"/>
  <c r="X123" i="30"/>
  <c r="X90" i="30"/>
  <c r="X121" i="30"/>
  <c r="X97" i="30"/>
  <c r="X134" i="30"/>
  <c r="X93" i="30"/>
  <c r="X86" i="30"/>
  <c r="X99" i="30"/>
  <c r="AE99" i="30"/>
  <c r="AE123" i="30"/>
  <c r="AE87" i="30"/>
  <c r="AG110" i="30"/>
  <c r="AJ110" i="30"/>
  <c r="AI110" i="30"/>
  <c r="AF110" i="30"/>
  <c r="AH110" i="30"/>
  <c r="AG98" i="30"/>
  <c r="AF98" i="30"/>
  <c r="AI98" i="30"/>
  <c r="AH98" i="30"/>
  <c r="AJ98" i="30"/>
  <c r="Z132" i="30"/>
  <c r="Z124" i="30"/>
  <c r="Z137" i="30"/>
  <c r="Z117" i="30"/>
  <c r="Z127" i="30"/>
  <c r="Z115" i="30"/>
  <c r="Z91" i="30"/>
  <c r="Z119" i="30"/>
  <c r="Z110" i="30"/>
  <c r="Z107" i="30"/>
  <c r="Z103" i="30"/>
  <c r="Z129" i="30"/>
  <c r="Z125" i="30"/>
  <c r="Z112" i="30"/>
  <c r="Z102" i="30"/>
  <c r="Z109" i="30"/>
  <c r="Z94" i="30"/>
  <c r="Z108" i="30"/>
  <c r="Z97" i="30"/>
  <c r="Z101" i="30"/>
  <c r="Z93" i="30"/>
  <c r="Z90" i="30"/>
  <c r="Z128" i="30"/>
  <c r="Z138" i="30"/>
  <c r="Z100" i="30"/>
  <c r="Z96" i="30"/>
  <c r="Z105" i="30"/>
  <c r="AI86" i="30"/>
  <c r="AH86" i="30"/>
  <c r="AF86" i="30"/>
  <c r="AJ86" i="30"/>
  <c r="AG86" i="30"/>
  <c r="AI134" i="30"/>
  <c r="AH134" i="30"/>
  <c r="AJ134" i="30"/>
  <c r="AG134" i="30"/>
  <c r="AF134" i="30"/>
  <c r="AJ110" i="29"/>
  <c r="AI110" i="29"/>
  <c r="AF110" i="29"/>
  <c r="AH110" i="29"/>
  <c r="AG110" i="29"/>
  <c r="Z121" i="29"/>
  <c r="AE99" i="29"/>
  <c r="AI122" i="29"/>
  <c r="AH122" i="29"/>
  <c r="AG122" i="29"/>
  <c r="AF122" i="29"/>
  <c r="AJ122" i="29"/>
  <c r="AJ86" i="29"/>
  <c r="AI86" i="29"/>
  <c r="AH86" i="29"/>
  <c r="AG86" i="29"/>
  <c r="AF86" i="29"/>
  <c r="AJ134" i="29"/>
  <c r="AI134" i="29"/>
  <c r="AH134" i="29"/>
  <c r="AG134" i="29"/>
  <c r="AF134" i="29"/>
  <c r="AJ98" i="29"/>
  <c r="AH98" i="29"/>
  <c r="AI98" i="29"/>
  <c r="AG98" i="29"/>
  <c r="AF98" i="29"/>
  <c r="AE135" i="29"/>
  <c r="X130" i="29"/>
  <c r="X116" i="29"/>
  <c r="X136" i="29"/>
  <c r="X131" i="29"/>
  <c r="X119" i="29"/>
  <c r="X132" i="29"/>
  <c r="X124" i="29"/>
  <c r="X137" i="29"/>
  <c r="X133" i="29"/>
  <c r="X125" i="29"/>
  <c r="X122" i="29"/>
  <c r="X117" i="29"/>
  <c r="X126" i="29"/>
  <c r="X120" i="29"/>
  <c r="X138" i="29"/>
  <c r="X134" i="29"/>
  <c r="X127" i="29"/>
  <c r="X128" i="29"/>
  <c r="X118" i="29"/>
  <c r="X139" i="29"/>
  <c r="X135" i="29"/>
  <c r="X129" i="29"/>
  <c r="X123" i="29"/>
  <c r="X121" i="29"/>
  <c r="X89" i="29"/>
  <c r="X113" i="29"/>
  <c r="X108" i="29"/>
  <c r="X104" i="29"/>
  <c r="X100" i="29"/>
  <c r="X92" i="29"/>
  <c r="X112" i="29"/>
  <c r="X105" i="29"/>
  <c r="X101" i="29"/>
  <c r="X97" i="29"/>
  <c r="X96" i="29"/>
  <c r="X93" i="29"/>
  <c r="X87" i="29"/>
  <c r="X111" i="29"/>
  <c r="X107" i="29"/>
  <c r="X88" i="29"/>
  <c r="X114" i="29"/>
  <c r="X86" i="29"/>
  <c r="X109" i="29"/>
  <c r="X103" i="29"/>
  <c r="X102" i="29"/>
  <c r="X106" i="29"/>
  <c r="X115" i="29"/>
  <c r="X91" i="29"/>
  <c r="X90" i="29"/>
  <c r="X99" i="29"/>
  <c r="X98" i="29"/>
  <c r="X95" i="29"/>
  <c r="X110" i="29"/>
  <c r="X94" i="29"/>
  <c r="AE87" i="29"/>
  <c r="AE111" i="29"/>
  <c r="AE123" i="29"/>
  <c r="AI98" i="24"/>
  <c r="AI110" i="28"/>
  <c r="AE135" i="28"/>
  <c r="AJ98" i="28"/>
  <c r="AJ111" i="28"/>
  <c r="AK110" i="28"/>
  <c r="AL110" i="28"/>
  <c r="AI122" i="28"/>
  <c r="AH122" i="28"/>
  <c r="AG122" i="28"/>
  <c r="AF122" i="28"/>
  <c r="AJ122" i="28"/>
  <c r="Z100" i="28"/>
  <c r="AF86" i="28"/>
  <c r="AG86" i="28"/>
  <c r="AJ86" i="28"/>
  <c r="AI86" i="28"/>
  <c r="AH86" i="28"/>
  <c r="AF112" i="28"/>
  <c r="AG112" i="28"/>
  <c r="AH112" i="28"/>
  <c r="AI112" i="28"/>
  <c r="AJ112" i="28"/>
  <c r="AE123" i="28"/>
  <c r="AE101" i="28"/>
  <c r="X130" i="28"/>
  <c r="X116" i="28"/>
  <c r="X136" i="28"/>
  <c r="X131" i="28"/>
  <c r="X119" i="28"/>
  <c r="X132" i="28"/>
  <c r="X124" i="28"/>
  <c r="X137" i="28"/>
  <c r="X133" i="28"/>
  <c r="X125" i="28"/>
  <c r="X122" i="28"/>
  <c r="X117" i="28"/>
  <c r="X126" i="28"/>
  <c r="X120" i="28"/>
  <c r="X112" i="28"/>
  <c r="X138" i="28"/>
  <c r="X134" i="28"/>
  <c r="X127" i="28"/>
  <c r="X128" i="28"/>
  <c r="X118" i="28"/>
  <c r="X139" i="28"/>
  <c r="X135" i="28"/>
  <c r="X129" i="28"/>
  <c r="X123" i="28"/>
  <c r="X121" i="28"/>
  <c r="X108" i="28"/>
  <c r="X89" i="28"/>
  <c r="X113" i="28"/>
  <c r="X115" i="28"/>
  <c r="X104" i="28"/>
  <c r="X100" i="28"/>
  <c r="X92" i="28"/>
  <c r="X111" i="28"/>
  <c r="X107" i="28"/>
  <c r="X96" i="28"/>
  <c r="X93" i="28"/>
  <c r="X87" i="28"/>
  <c r="X99" i="28"/>
  <c r="X86" i="28"/>
  <c r="X110" i="28"/>
  <c r="X105" i="28"/>
  <c r="X101" i="28"/>
  <c r="X97" i="28"/>
  <c r="X94" i="28"/>
  <c r="X90" i="28"/>
  <c r="X95" i="28"/>
  <c r="X114" i="28"/>
  <c r="X109" i="28"/>
  <c r="X106" i="28"/>
  <c r="X102" i="28"/>
  <c r="X98" i="28"/>
  <c r="X88" i="28"/>
  <c r="X91" i="28"/>
  <c r="X103" i="28"/>
  <c r="AE113" i="28"/>
  <c r="AG100" i="28"/>
  <c r="AH100" i="28"/>
  <c r="AF100" i="28"/>
  <c r="AI100" i="28"/>
  <c r="AJ100" i="28"/>
  <c r="AJ134" i="28"/>
  <c r="AI134" i="28"/>
  <c r="AH134" i="28"/>
  <c r="AG134" i="28"/>
  <c r="AF134" i="28"/>
  <c r="AE87" i="28"/>
  <c r="AL99" i="28"/>
  <c r="AK99" i="28"/>
  <c r="T95" i="1"/>
  <c r="S95" i="27"/>
  <c r="S95" i="11"/>
  <c r="T132" i="25"/>
  <c r="T132" i="27"/>
  <c r="T132" i="19"/>
  <c r="T132" i="23"/>
  <c r="T132" i="26"/>
  <c r="T132" i="24"/>
  <c r="T132" i="15"/>
  <c r="T132" i="21"/>
  <c r="T132" i="22"/>
  <c r="T132" i="18"/>
  <c r="T132" i="20"/>
  <c r="T132" i="12"/>
  <c r="T109" i="27"/>
  <c r="T109" i="11"/>
  <c r="AI134" i="22"/>
  <c r="AH134" i="22"/>
  <c r="AG134" i="22"/>
  <c r="AF134" i="22"/>
  <c r="T98" i="1"/>
  <c r="S98" i="27"/>
  <c r="S98" i="11"/>
  <c r="T90" i="1"/>
  <c r="S90" i="27"/>
  <c r="S90" i="11"/>
  <c r="T104" i="27"/>
  <c r="T104" i="11"/>
  <c r="T125" i="27"/>
  <c r="T125" i="25"/>
  <c r="T125" i="24"/>
  <c r="T125" i="23"/>
  <c r="T125" i="22"/>
  <c r="T125" i="26"/>
  <c r="T125" i="20"/>
  <c r="T125" i="19"/>
  <c r="T125" i="21"/>
  <c r="T125" i="18"/>
  <c r="T125" i="15"/>
  <c r="T125" i="12"/>
  <c r="T126" i="27"/>
  <c r="T126" i="24"/>
  <c r="T126" i="26"/>
  <c r="T126" i="25"/>
  <c r="T126" i="20"/>
  <c r="T126" i="22"/>
  <c r="T126" i="12"/>
  <c r="T126" i="21"/>
  <c r="T126" i="23"/>
  <c r="T126" i="18"/>
  <c r="T126" i="19"/>
  <c r="T126" i="15"/>
  <c r="T108" i="27"/>
  <c r="T108" i="11"/>
  <c r="T129" i="26"/>
  <c r="T129" i="27"/>
  <c r="T129" i="23"/>
  <c r="T129" i="25"/>
  <c r="T129" i="24"/>
  <c r="T129" i="22"/>
  <c r="T129" i="21"/>
  <c r="T129" i="20"/>
  <c r="T129" i="18"/>
  <c r="T129" i="12"/>
  <c r="T129" i="15"/>
  <c r="T129" i="19"/>
  <c r="T87" i="1"/>
  <c r="S87" i="27"/>
  <c r="S87" i="11"/>
  <c r="T101" i="27"/>
  <c r="T101" i="11"/>
  <c r="T92" i="27"/>
  <c r="T92" i="11"/>
  <c r="T105" i="27"/>
  <c r="T105" i="11"/>
  <c r="T89" i="1"/>
  <c r="S89" i="27"/>
  <c r="S89" i="11"/>
  <c r="T131" i="27"/>
  <c r="T131" i="25"/>
  <c r="T131" i="23"/>
  <c r="T131" i="22"/>
  <c r="T131" i="24"/>
  <c r="T131" i="21"/>
  <c r="T131" i="19"/>
  <c r="T131" i="18"/>
  <c r="T131" i="15"/>
  <c r="T131" i="26"/>
  <c r="T131" i="20"/>
  <c r="T131" i="12"/>
  <c r="T130" i="27"/>
  <c r="T130" i="26"/>
  <c r="T130" i="22"/>
  <c r="T130" i="21"/>
  <c r="T130" i="20"/>
  <c r="T130" i="23"/>
  <c r="T130" i="19"/>
  <c r="T130" i="18"/>
  <c r="T130" i="15"/>
  <c r="T130" i="25"/>
  <c r="T130" i="12"/>
  <c r="T130" i="24"/>
  <c r="T119" i="1"/>
  <c r="S119" i="27"/>
  <c r="AE135" i="19"/>
  <c r="AI135" i="19" s="1"/>
  <c r="AD136" i="19"/>
  <c r="T91" i="1"/>
  <c r="S91" i="27"/>
  <c r="S91" i="11"/>
  <c r="T120" i="1"/>
  <c r="S120" i="27"/>
  <c r="T86" i="27"/>
  <c r="T86" i="11"/>
  <c r="T128" i="27"/>
  <c r="T128" i="26"/>
  <c r="T128" i="24"/>
  <c r="T128" i="23"/>
  <c r="T128" i="22"/>
  <c r="T128" i="18"/>
  <c r="T128" i="25"/>
  <c r="T128" i="20"/>
  <c r="T128" i="12"/>
  <c r="T128" i="21"/>
  <c r="T128" i="19"/>
  <c r="T128" i="15"/>
  <c r="T88" i="27"/>
  <c r="T88" i="11"/>
  <c r="AH134" i="19"/>
  <c r="AG134" i="19"/>
  <c r="T97" i="1"/>
  <c r="S97" i="27"/>
  <c r="S97" i="11"/>
  <c r="AE135" i="24"/>
  <c r="AD136" i="24"/>
  <c r="T94" i="27"/>
  <c r="T94" i="11"/>
  <c r="T96" i="27"/>
  <c r="T96" i="24"/>
  <c r="T96" i="23"/>
  <c r="T96" i="25"/>
  <c r="T96" i="20"/>
  <c r="T96" i="19"/>
  <c r="T96" i="15"/>
  <c r="T96" i="21"/>
  <c r="T96" i="22"/>
  <c r="T96" i="26"/>
  <c r="T96" i="18"/>
  <c r="T96" i="12"/>
  <c r="AI134" i="24"/>
  <c r="AH134" i="24"/>
  <c r="AG134" i="24"/>
  <c r="T93" i="1"/>
  <c r="S93" i="27"/>
  <c r="S93" i="11"/>
  <c r="T127" i="27"/>
  <c r="T127" i="26"/>
  <c r="T127" i="24"/>
  <c r="T127" i="22"/>
  <c r="T127" i="23"/>
  <c r="T127" i="21"/>
  <c r="T127" i="12"/>
  <c r="T127" i="25"/>
  <c r="T127" i="20"/>
  <c r="T127" i="18"/>
  <c r="T127" i="19"/>
  <c r="T127" i="15"/>
  <c r="T103" i="27"/>
  <c r="T103" i="11"/>
  <c r="T107" i="27"/>
  <c r="T107" i="11"/>
  <c r="T99" i="27"/>
  <c r="T99" i="11"/>
  <c r="AE135" i="25"/>
  <c r="AJ135" i="25" s="1"/>
  <c r="AD136" i="25"/>
  <c r="AJ134" i="22"/>
  <c r="AD136" i="26"/>
  <c r="AE135" i="26"/>
  <c r="AJ135" i="26" s="1"/>
  <c r="AL135" i="26" s="1"/>
  <c r="T106" i="27"/>
  <c r="T106" i="11"/>
  <c r="AE135" i="22"/>
  <c r="AD136" i="22"/>
  <c r="X130" i="27"/>
  <c r="X122" i="27"/>
  <c r="X136" i="27"/>
  <c r="X131" i="27"/>
  <c r="X123" i="27"/>
  <c r="X132" i="27"/>
  <c r="X124" i="27"/>
  <c r="X137" i="27"/>
  <c r="X133" i="27"/>
  <c r="X125" i="27"/>
  <c r="X126" i="27"/>
  <c r="X138" i="27"/>
  <c r="X134" i="27"/>
  <c r="X127" i="27"/>
  <c r="X128" i="27"/>
  <c r="X139" i="27"/>
  <c r="X135" i="27"/>
  <c r="X129" i="27"/>
  <c r="X121" i="27"/>
  <c r="X120" i="27"/>
  <c r="X119" i="27"/>
  <c r="X118" i="27"/>
  <c r="X117" i="27"/>
  <c r="X116" i="27"/>
  <c r="X115" i="27"/>
  <c r="X114" i="27"/>
  <c r="X113" i="27"/>
  <c r="X112" i="27"/>
  <c r="X111" i="27"/>
  <c r="X110" i="27"/>
  <c r="X108" i="27"/>
  <c r="X100" i="27"/>
  <c r="X97" i="27"/>
  <c r="X93" i="27"/>
  <c r="X104" i="27"/>
  <c r="X107" i="27"/>
  <c r="X99" i="27"/>
  <c r="X94" i="27"/>
  <c r="X90" i="27"/>
  <c r="X86" i="27"/>
  <c r="X105" i="27"/>
  <c r="X89" i="27"/>
  <c r="X106" i="27"/>
  <c r="X98" i="27"/>
  <c r="X109" i="27"/>
  <c r="X91" i="27"/>
  <c r="X87" i="27"/>
  <c r="X102" i="27"/>
  <c r="X103" i="27"/>
  <c r="X96" i="27"/>
  <c r="X95" i="27"/>
  <c r="X101" i="27"/>
  <c r="X92" i="27"/>
  <c r="X88" i="27"/>
  <c r="AE123" i="27"/>
  <c r="AF122" i="27"/>
  <c r="AJ122" i="27"/>
  <c r="AI122" i="27"/>
  <c r="AH122" i="27"/>
  <c r="AG122" i="27"/>
  <c r="AJ134" i="27"/>
  <c r="AI134" i="27"/>
  <c r="AH134" i="27"/>
  <c r="AG134" i="27"/>
  <c r="AF134" i="27"/>
  <c r="AG86" i="27"/>
  <c r="AF86" i="27"/>
  <c r="AJ86" i="27"/>
  <c r="AH86" i="27"/>
  <c r="AI86" i="27"/>
  <c r="AE87" i="27"/>
  <c r="AE99" i="27"/>
  <c r="AH98" i="27"/>
  <c r="AG98" i="27"/>
  <c r="AF98" i="27"/>
  <c r="AI98" i="27"/>
  <c r="AJ98" i="27"/>
  <c r="AF110" i="27"/>
  <c r="AI110" i="27"/>
  <c r="AH110" i="27"/>
  <c r="AG110" i="27"/>
  <c r="AJ110" i="27"/>
  <c r="AE135" i="27"/>
  <c r="AE111" i="27"/>
  <c r="AI101" i="24"/>
  <c r="AI100" i="24"/>
  <c r="X130" i="26"/>
  <c r="X132" i="26"/>
  <c r="AJ134" i="26"/>
  <c r="AI134" i="26"/>
  <c r="AE123" i="26"/>
  <c r="AD124" i="26"/>
  <c r="AH86" i="26"/>
  <c r="AG86" i="26"/>
  <c r="AF86" i="26"/>
  <c r="AJ86" i="26"/>
  <c r="AI86" i="26"/>
  <c r="X87" i="26"/>
  <c r="X90" i="26"/>
  <c r="X89" i="26"/>
  <c r="X114" i="26"/>
  <c r="X104" i="26"/>
  <c r="X120" i="26"/>
  <c r="X117" i="26"/>
  <c r="X135" i="26"/>
  <c r="AF98" i="26"/>
  <c r="AJ98" i="26"/>
  <c r="AH98" i="26"/>
  <c r="AG98" i="26"/>
  <c r="AI98" i="26"/>
  <c r="Z124" i="26"/>
  <c r="Z128" i="26"/>
  <c r="Z135" i="26"/>
  <c r="Z131" i="26"/>
  <c r="Z121" i="26"/>
  <c r="Z132" i="26"/>
  <c r="Z107" i="26"/>
  <c r="Z105" i="26"/>
  <c r="Z99" i="26"/>
  <c r="Z117" i="26"/>
  <c r="Z90" i="26"/>
  <c r="Z91" i="26"/>
  <c r="Z112" i="26"/>
  <c r="Z89" i="26"/>
  <c r="X86" i="26"/>
  <c r="X94" i="26"/>
  <c r="X95" i="26"/>
  <c r="X99" i="26"/>
  <c r="X105" i="26"/>
  <c r="X113" i="26"/>
  <c r="X122" i="26"/>
  <c r="X136" i="26"/>
  <c r="X123" i="26"/>
  <c r="AD100" i="26"/>
  <c r="AE99" i="26"/>
  <c r="AD112" i="26"/>
  <c r="AE111" i="26"/>
  <c r="X92" i="26"/>
  <c r="X97" i="26"/>
  <c r="X111" i="26"/>
  <c r="X100" i="26"/>
  <c r="X106" i="26"/>
  <c r="X119" i="26"/>
  <c r="X116" i="26"/>
  <c r="X137" i="26"/>
  <c r="X125" i="26"/>
  <c r="AH110" i="26"/>
  <c r="AG110" i="26"/>
  <c r="AJ110" i="26"/>
  <c r="AI110" i="26"/>
  <c r="AF110" i="26"/>
  <c r="X91" i="26"/>
  <c r="X98" i="26"/>
  <c r="X88" i="26"/>
  <c r="X101" i="26"/>
  <c r="X107" i="26"/>
  <c r="X112" i="26"/>
  <c r="X128" i="26"/>
  <c r="X138" i="26"/>
  <c r="X131" i="26"/>
  <c r="X93" i="26"/>
  <c r="X115" i="26"/>
  <c r="X121" i="26"/>
  <c r="X102" i="26"/>
  <c r="X108" i="26"/>
  <c r="X118" i="26"/>
  <c r="X129" i="26"/>
  <c r="X139" i="26"/>
  <c r="X126" i="26"/>
  <c r="AJ122" i="26"/>
  <c r="AI122" i="26"/>
  <c r="AH122" i="26"/>
  <c r="AG122" i="26"/>
  <c r="AF122" i="26"/>
  <c r="AD88" i="26"/>
  <c r="AE87" i="26"/>
  <c r="X96" i="26"/>
  <c r="X127" i="26"/>
  <c r="X110" i="26"/>
  <c r="X103" i="26"/>
  <c r="X109" i="26"/>
  <c r="X133" i="26"/>
  <c r="X134" i="26"/>
  <c r="X124" i="26"/>
  <c r="AE123" i="25"/>
  <c r="AD124" i="25"/>
  <c r="AJ98" i="25"/>
  <c r="AI98" i="25"/>
  <c r="AG98" i="25"/>
  <c r="AF98" i="25"/>
  <c r="AH98" i="25"/>
  <c r="X132" i="25"/>
  <c r="X126" i="25"/>
  <c r="X131" i="25"/>
  <c r="X125" i="25"/>
  <c r="X123" i="25"/>
  <c r="X130" i="25"/>
  <c r="X124" i="25"/>
  <c r="X128" i="25"/>
  <c r="X139" i="25"/>
  <c r="X138" i="25"/>
  <c r="X137" i="25"/>
  <c r="X136" i="25"/>
  <c r="X135" i="25"/>
  <c r="X134" i="25"/>
  <c r="X133" i="25"/>
  <c r="X127" i="25"/>
  <c r="X122" i="25"/>
  <c r="X129" i="25"/>
  <c r="X116" i="25"/>
  <c r="X110" i="25"/>
  <c r="X117" i="25"/>
  <c r="X111" i="25"/>
  <c r="X118" i="25"/>
  <c r="X112" i="25"/>
  <c r="X119" i="25"/>
  <c r="X113" i="25"/>
  <c r="X120" i="25"/>
  <c r="X114" i="25"/>
  <c r="X105" i="25"/>
  <c r="X104" i="25"/>
  <c r="X103" i="25"/>
  <c r="X102" i="25"/>
  <c r="X101" i="25"/>
  <c r="X100" i="25"/>
  <c r="X99" i="25"/>
  <c r="X98" i="25"/>
  <c r="X97" i="25"/>
  <c r="X94" i="25"/>
  <c r="X96" i="25"/>
  <c r="X106" i="25"/>
  <c r="X109" i="25"/>
  <c r="X108" i="25"/>
  <c r="X107" i="25"/>
  <c r="X89" i="25"/>
  <c r="X121" i="25"/>
  <c r="X90" i="25"/>
  <c r="X92" i="25"/>
  <c r="X115" i="25"/>
  <c r="X95" i="25"/>
  <c r="X93" i="25"/>
  <c r="X86" i="25"/>
  <c r="X87" i="25"/>
  <c r="X91" i="25"/>
  <c r="X88" i="25"/>
  <c r="AE87" i="25"/>
  <c r="AD88" i="25"/>
  <c r="AJ110" i="25"/>
  <c r="AI110" i="25"/>
  <c r="AH110" i="25"/>
  <c r="AG110" i="25"/>
  <c r="AF110" i="25"/>
  <c r="AD100" i="25"/>
  <c r="AE99" i="25"/>
  <c r="AI134" i="25"/>
  <c r="AJ134" i="25"/>
  <c r="AG86" i="25"/>
  <c r="AF86" i="25"/>
  <c r="AJ86" i="25"/>
  <c r="AH86" i="25"/>
  <c r="AI86" i="25"/>
  <c r="AE111" i="25"/>
  <c r="AD112" i="25"/>
  <c r="AH122" i="25"/>
  <c r="AG122" i="25"/>
  <c r="AJ122" i="25"/>
  <c r="AI122" i="25"/>
  <c r="AF122" i="25"/>
  <c r="AJ110" i="24"/>
  <c r="AI110" i="24"/>
  <c r="AF110" i="24"/>
  <c r="AH110" i="24"/>
  <c r="AG110" i="24"/>
  <c r="Z113" i="24"/>
  <c r="AD124" i="24"/>
  <c r="AE123" i="24"/>
  <c r="Z87" i="24"/>
  <c r="Z119" i="24"/>
  <c r="Z139" i="24"/>
  <c r="AL98" i="24"/>
  <c r="AK98" i="24"/>
  <c r="AL99" i="24"/>
  <c r="AK99" i="24"/>
  <c r="Z90" i="24"/>
  <c r="Z123" i="24"/>
  <c r="Z107" i="24"/>
  <c r="X132" i="24"/>
  <c r="X131" i="24"/>
  <c r="X125" i="24"/>
  <c r="X123" i="24"/>
  <c r="X130" i="24"/>
  <c r="X124" i="24"/>
  <c r="X129" i="24"/>
  <c r="X121" i="24"/>
  <c r="X136" i="24"/>
  <c r="X128" i="24"/>
  <c r="X115" i="24"/>
  <c r="X109" i="24"/>
  <c r="X138" i="24"/>
  <c r="X127" i="24"/>
  <c r="X116" i="24"/>
  <c r="X110" i="24"/>
  <c r="X117" i="24"/>
  <c r="X111" i="24"/>
  <c r="X137" i="24"/>
  <c r="X118" i="24"/>
  <c r="X135" i="24"/>
  <c r="X133" i="24"/>
  <c r="X126" i="24"/>
  <c r="X119" i="24"/>
  <c r="X113" i="24"/>
  <c r="X139" i="24"/>
  <c r="X120" i="24"/>
  <c r="X122" i="24"/>
  <c r="X108" i="24"/>
  <c r="X107" i="24"/>
  <c r="X106" i="24"/>
  <c r="X105" i="24"/>
  <c r="X104" i="24"/>
  <c r="X103" i="24"/>
  <c r="X102" i="24"/>
  <c r="X101" i="24"/>
  <c r="X100" i="24"/>
  <c r="X99" i="24"/>
  <c r="X134" i="24"/>
  <c r="X112" i="24"/>
  <c r="X88" i="24"/>
  <c r="X97" i="24"/>
  <c r="X89" i="24"/>
  <c r="X96" i="24"/>
  <c r="X90" i="24"/>
  <c r="X87" i="24"/>
  <c r="X98" i="24"/>
  <c r="X94" i="24"/>
  <c r="X93" i="24"/>
  <c r="X91" i="24"/>
  <c r="X114" i="24"/>
  <c r="X95" i="24"/>
  <c r="X92" i="24"/>
  <c r="X86" i="24"/>
  <c r="Z114" i="24"/>
  <c r="Z125" i="24"/>
  <c r="AH122" i="24"/>
  <c r="AG122" i="24"/>
  <c r="AF122" i="24"/>
  <c r="AI122" i="24"/>
  <c r="AJ122" i="24"/>
  <c r="Z88" i="24"/>
  <c r="AE104" i="24"/>
  <c r="AD105" i="24"/>
  <c r="AH86" i="24"/>
  <c r="AG86" i="24"/>
  <c r="AF86" i="24"/>
  <c r="AI86" i="24"/>
  <c r="AJ86" i="24"/>
  <c r="Z92" i="24"/>
  <c r="Z118" i="24"/>
  <c r="Z129" i="24"/>
  <c r="AL100" i="24"/>
  <c r="AK100" i="24"/>
  <c r="AE111" i="24"/>
  <c r="AD112" i="24"/>
  <c r="AG103" i="24"/>
  <c r="AF103" i="24"/>
  <c r="AJ103" i="24"/>
  <c r="AI103" i="24"/>
  <c r="AH103" i="24"/>
  <c r="AD88" i="24"/>
  <c r="AE87" i="24"/>
  <c r="Z91" i="24"/>
  <c r="Z106" i="24"/>
  <c r="AF86" i="23"/>
  <c r="AH86" i="23"/>
  <c r="AJ86" i="23"/>
  <c r="AI86" i="23"/>
  <c r="AG86" i="23"/>
  <c r="AF122" i="23"/>
  <c r="AH122" i="23"/>
  <c r="AG122" i="23"/>
  <c r="AJ122" i="23"/>
  <c r="AI122" i="23"/>
  <c r="AE87" i="23"/>
  <c r="AD88" i="23"/>
  <c r="AE123" i="23"/>
  <c r="AD124" i="23"/>
  <c r="X132" i="23"/>
  <c r="X126" i="23"/>
  <c r="X131" i="23"/>
  <c r="X125" i="23"/>
  <c r="X123" i="23"/>
  <c r="X129" i="23"/>
  <c r="X128" i="23"/>
  <c r="X138" i="23"/>
  <c r="X130" i="23"/>
  <c r="X116" i="23"/>
  <c r="X139" i="23"/>
  <c r="X133" i="23"/>
  <c r="X117" i="23"/>
  <c r="X111" i="23"/>
  <c r="X134" i="23"/>
  <c r="X122" i="23"/>
  <c r="X135" i="23"/>
  <c r="X119" i="23"/>
  <c r="X113" i="23"/>
  <c r="X136" i="23"/>
  <c r="X112" i="23"/>
  <c r="X137" i="23"/>
  <c r="X127" i="23"/>
  <c r="X120" i="23"/>
  <c r="X115" i="23"/>
  <c r="X121" i="23"/>
  <c r="X109" i="23"/>
  <c r="X108" i="23"/>
  <c r="X107" i="23"/>
  <c r="X106" i="23"/>
  <c r="X105" i="23"/>
  <c r="X104" i="23"/>
  <c r="X103" i="23"/>
  <c r="X102" i="23"/>
  <c r="X101" i="23"/>
  <c r="X100" i="23"/>
  <c r="X124" i="23"/>
  <c r="X99" i="23"/>
  <c r="X96" i="23"/>
  <c r="X93" i="23"/>
  <c r="X91" i="23"/>
  <c r="X114" i="23"/>
  <c r="X92" i="23"/>
  <c r="X97" i="23"/>
  <c r="X87" i="23"/>
  <c r="X118" i="23"/>
  <c r="X98" i="23"/>
  <c r="X89" i="23"/>
  <c r="X88" i="23"/>
  <c r="X110" i="23"/>
  <c r="X95" i="23"/>
  <c r="X86" i="23"/>
  <c r="X94" i="23"/>
  <c r="X90" i="23"/>
  <c r="AE135" i="23"/>
  <c r="AD136" i="23"/>
  <c r="AI134" i="23"/>
  <c r="AH134" i="23"/>
  <c r="AF134" i="23"/>
  <c r="AG134" i="23"/>
  <c r="AJ134" i="23"/>
  <c r="AJ110" i="23"/>
  <c r="AI110" i="23"/>
  <c r="AH110" i="23"/>
  <c r="AG110" i="23"/>
  <c r="AF110" i="23"/>
  <c r="AG98" i="23"/>
  <c r="AF98" i="23"/>
  <c r="AJ98" i="23"/>
  <c r="AI98" i="23"/>
  <c r="AH98" i="23"/>
  <c r="Z139" i="23"/>
  <c r="Z136" i="23"/>
  <c r="Z122" i="23"/>
  <c r="Z131" i="23"/>
  <c r="Z120" i="23"/>
  <c r="Z115" i="23"/>
  <c r="Z106" i="23"/>
  <c r="Z103" i="23"/>
  <c r="Z98" i="23"/>
  <c r="Z116" i="23"/>
  <c r="Z88" i="23"/>
  <c r="Z89" i="23"/>
  <c r="Z92" i="23"/>
  <c r="AE111" i="23"/>
  <c r="AD112" i="23"/>
  <c r="AD100" i="23"/>
  <c r="AE99" i="23"/>
  <c r="AD124" i="22"/>
  <c r="AE123" i="22"/>
  <c r="AF86" i="22"/>
  <c r="AJ86" i="22"/>
  <c r="AG86" i="22"/>
  <c r="AI86" i="22"/>
  <c r="AH86" i="22"/>
  <c r="AE99" i="22"/>
  <c r="AD100" i="22"/>
  <c r="AJ110" i="22"/>
  <c r="AI110" i="22"/>
  <c r="AH110" i="22"/>
  <c r="AG110" i="22"/>
  <c r="AF110" i="22"/>
  <c r="AE87" i="22"/>
  <c r="AD88" i="22"/>
  <c r="AH98" i="22"/>
  <c r="AG98" i="22"/>
  <c r="AF98" i="22"/>
  <c r="AJ98" i="22"/>
  <c r="AI98" i="22"/>
  <c r="AE111" i="22"/>
  <c r="AD112" i="22"/>
  <c r="X132" i="22"/>
  <c r="X126" i="22"/>
  <c r="X131" i="22"/>
  <c r="X125" i="22"/>
  <c r="X123" i="22"/>
  <c r="X130" i="22"/>
  <c r="X124" i="22"/>
  <c r="X129" i="22"/>
  <c r="X121" i="22"/>
  <c r="X135" i="22"/>
  <c r="X133" i="22"/>
  <c r="X122" i="22"/>
  <c r="X116" i="22"/>
  <c r="X110" i="22"/>
  <c r="X117" i="22"/>
  <c r="X111" i="22"/>
  <c r="X139" i="22"/>
  <c r="X128" i="22"/>
  <c r="X118" i="22"/>
  <c r="X112" i="22"/>
  <c r="X138" i="22"/>
  <c r="X134" i="22"/>
  <c r="X127" i="22"/>
  <c r="X119" i="22"/>
  <c r="X113" i="22"/>
  <c r="X137" i="22"/>
  <c r="X120" i="22"/>
  <c r="X114" i="22"/>
  <c r="X136" i="22"/>
  <c r="X115" i="22"/>
  <c r="X92" i="22"/>
  <c r="X109" i="22"/>
  <c r="X107" i="22"/>
  <c r="X95" i="22"/>
  <c r="X108" i="22"/>
  <c r="X105" i="22"/>
  <c r="X104" i="22"/>
  <c r="X103" i="22"/>
  <c r="X102" i="22"/>
  <c r="X101" i="22"/>
  <c r="X100" i="22"/>
  <c r="X99" i="22"/>
  <c r="X98" i="22"/>
  <c r="X97" i="22"/>
  <c r="X94" i="22"/>
  <c r="X106" i="22"/>
  <c r="X96" i="22"/>
  <c r="X91" i="22"/>
  <c r="X86" i="22"/>
  <c r="X93" i="22"/>
  <c r="X90" i="22"/>
  <c r="X87" i="22"/>
  <c r="X88" i="22"/>
  <c r="X89" i="22"/>
  <c r="AH122" i="22"/>
  <c r="AG122" i="22"/>
  <c r="AF122" i="22"/>
  <c r="AJ122" i="22"/>
  <c r="AI122" i="22"/>
  <c r="Z130" i="22"/>
  <c r="Z138" i="22"/>
  <c r="Z127" i="22"/>
  <c r="Z132" i="22"/>
  <c r="Z126" i="22"/>
  <c r="Z113" i="22"/>
  <c r="Z114" i="22"/>
  <c r="Z106" i="22"/>
  <c r="Z111" i="22"/>
  <c r="Z103" i="22"/>
  <c r="Z100" i="22"/>
  <c r="Z90" i="22"/>
  <c r="Z93" i="22"/>
  <c r="Z87" i="22"/>
  <c r="AL122" i="21"/>
  <c r="AK122" i="21"/>
  <c r="AD112" i="21"/>
  <c r="AE111" i="21"/>
  <c r="AI122" i="21"/>
  <c r="AI135" i="21"/>
  <c r="AH135" i="21"/>
  <c r="AG135" i="21"/>
  <c r="AF135" i="21"/>
  <c r="AJ135" i="21"/>
  <c r="AJ86" i="21"/>
  <c r="AI86" i="21"/>
  <c r="AH86" i="21"/>
  <c r="AF86" i="21"/>
  <c r="AG86" i="21"/>
  <c r="AE124" i="21"/>
  <c r="AD125" i="21"/>
  <c r="AE87" i="21"/>
  <c r="AD88" i="21"/>
  <c r="AJ123" i="21"/>
  <c r="AI123" i="21"/>
  <c r="AH123" i="21"/>
  <c r="AG123" i="21"/>
  <c r="AF123" i="21"/>
  <c r="AJ98" i="21"/>
  <c r="AI98" i="21"/>
  <c r="AH98" i="21"/>
  <c r="AG98" i="21"/>
  <c r="AF98" i="21"/>
  <c r="AE136" i="21"/>
  <c r="AD137" i="21"/>
  <c r="AD100" i="21"/>
  <c r="AE99" i="21"/>
  <c r="Z128" i="21"/>
  <c r="Z133" i="21"/>
  <c r="AL134" i="21"/>
  <c r="AK134" i="21"/>
  <c r="X132" i="21"/>
  <c r="X126" i="21"/>
  <c r="X130" i="21"/>
  <c r="X124" i="21"/>
  <c r="X129" i="21"/>
  <c r="X123" i="21"/>
  <c r="X128" i="21"/>
  <c r="X137" i="21"/>
  <c r="X118" i="21"/>
  <c r="X115" i="21"/>
  <c r="X112" i="21"/>
  <c r="X131" i="21"/>
  <c r="X139" i="21"/>
  <c r="X136" i="21"/>
  <c r="X134" i="21"/>
  <c r="X121" i="21"/>
  <c r="X120" i="21"/>
  <c r="X117" i="21"/>
  <c r="X114" i="21"/>
  <c r="X111" i="21"/>
  <c r="X122" i="21"/>
  <c r="X138" i="21"/>
  <c r="X135" i="21"/>
  <c r="X133" i="21"/>
  <c r="X119" i="21"/>
  <c r="X116" i="21"/>
  <c r="X113" i="21"/>
  <c r="X127" i="21"/>
  <c r="X108" i="21"/>
  <c r="X106" i="21"/>
  <c r="X104" i="21"/>
  <c r="X102" i="21"/>
  <c r="X100" i="21"/>
  <c r="X98" i="21"/>
  <c r="X109" i="21"/>
  <c r="X107" i="21"/>
  <c r="X105" i="21"/>
  <c r="X103" i="21"/>
  <c r="X101" i="21"/>
  <c r="X125" i="21"/>
  <c r="X110" i="21"/>
  <c r="X97" i="21"/>
  <c r="X93" i="21"/>
  <c r="X92" i="21"/>
  <c r="X89" i="21"/>
  <c r="X86" i="21"/>
  <c r="X90" i="21"/>
  <c r="X95" i="21"/>
  <c r="X99" i="21"/>
  <c r="X96" i="21"/>
  <c r="X87" i="21"/>
  <c r="X94" i="21"/>
  <c r="X91" i="21"/>
  <c r="X88" i="21"/>
  <c r="AH110" i="21"/>
  <c r="AF110" i="21"/>
  <c r="AJ110" i="21"/>
  <c r="AI110" i="21"/>
  <c r="AG110" i="21"/>
  <c r="AH110" i="20"/>
  <c r="AG110" i="20"/>
  <c r="AF110" i="20"/>
  <c r="AJ110" i="20"/>
  <c r="AI110" i="20"/>
  <c r="AE136" i="20"/>
  <c r="AD137" i="20"/>
  <c r="AE87" i="20"/>
  <c r="AD88" i="20"/>
  <c r="AD112" i="20"/>
  <c r="AE111" i="20"/>
  <c r="AL134" i="20"/>
  <c r="AK134" i="20"/>
  <c r="AI135" i="20"/>
  <c r="AH135" i="20"/>
  <c r="AG135" i="20"/>
  <c r="AF135" i="20"/>
  <c r="AJ135" i="20"/>
  <c r="AF86" i="20"/>
  <c r="AG86" i="20"/>
  <c r="AJ86" i="20"/>
  <c r="AI86" i="20"/>
  <c r="AH86" i="20"/>
  <c r="AH122" i="20"/>
  <c r="AG122" i="20"/>
  <c r="AF122" i="20"/>
  <c r="AI122" i="20"/>
  <c r="AJ122" i="20"/>
  <c r="X132" i="20"/>
  <c r="X131" i="20"/>
  <c r="X125" i="20"/>
  <c r="X123" i="20"/>
  <c r="X130" i="20"/>
  <c r="X124" i="20"/>
  <c r="X129" i="20"/>
  <c r="X121" i="20"/>
  <c r="X118" i="20"/>
  <c r="X112" i="20"/>
  <c r="X139" i="20"/>
  <c r="X138" i="20"/>
  <c r="X137" i="20"/>
  <c r="X119" i="20"/>
  <c r="X113" i="20"/>
  <c r="X136" i="20"/>
  <c r="X134" i="20"/>
  <c r="X120" i="20"/>
  <c r="X114" i="20"/>
  <c r="X128" i="20"/>
  <c r="X115" i="20"/>
  <c r="X135" i="20"/>
  <c r="X127" i="20"/>
  <c r="X126" i="20"/>
  <c r="X116" i="20"/>
  <c r="X122" i="20"/>
  <c r="X117" i="20"/>
  <c r="X108" i="20"/>
  <c r="X107" i="20"/>
  <c r="X133" i="20"/>
  <c r="X109" i="20"/>
  <c r="X110" i="20"/>
  <c r="X106" i="20"/>
  <c r="X105" i="20"/>
  <c r="X104" i="20"/>
  <c r="X103" i="20"/>
  <c r="X102" i="20"/>
  <c r="X101" i="20"/>
  <c r="X100" i="20"/>
  <c r="X99" i="20"/>
  <c r="X97" i="20"/>
  <c r="X93" i="20"/>
  <c r="X90" i="20"/>
  <c r="X91" i="20"/>
  <c r="X98" i="20"/>
  <c r="X94" i="20"/>
  <c r="X86" i="20"/>
  <c r="X111" i="20"/>
  <c r="X95" i="20"/>
  <c r="X92" i="20"/>
  <c r="X87" i="20"/>
  <c r="X89" i="20"/>
  <c r="X96" i="20"/>
  <c r="X88" i="20"/>
  <c r="AD124" i="20"/>
  <c r="AE123" i="20"/>
  <c r="AD100" i="20"/>
  <c r="AE99" i="20"/>
  <c r="Z138" i="20"/>
  <c r="Z110" i="20"/>
  <c r="AG98" i="20"/>
  <c r="AF98" i="20"/>
  <c r="AJ98" i="20"/>
  <c r="AI98" i="20"/>
  <c r="AH98" i="20"/>
  <c r="Z130" i="19"/>
  <c r="Z129" i="19"/>
  <c r="Z138" i="19"/>
  <c r="Z135" i="19"/>
  <c r="Z134" i="19"/>
  <c r="Z133" i="19"/>
  <c r="Z132" i="19"/>
  <c r="Z114" i="19"/>
  <c r="Z124" i="19"/>
  <c r="Z121" i="19"/>
  <c r="Z108" i="19"/>
  <c r="Z123" i="19"/>
  <c r="Z116" i="19"/>
  <c r="Z110" i="19"/>
  <c r="Z95" i="19"/>
  <c r="Z105" i="19"/>
  <c r="Z104" i="19"/>
  <c r="Z103" i="19"/>
  <c r="Z100" i="19"/>
  <c r="Z97" i="19"/>
  <c r="Z94" i="19"/>
  <c r="Z90" i="19"/>
  <c r="Z112" i="19"/>
  <c r="Z92" i="19"/>
  <c r="Z87" i="19"/>
  <c r="Z119" i="19"/>
  <c r="Z91" i="19"/>
  <c r="AE123" i="19"/>
  <c r="AD124" i="19"/>
  <c r="AF122" i="19"/>
  <c r="AG122" i="19"/>
  <c r="AJ122" i="19"/>
  <c r="AI122" i="19"/>
  <c r="AH122" i="19"/>
  <c r="AD88" i="19"/>
  <c r="AE87" i="19"/>
  <c r="AD112" i="19"/>
  <c r="AE111" i="19"/>
  <c r="AG98" i="19"/>
  <c r="AF98" i="19"/>
  <c r="AJ98" i="19"/>
  <c r="AH98" i="19"/>
  <c r="AI98" i="19"/>
  <c r="AF86" i="19"/>
  <c r="AJ86" i="19"/>
  <c r="AG86" i="19"/>
  <c r="AI86" i="19"/>
  <c r="AH86" i="19"/>
  <c r="AH110" i="19"/>
  <c r="AG110" i="19"/>
  <c r="AF110" i="19"/>
  <c r="AI110" i="19"/>
  <c r="AJ110" i="19"/>
  <c r="X132" i="19"/>
  <c r="X126" i="19"/>
  <c r="X131" i="19"/>
  <c r="X125" i="19"/>
  <c r="X123" i="19"/>
  <c r="X130" i="19"/>
  <c r="X129" i="19"/>
  <c r="X128" i="19"/>
  <c r="X134" i="19"/>
  <c r="X127" i="19"/>
  <c r="X118" i="19"/>
  <c r="X112" i="19"/>
  <c r="X139" i="19"/>
  <c r="X122" i="19"/>
  <c r="X119" i="19"/>
  <c r="X113" i="19"/>
  <c r="X138" i="19"/>
  <c r="X133" i="19"/>
  <c r="X124" i="19"/>
  <c r="X120" i="19"/>
  <c r="X114" i="19"/>
  <c r="X137" i="19"/>
  <c r="X121" i="19"/>
  <c r="X115" i="19"/>
  <c r="X136" i="19"/>
  <c r="X135" i="19"/>
  <c r="X109" i="19"/>
  <c r="X116" i="19"/>
  <c r="X110" i="19"/>
  <c r="X108" i="19"/>
  <c r="X107" i="19"/>
  <c r="X106" i="19"/>
  <c r="X105" i="19"/>
  <c r="X104" i="19"/>
  <c r="X103" i="19"/>
  <c r="X102" i="19"/>
  <c r="X101" i="19"/>
  <c r="X100" i="19"/>
  <c r="X99" i="19"/>
  <c r="X98" i="19"/>
  <c r="X93" i="19"/>
  <c r="X90" i="19"/>
  <c r="X96" i="19"/>
  <c r="X94" i="19"/>
  <c r="X86" i="19"/>
  <c r="X88" i="19"/>
  <c r="X91" i="19"/>
  <c r="X117" i="19"/>
  <c r="X95" i="19"/>
  <c r="X92" i="19"/>
  <c r="X87" i="19"/>
  <c r="X111" i="19"/>
  <c r="X97" i="19"/>
  <c r="X89" i="19"/>
  <c r="AJ134" i="19"/>
  <c r="AI134" i="19"/>
  <c r="AE99" i="19"/>
  <c r="AD100" i="19"/>
  <c r="T131" i="11"/>
  <c r="T132" i="11"/>
  <c r="T113" i="1"/>
  <c r="T115" i="1"/>
  <c r="T130" i="11"/>
  <c r="T121" i="1"/>
  <c r="T124" i="11"/>
  <c r="T110" i="11"/>
  <c r="T96" i="11"/>
  <c r="X136" i="18"/>
  <c r="X101" i="18"/>
  <c r="X92" i="18"/>
  <c r="AG98" i="18"/>
  <c r="AF98" i="18"/>
  <c r="AJ98" i="18"/>
  <c r="AI98" i="18"/>
  <c r="AH98" i="18"/>
  <c r="X98" i="18"/>
  <c r="X127" i="18"/>
  <c r="X132" i="18"/>
  <c r="X90" i="18"/>
  <c r="X94" i="18"/>
  <c r="X107" i="18"/>
  <c r="X120" i="18"/>
  <c r="X138" i="18"/>
  <c r="AD136" i="18"/>
  <c r="AE135" i="18"/>
  <c r="X87" i="18"/>
  <c r="X89" i="18"/>
  <c r="X113" i="18"/>
  <c r="X119" i="18"/>
  <c r="X112" i="18"/>
  <c r="X123" i="18"/>
  <c r="X133" i="18"/>
  <c r="X108" i="18"/>
  <c r="X124" i="18"/>
  <c r="X99" i="18"/>
  <c r="X122" i="18"/>
  <c r="AE87" i="18"/>
  <c r="AD88" i="18"/>
  <c r="X93" i="18"/>
  <c r="AE123" i="18"/>
  <c r="AD124" i="18"/>
  <c r="X109" i="18"/>
  <c r="X121" i="18"/>
  <c r="X125" i="18"/>
  <c r="X86" i="18"/>
  <c r="X97" i="18"/>
  <c r="X118" i="18"/>
  <c r="X126" i="18"/>
  <c r="X129" i="18"/>
  <c r="X137" i="18"/>
  <c r="X95" i="18"/>
  <c r="X128" i="18"/>
  <c r="AF86" i="18"/>
  <c r="AI86" i="18"/>
  <c r="AH86" i="18"/>
  <c r="AJ86" i="18"/>
  <c r="AG86" i="18"/>
  <c r="X106" i="18"/>
  <c r="X96" i="18"/>
  <c r="X111" i="18"/>
  <c r="X102" i="18"/>
  <c r="X134" i="18"/>
  <c r="AJ134" i="18"/>
  <c r="AH134" i="18"/>
  <c r="AF134" i="18"/>
  <c r="AI134" i="18"/>
  <c r="AG134" i="18"/>
  <c r="AJ110" i="18"/>
  <c r="AH110" i="18"/>
  <c r="AG110" i="18"/>
  <c r="AI110" i="18"/>
  <c r="AF110" i="18"/>
  <c r="X91" i="18"/>
  <c r="X88" i="18"/>
  <c r="X104" i="18"/>
  <c r="X130" i="18"/>
  <c r="X116" i="18"/>
  <c r="X135" i="18"/>
  <c r="X131" i="18"/>
  <c r="AD100" i="18"/>
  <c r="AE99" i="18"/>
  <c r="X117" i="18"/>
  <c r="AJ122" i="18"/>
  <c r="AG122" i="18"/>
  <c r="AF122" i="18"/>
  <c r="AI122" i="18"/>
  <c r="AH122" i="18"/>
  <c r="X115" i="18"/>
  <c r="AE111" i="18"/>
  <c r="AD112" i="18"/>
  <c r="X100" i="18"/>
  <c r="X103" i="18"/>
  <c r="X105" i="18"/>
  <c r="X110" i="18"/>
  <c r="X114" i="18"/>
  <c r="X139" i="18"/>
  <c r="AI122" i="15"/>
  <c r="AH122" i="15"/>
  <c r="AG122" i="15"/>
  <c r="AF122" i="15"/>
  <c r="AJ122" i="15"/>
  <c r="Z102" i="15"/>
  <c r="AI110" i="15"/>
  <c r="AH110" i="15"/>
  <c r="AJ110" i="15"/>
  <c r="AG110" i="15"/>
  <c r="AF110" i="15"/>
  <c r="AJ98" i="15"/>
  <c r="AH98" i="15"/>
  <c r="AI98" i="15"/>
  <c r="AF98" i="15"/>
  <c r="AG98" i="15"/>
  <c r="AE99" i="15"/>
  <c r="AD100" i="15"/>
  <c r="AE87" i="15"/>
  <c r="AD88" i="15"/>
  <c r="AJ134" i="15"/>
  <c r="AI134" i="15"/>
  <c r="AH134" i="15"/>
  <c r="AG134" i="15"/>
  <c r="AF134" i="15"/>
  <c r="AE123" i="15"/>
  <c r="AD124" i="15"/>
  <c r="X130" i="15"/>
  <c r="X116" i="15"/>
  <c r="X136" i="15"/>
  <c r="X131" i="15"/>
  <c r="X119" i="15"/>
  <c r="X132" i="15"/>
  <c r="X124" i="15"/>
  <c r="X114" i="15"/>
  <c r="X137" i="15"/>
  <c r="X133" i="15"/>
  <c r="X125" i="15"/>
  <c r="X122" i="15"/>
  <c r="X117" i="15"/>
  <c r="X109" i="15"/>
  <c r="X126" i="15"/>
  <c r="X120" i="15"/>
  <c r="X138" i="15"/>
  <c r="X134" i="15"/>
  <c r="X127" i="15"/>
  <c r="X128" i="15"/>
  <c r="X118" i="15"/>
  <c r="X139" i="15"/>
  <c r="X135" i="15"/>
  <c r="X129" i="15"/>
  <c r="X123" i="15"/>
  <c r="X121" i="15"/>
  <c r="X89" i="15"/>
  <c r="X105" i="15"/>
  <c r="X101" i="15"/>
  <c r="X94" i="15"/>
  <c r="X90" i="15"/>
  <c r="X112" i="15"/>
  <c r="X108" i="15"/>
  <c r="X104" i="15"/>
  <c r="X100" i="15"/>
  <c r="X92" i="15"/>
  <c r="X97" i="15"/>
  <c r="X111" i="15"/>
  <c r="X107" i="15"/>
  <c r="X96" i="15"/>
  <c r="X93" i="15"/>
  <c r="X87" i="15"/>
  <c r="X98" i="15"/>
  <c r="X91" i="15"/>
  <c r="X103" i="15"/>
  <c r="X106" i="15"/>
  <c r="X88" i="15"/>
  <c r="X86" i="15"/>
  <c r="X102" i="15"/>
  <c r="X99" i="15"/>
  <c r="X110" i="15"/>
  <c r="X95" i="15"/>
  <c r="X115" i="15"/>
  <c r="X113" i="15"/>
  <c r="AD112" i="15"/>
  <c r="AE111" i="15"/>
  <c r="AJ86" i="15"/>
  <c r="AH86" i="15"/>
  <c r="AG86" i="15"/>
  <c r="AI86" i="15"/>
  <c r="AF86" i="15"/>
  <c r="AE135" i="15"/>
  <c r="AD136" i="15"/>
  <c r="T127" i="11"/>
  <c r="T126" i="11"/>
  <c r="T125" i="11"/>
  <c r="T128" i="11"/>
  <c r="T129" i="11"/>
  <c r="AP86" i="11"/>
  <c r="AP86" i="12"/>
  <c r="AI110" i="12"/>
  <c r="AH110" i="12"/>
  <c r="AF110" i="12"/>
  <c r="AJ110" i="12"/>
  <c r="AG110" i="12"/>
  <c r="AD88" i="12"/>
  <c r="AE87" i="12"/>
  <c r="AJ134" i="12"/>
  <c r="AG134" i="12"/>
  <c r="AF134" i="12"/>
  <c r="AI134" i="12"/>
  <c r="AH134" i="12"/>
  <c r="AG98" i="12"/>
  <c r="AF98" i="12"/>
  <c r="AI98" i="12"/>
  <c r="AJ98" i="12"/>
  <c r="AH98" i="12"/>
  <c r="AD100" i="12"/>
  <c r="AE99" i="12"/>
  <c r="AF122" i="12"/>
  <c r="AJ122" i="12"/>
  <c r="AI122" i="12"/>
  <c r="AG122" i="12"/>
  <c r="AH122" i="12"/>
  <c r="AE135" i="12"/>
  <c r="AD136" i="12"/>
  <c r="AF86" i="12"/>
  <c r="AH86" i="12"/>
  <c r="AG86" i="12"/>
  <c r="AE111" i="12"/>
  <c r="AD112" i="12"/>
  <c r="AD124" i="12"/>
  <c r="AE123" i="12"/>
  <c r="AQ122" i="11"/>
  <c r="S119" i="11"/>
  <c r="S113" i="11"/>
  <c r="S114" i="11"/>
  <c r="S118" i="11"/>
  <c r="S120" i="11"/>
  <c r="T123" i="11"/>
  <c r="AD137" i="11"/>
  <c r="AE136" i="11"/>
  <c r="Y126" i="11"/>
  <c r="AG86" i="11"/>
  <c r="AJ110" i="11"/>
  <c r="AK110" i="11" s="1"/>
  <c r="AF86" i="11"/>
  <c r="AG110" i="11"/>
  <c r="AH110" i="11"/>
  <c r="AE99" i="11"/>
  <c r="AF99" i="11" s="1"/>
  <c r="Y128" i="11"/>
  <c r="Y123" i="11"/>
  <c r="Y124" i="11"/>
  <c r="Y125" i="11"/>
  <c r="AI122" i="11"/>
  <c r="Y129" i="11"/>
  <c r="AH122" i="11"/>
  <c r="AF122" i="11"/>
  <c r="R122" i="11"/>
  <c r="R115" i="11"/>
  <c r="Y115" i="11" s="1"/>
  <c r="AH134" i="11"/>
  <c r="N86" i="11"/>
  <c r="R121" i="11"/>
  <c r="Y121" i="11" s="1"/>
  <c r="R118" i="11"/>
  <c r="Y118" i="11" s="1"/>
  <c r="AD101" i="11"/>
  <c r="AE100" i="11"/>
  <c r="AJ100" i="11" s="1"/>
  <c r="R114" i="11"/>
  <c r="Y114" i="11" s="1"/>
  <c r="R116" i="11"/>
  <c r="Y116" i="11" s="1"/>
  <c r="AD88" i="11"/>
  <c r="AE87" i="11"/>
  <c r="AF87" i="11" s="1"/>
  <c r="AD112" i="11"/>
  <c r="AE111" i="11"/>
  <c r="AI111" i="11" s="1"/>
  <c r="R120" i="11"/>
  <c r="Y120" i="11" s="1"/>
  <c r="AG134" i="11"/>
  <c r="R119" i="11"/>
  <c r="Y119" i="11" s="1"/>
  <c r="AI135" i="11"/>
  <c r="AJ135" i="11"/>
  <c r="AF135" i="11"/>
  <c r="AG135" i="11"/>
  <c r="AH135" i="11"/>
  <c r="AD124" i="11"/>
  <c r="AE123" i="11"/>
  <c r="AH123" i="11" s="1"/>
  <c r="R113" i="11"/>
  <c r="Y113" i="11" s="1"/>
  <c r="R117" i="11"/>
  <c r="Y117" i="11" s="1"/>
  <c r="AL98" i="11"/>
  <c r="AK98" i="11"/>
  <c r="AJ122" i="11"/>
  <c r="AI98" i="11"/>
  <c r="AC112" i="11"/>
  <c r="AI110" i="11"/>
  <c r="AJ134" i="11"/>
  <c r="AI134" i="11"/>
  <c r="AC124" i="11"/>
  <c r="AC88" i="11"/>
  <c r="AC100" i="11"/>
  <c r="T89" i="49" l="1"/>
  <c r="T89" i="50"/>
  <c r="T91" i="49"/>
  <c r="T91" i="50"/>
  <c r="T87" i="49"/>
  <c r="T87" i="50"/>
  <c r="AL101" i="24"/>
  <c r="T97" i="49"/>
  <c r="T97" i="50"/>
  <c r="T113" i="49"/>
  <c r="T113" i="50"/>
  <c r="T121" i="49"/>
  <c r="T121" i="50"/>
  <c r="T93" i="49"/>
  <c r="T93" i="50"/>
  <c r="T90" i="49"/>
  <c r="T90" i="50"/>
  <c r="T95" i="49"/>
  <c r="T95" i="50"/>
  <c r="T115" i="49"/>
  <c r="T115" i="50"/>
  <c r="T119" i="49"/>
  <c r="T119" i="50"/>
  <c r="T122" i="49"/>
  <c r="T122" i="50"/>
  <c r="T98" i="49"/>
  <c r="T98" i="50"/>
  <c r="T120" i="49"/>
  <c r="T120" i="50"/>
  <c r="T95" i="47"/>
  <c r="T95" i="48"/>
  <c r="T115" i="47"/>
  <c r="T115" i="48"/>
  <c r="Z92" i="20"/>
  <c r="T93" i="47"/>
  <c r="T93" i="48"/>
  <c r="T90" i="47"/>
  <c r="T90" i="48"/>
  <c r="Z111" i="28"/>
  <c r="T120" i="47"/>
  <c r="T120" i="48"/>
  <c r="T89" i="47"/>
  <c r="T89" i="48"/>
  <c r="AL134" i="24"/>
  <c r="T98" i="47"/>
  <c r="T98" i="48"/>
  <c r="Z117" i="28"/>
  <c r="Z94" i="18"/>
  <c r="T91" i="47"/>
  <c r="T91" i="48"/>
  <c r="T87" i="47"/>
  <c r="T87" i="48"/>
  <c r="T113" i="47"/>
  <c r="T113" i="48"/>
  <c r="T119" i="47"/>
  <c r="T119" i="48"/>
  <c r="Z106" i="15"/>
  <c r="Z128" i="18"/>
  <c r="T121" i="47"/>
  <c r="T121" i="48"/>
  <c r="T97" i="47"/>
  <c r="T97" i="48"/>
  <c r="AE100" i="41"/>
  <c r="T122" i="47"/>
  <c r="T122" i="48"/>
  <c r="T89" i="45"/>
  <c r="T89" i="46"/>
  <c r="T98" i="45"/>
  <c r="T98" i="46"/>
  <c r="T91" i="45"/>
  <c r="T91" i="46"/>
  <c r="T87" i="45"/>
  <c r="T87" i="46"/>
  <c r="T121" i="45"/>
  <c r="T121" i="46"/>
  <c r="T97" i="45"/>
  <c r="T97" i="46"/>
  <c r="T115" i="45"/>
  <c r="T115" i="46"/>
  <c r="T93" i="45"/>
  <c r="T93" i="46"/>
  <c r="T122" i="45"/>
  <c r="T122" i="46"/>
  <c r="T113" i="45"/>
  <c r="T113" i="46"/>
  <c r="T119" i="45"/>
  <c r="T119" i="46"/>
  <c r="T90" i="45"/>
  <c r="T90" i="46"/>
  <c r="T95" i="45"/>
  <c r="T95" i="46"/>
  <c r="T120" i="45"/>
  <c r="T120" i="46"/>
  <c r="Z102" i="36"/>
  <c r="Z135" i="36"/>
  <c r="T113" i="43"/>
  <c r="T113" i="44"/>
  <c r="T119" i="43"/>
  <c r="T119" i="44"/>
  <c r="T90" i="43"/>
  <c r="T90" i="44"/>
  <c r="T95" i="43"/>
  <c r="T95" i="44"/>
  <c r="T120" i="43"/>
  <c r="T120" i="44"/>
  <c r="T122" i="43"/>
  <c r="T122" i="44"/>
  <c r="T122" i="40"/>
  <c r="T89" i="43"/>
  <c r="T89" i="44"/>
  <c r="T98" i="43"/>
  <c r="T98" i="44"/>
  <c r="T91" i="43"/>
  <c r="T91" i="44"/>
  <c r="T87" i="43"/>
  <c r="T87" i="44"/>
  <c r="T97" i="43"/>
  <c r="T97" i="44"/>
  <c r="T121" i="43"/>
  <c r="T121" i="44"/>
  <c r="T115" i="43"/>
  <c r="T115" i="44"/>
  <c r="T93" i="43"/>
  <c r="T93" i="44"/>
  <c r="Z134" i="44"/>
  <c r="Z121" i="43"/>
  <c r="T97" i="41"/>
  <c r="T97" i="42"/>
  <c r="T115" i="41"/>
  <c r="T115" i="42"/>
  <c r="Z89" i="15"/>
  <c r="Z88" i="18"/>
  <c r="T113" i="41"/>
  <c r="T113" i="42"/>
  <c r="Z135" i="44"/>
  <c r="Z110" i="15"/>
  <c r="Z96" i="18"/>
  <c r="T93" i="41"/>
  <c r="T93" i="42"/>
  <c r="Z124" i="43"/>
  <c r="Z118" i="44"/>
  <c r="T122" i="41"/>
  <c r="T122" i="42"/>
  <c r="Z96" i="25"/>
  <c r="T119" i="41"/>
  <c r="T119" i="42"/>
  <c r="T90" i="41"/>
  <c r="T90" i="42"/>
  <c r="T95" i="41"/>
  <c r="T95" i="42"/>
  <c r="T122" i="39"/>
  <c r="Z130" i="15"/>
  <c r="Z122" i="18"/>
  <c r="Z136" i="25"/>
  <c r="T120" i="41"/>
  <c r="T120" i="42"/>
  <c r="Z106" i="43"/>
  <c r="Z117" i="15"/>
  <c r="Z129" i="18"/>
  <c r="T121" i="41"/>
  <c r="T121" i="42"/>
  <c r="T89" i="41"/>
  <c r="T89" i="42"/>
  <c r="T98" i="41"/>
  <c r="T98" i="42"/>
  <c r="AL88" i="44"/>
  <c r="AK135" i="50"/>
  <c r="T91" i="41"/>
  <c r="T91" i="42"/>
  <c r="T87" i="41"/>
  <c r="T87" i="42"/>
  <c r="Z139" i="44"/>
  <c r="Z86" i="44"/>
  <c r="Z136" i="43"/>
  <c r="T121" i="39"/>
  <c r="T121" i="40"/>
  <c r="T89" i="39"/>
  <c r="T89" i="40"/>
  <c r="T98" i="39"/>
  <c r="T98" i="40"/>
  <c r="Z86" i="49"/>
  <c r="T91" i="39"/>
  <c r="T91" i="40"/>
  <c r="T87" i="39"/>
  <c r="T87" i="40"/>
  <c r="T115" i="39"/>
  <c r="T115" i="40"/>
  <c r="T97" i="39"/>
  <c r="T97" i="40"/>
  <c r="T113" i="39"/>
  <c r="T113" i="40"/>
  <c r="T93" i="39"/>
  <c r="T93" i="40"/>
  <c r="T119" i="39"/>
  <c r="T119" i="40"/>
  <c r="T90" i="39"/>
  <c r="T90" i="40"/>
  <c r="T95" i="39"/>
  <c r="T95" i="40"/>
  <c r="Z110" i="50"/>
  <c r="T120" i="39"/>
  <c r="T120" i="40"/>
  <c r="Z117" i="36"/>
  <c r="Z90" i="20"/>
  <c r="Z106" i="20"/>
  <c r="Z132" i="20"/>
  <c r="Z87" i="21"/>
  <c r="Z97" i="28"/>
  <c r="Z118" i="28"/>
  <c r="Z109" i="29"/>
  <c r="Z106" i="31"/>
  <c r="Z98" i="36"/>
  <c r="Z138" i="36"/>
  <c r="Z122" i="36"/>
  <c r="Z122" i="49"/>
  <c r="Z88" i="50"/>
  <c r="Z132" i="50"/>
  <c r="Z131" i="20"/>
  <c r="Z89" i="36"/>
  <c r="Z96" i="20"/>
  <c r="Z113" i="20"/>
  <c r="Z134" i="20"/>
  <c r="Z105" i="21"/>
  <c r="Z92" i="28"/>
  <c r="Z134" i="28"/>
  <c r="Z115" i="29"/>
  <c r="Z94" i="31"/>
  <c r="Z99" i="36"/>
  <c r="Z107" i="36"/>
  <c r="Z102" i="20"/>
  <c r="Z104" i="28"/>
  <c r="Z91" i="20"/>
  <c r="Z118" i="20"/>
  <c r="Z137" i="20"/>
  <c r="Z113" i="21"/>
  <c r="Z103" i="28"/>
  <c r="Z87" i="28"/>
  <c r="Z126" i="28"/>
  <c r="Z93" i="29"/>
  <c r="Z90" i="31"/>
  <c r="Z99" i="31"/>
  <c r="Z123" i="36"/>
  <c r="Z110" i="36"/>
  <c r="Z98" i="50"/>
  <c r="Z107" i="20"/>
  <c r="Z89" i="28"/>
  <c r="Z136" i="28"/>
  <c r="Z137" i="28"/>
  <c r="Z117" i="29"/>
  <c r="Z131" i="36"/>
  <c r="Z112" i="36"/>
  <c r="Z86" i="20"/>
  <c r="Z129" i="20"/>
  <c r="Z98" i="20"/>
  <c r="Z108" i="20"/>
  <c r="Z102" i="28"/>
  <c r="Z116" i="28"/>
  <c r="Z98" i="31"/>
  <c r="Z118" i="31"/>
  <c r="Z129" i="36"/>
  <c r="Z118" i="36"/>
  <c r="Z92" i="38"/>
  <c r="Z109" i="49"/>
  <c r="Z120" i="20"/>
  <c r="Z114" i="28"/>
  <c r="Z129" i="28"/>
  <c r="Z128" i="31"/>
  <c r="Z122" i="31"/>
  <c r="Z106" i="36"/>
  <c r="Z96" i="36"/>
  <c r="Z128" i="36"/>
  <c r="Z113" i="38"/>
  <c r="Z94" i="49"/>
  <c r="Z111" i="50"/>
  <c r="Z124" i="50"/>
  <c r="Z101" i="20"/>
  <c r="Z110" i="28"/>
  <c r="Z101" i="36"/>
  <c r="Z106" i="49"/>
  <c r="Z130" i="50"/>
  <c r="Z117" i="50"/>
  <c r="Z101" i="50"/>
  <c r="Z119" i="50"/>
  <c r="Z116" i="50"/>
  <c r="Z94" i="50"/>
  <c r="Z100" i="50"/>
  <c r="Z105" i="50"/>
  <c r="Z120" i="50"/>
  <c r="Z138" i="50"/>
  <c r="Z93" i="50"/>
  <c r="Z96" i="50"/>
  <c r="Z112" i="50"/>
  <c r="Z91" i="50"/>
  <c r="Z90" i="43"/>
  <c r="Z128" i="43"/>
  <c r="Z119" i="49"/>
  <c r="Z118" i="50"/>
  <c r="Z127" i="50"/>
  <c r="Z128" i="50"/>
  <c r="Z107" i="50"/>
  <c r="Z122" i="50"/>
  <c r="AJ88" i="50"/>
  <c r="AH88" i="50"/>
  <c r="AF88" i="50"/>
  <c r="AI88" i="50"/>
  <c r="AG88" i="50"/>
  <c r="Z95" i="43"/>
  <c r="Z111" i="43"/>
  <c r="Z104" i="50"/>
  <c r="Z125" i="50"/>
  <c r="AD90" i="50"/>
  <c r="AE89" i="50"/>
  <c r="Z93" i="47"/>
  <c r="Z109" i="50"/>
  <c r="Z95" i="50"/>
  <c r="Z108" i="50"/>
  <c r="Z103" i="50"/>
  <c r="Z137" i="50"/>
  <c r="Z89" i="50"/>
  <c r="Z88" i="21"/>
  <c r="Z107" i="21"/>
  <c r="Z136" i="21"/>
  <c r="Z91" i="23"/>
  <c r="Z95" i="23"/>
  <c r="Z128" i="23"/>
  <c r="Z104" i="23"/>
  <c r="Z121" i="23"/>
  <c r="Z126" i="23"/>
  <c r="Z137" i="23"/>
  <c r="Z100" i="24"/>
  <c r="Z136" i="24"/>
  <c r="Z127" i="24"/>
  <c r="Z121" i="24"/>
  <c r="Z86" i="24"/>
  <c r="Z128" i="24"/>
  <c r="Z96" i="24"/>
  <c r="Z133" i="24"/>
  <c r="Z130" i="24"/>
  <c r="Z92" i="29"/>
  <c r="Z119" i="29"/>
  <c r="Z137" i="29"/>
  <c r="Z104" i="31"/>
  <c r="Z105" i="31"/>
  <c r="Z92" i="31"/>
  <c r="Z121" i="31"/>
  <c r="Z103" i="31"/>
  <c r="Z107" i="31"/>
  <c r="Z125" i="31"/>
  <c r="Z127" i="38"/>
  <c r="Z127" i="49"/>
  <c r="Z94" i="21"/>
  <c r="Z118" i="21"/>
  <c r="Z137" i="21"/>
  <c r="Z93" i="23"/>
  <c r="Z125" i="23"/>
  <c r="Z97" i="23"/>
  <c r="Z105" i="23"/>
  <c r="Z123" i="23"/>
  <c r="Z132" i="23"/>
  <c r="Z138" i="23"/>
  <c r="Z110" i="24"/>
  <c r="Z131" i="24"/>
  <c r="Z101" i="24"/>
  <c r="Z135" i="24"/>
  <c r="Z134" i="24"/>
  <c r="Z117" i="24"/>
  <c r="Z138" i="24"/>
  <c r="Z88" i="29"/>
  <c r="Z131" i="29"/>
  <c r="Z132" i="29"/>
  <c r="Z119" i="31"/>
  <c r="Z102" i="31"/>
  <c r="Z109" i="31"/>
  <c r="Z139" i="31"/>
  <c r="Z108" i="31"/>
  <c r="Z113" i="31"/>
  <c r="Z133" i="31"/>
  <c r="Z126" i="38"/>
  <c r="Z98" i="21"/>
  <c r="Z116" i="21"/>
  <c r="Z90" i="23"/>
  <c r="Z87" i="23"/>
  <c r="Z99" i="23"/>
  <c r="Z107" i="23"/>
  <c r="Z113" i="23"/>
  <c r="Z127" i="23"/>
  <c r="Z129" i="23"/>
  <c r="Z137" i="24"/>
  <c r="Z124" i="24"/>
  <c r="Z112" i="24"/>
  <c r="Z126" i="24"/>
  <c r="Z108" i="24"/>
  <c r="Z95" i="29"/>
  <c r="Z135" i="29"/>
  <c r="Z88" i="31"/>
  <c r="Z129" i="31"/>
  <c r="Z115" i="31"/>
  <c r="Z97" i="31"/>
  <c r="Z116" i="31"/>
  <c r="Z134" i="31"/>
  <c r="Z124" i="31"/>
  <c r="Z100" i="38"/>
  <c r="Z103" i="47"/>
  <c r="Z97" i="49"/>
  <c r="Z128" i="49"/>
  <c r="Z99" i="50"/>
  <c r="Z106" i="50"/>
  <c r="Z97" i="50"/>
  <c r="Z87" i="50"/>
  <c r="Z121" i="50"/>
  <c r="Z92" i="50"/>
  <c r="Z90" i="50"/>
  <c r="Z136" i="50"/>
  <c r="Z104" i="21"/>
  <c r="Z117" i="21"/>
  <c r="Z86" i="23"/>
  <c r="Z114" i="23"/>
  <c r="Z100" i="23"/>
  <c r="Z108" i="23"/>
  <c r="Z119" i="23"/>
  <c r="Z133" i="23"/>
  <c r="Z124" i="23"/>
  <c r="Z122" i="24"/>
  <c r="Z105" i="24"/>
  <c r="Z115" i="24"/>
  <c r="Z95" i="24"/>
  <c r="Z102" i="24"/>
  <c r="Z111" i="29"/>
  <c r="Z139" i="29"/>
  <c r="Z127" i="31"/>
  <c r="Z100" i="31"/>
  <c r="Z131" i="31"/>
  <c r="Z96" i="31"/>
  <c r="Z123" i="31"/>
  <c r="Z120" i="31"/>
  <c r="Z132" i="31"/>
  <c r="Z131" i="38"/>
  <c r="Z97" i="47"/>
  <c r="Z93" i="49"/>
  <c r="Z125" i="49"/>
  <c r="Z102" i="50"/>
  <c r="Z113" i="50"/>
  <c r="Z131" i="50"/>
  <c r="Z115" i="50"/>
  <c r="Z106" i="21"/>
  <c r="Z131" i="21"/>
  <c r="Z96" i="23"/>
  <c r="Z110" i="23"/>
  <c r="Z101" i="23"/>
  <c r="Z109" i="23"/>
  <c r="Z112" i="23"/>
  <c r="Z134" i="23"/>
  <c r="Z130" i="23"/>
  <c r="Z132" i="24"/>
  <c r="Z99" i="24"/>
  <c r="Z104" i="24"/>
  <c r="Z103" i="24"/>
  <c r="Z111" i="24"/>
  <c r="Z94" i="24"/>
  <c r="Z97" i="29"/>
  <c r="Z134" i="29"/>
  <c r="Z95" i="31"/>
  <c r="Z87" i="31"/>
  <c r="Z93" i="31"/>
  <c r="Z101" i="31"/>
  <c r="Z138" i="31"/>
  <c r="Z126" i="31"/>
  <c r="Z136" i="38"/>
  <c r="Z130" i="47"/>
  <c r="Z103" i="49"/>
  <c r="Z132" i="49"/>
  <c r="Z123" i="50"/>
  <c r="Z114" i="50"/>
  <c r="Z135" i="50"/>
  <c r="Z99" i="21"/>
  <c r="Z126" i="21"/>
  <c r="Z94" i="23"/>
  <c r="Z111" i="23"/>
  <c r="Z102" i="23"/>
  <c r="Z117" i="23"/>
  <c r="Z118" i="23"/>
  <c r="Z120" i="24"/>
  <c r="Z93" i="24"/>
  <c r="Z109" i="24"/>
  <c r="Z98" i="24"/>
  <c r="Z97" i="24"/>
  <c r="Z116" i="24"/>
  <c r="Z106" i="29"/>
  <c r="Z101" i="29"/>
  <c r="Z126" i="29"/>
  <c r="Z110" i="31"/>
  <c r="Z111" i="31"/>
  <c r="Z89" i="31"/>
  <c r="Z86" i="31"/>
  <c r="Z135" i="31"/>
  <c r="Z107" i="38"/>
  <c r="Z125" i="47"/>
  <c r="Z113" i="49"/>
  <c r="Z134" i="50"/>
  <c r="Z139" i="50"/>
  <c r="Z86" i="50"/>
  <c r="Z126" i="50"/>
  <c r="Z129" i="50"/>
  <c r="AJ113" i="50"/>
  <c r="AH113" i="50"/>
  <c r="AF113" i="50"/>
  <c r="AI113" i="50"/>
  <c r="AG113" i="50"/>
  <c r="AL137" i="50"/>
  <c r="AK137" i="50"/>
  <c r="AL100" i="50"/>
  <c r="AK100" i="50"/>
  <c r="AJ138" i="50"/>
  <c r="AI138" i="50"/>
  <c r="AH138" i="50"/>
  <c r="AF138" i="50"/>
  <c r="AG138" i="50"/>
  <c r="AH101" i="50"/>
  <c r="AF101" i="50"/>
  <c r="AI101" i="50"/>
  <c r="AG101" i="50"/>
  <c r="AJ101" i="50"/>
  <c r="AJ139" i="50"/>
  <c r="AH139" i="50"/>
  <c r="AF139" i="50"/>
  <c r="AI139" i="50"/>
  <c r="AG139" i="50"/>
  <c r="AD103" i="50"/>
  <c r="AE102" i="50"/>
  <c r="AL123" i="50"/>
  <c r="AK123" i="50"/>
  <c r="AD126" i="50"/>
  <c r="AE125" i="50"/>
  <c r="AL112" i="50"/>
  <c r="AK112" i="50"/>
  <c r="AE114" i="50"/>
  <c r="AD115" i="50"/>
  <c r="AH124" i="50"/>
  <c r="AG124" i="50"/>
  <c r="AF124" i="50"/>
  <c r="AI124" i="50"/>
  <c r="AJ124" i="50"/>
  <c r="Z139" i="1"/>
  <c r="Z134" i="1"/>
  <c r="Z116" i="32"/>
  <c r="Z137" i="45"/>
  <c r="Z103" i="1"/>
  <c r="Z136" i="1"/>
  <c r="Z136" i="45"/>
  <c r="Z135" i="45"/>
  <c r="Z124" i="45"/>
  <c r="Z90" i="49"/>
  <c r="Z108" i="49"/>
  <c r="Z96" i="49"/>
  <c r="Z95" i="49"/>
  <c r="Z130" i="49"/>
  <c r="Z129" i="49"/>
  <c r="Z133" i="49"/>
  <c r="Z138" i="1"/>
  <c r="Z108" i="1"/>
  <c r="Z120" i="45"/>
  <c r="Z129" i="45"/>
  <c r="Z139" i="45"/>
  <c r="Z118" i="45"/>
  <c r="Z138" i="45"/>
  <c r="Z91" i="49"/>
  <c r="Z136" i="49"/>
  <c r="Z102" i="49"/>
  <c r="Z100" i="49"/>
  <c r="Z105" i="49"/>
  <c r="Z135" i="49"/>
  <c r="Z137" i="49"/>
  <c r="Z124" i="1"/>
  <c r="Z92" i="1"/>
  <c r="Z100" i="45"/>
  <c r="Z113" i="45"/>
  <c r="Z123" i="45"/>
  <c r="Z116" i="45"/>
  <c r="Z106" i="45"/>
  <c r="Z119" i="45"/>
  <c r="Z104" i="49"/>
  <c r="Z89" i="49"/>
  <c r="Z120" i="49"/>
  <c r="Z101" i="49"/>
  <c r="Z121" i="49"/>
  <c r="Z139" i="49"/>
  <c r="Z124" i="49"/>
  <c r="Z95" i="45"/>
  <c r="Z91" i="45"/>
  <c r="Z109" i="45"/>
  <c r="Z117" i="45"/>
  <c r="Z96" i="45"/>
  <c r="Z131" i="33"/>
  <c r="Z92" i="45"/>
  <c r="Z87" i="45"/>
  <c r="Z104" i="45"/>
  <c r="Z102" i="45"/>
  <c r="Z92" i="49"/>
  <c r="Z99" i="49"/>
  <c r="Z110" i="49"/>
  <c r="Z116" i="49"/>
  <c r="Z123" i="49"/>
  <c r="Z134" i="49"/>
  <c r="Z117" i="1"/>
  <c r="Z113" i="1"/>
  <c r="Z87" i="32"/>
  <c r="Z92" i="33"/>
  <c r="Z115" i="45"/>
  <c r="Z97" i="45"/>
  <c r="Z98" i="49"/>
  <c r="Z112" i="49"/>
  <c r="Z111" i="49"/>
  <c r="Z107" i="49"/>
  <c r="Z131" i="49"/>
  <c r="Z138" i="49"/>
  <c r="Z106" i="1"/>
  <c r="Z113" i="32"/>
  <c r="Z128" i="33"/>
  <c r="Z105" i="45"/>
  <c r="Z114" i="45"/>
  <c r="Z87" i="49"/>
  <c r="Z88" i="49"/>
  <c r="Z115" i="49"/>
  <c r="Z114" i="49"/>
  <c r="Z118" i="49"/>
  <c r="Z117" i="49"/>
  <c r="AD113" i="49"/>
  <c r="AE112" i="49"/>
  <c r="AD89" i="49"/>
  <c r="AE88" i="49"/>
  <c r="AJ99" i="49"/>
  <c r="AG99" i="49"/>
  <c r="AF99" i="49"/>
  <c r="AI99" i="49"/>
  <c r="AH99" i="49"/>
  <c r="AI111" i="49"/>
  <c r="AF111" i="49"/>
  <c r="AG111" i="49"/>
  <c r="AH111" i="49"/>
  <c r="AJ111" i="49"/>
  <c r="AL122" i="49"/>
  <c r="AK122" i="49"/>
  <c r="AL110" i="49"/>
  <c r="AK110" i="49"/>
  <c r="AL86" i="49"/>
  <c r="AK86" i="49"/>
  <c r="AE124" i="49"/>
  <c r="AD125" i="49"/>
  <c r="AJ87" i="49"/>
  <c r="AG87" i="49"/>
  <c r="AF87" i="49"/>
  <c r="AI87" i="49"/>
  <c r="AH87" i="49"/>
  <c r="AG123" i="49"/>
  <c r="AF123" i="49"/>
  <c r="AJ123" i="49"/>
  <c r="AI123" i="49"/>
  <c r="AH123" i="49"/>
  <c r="AK134" i="49"/>
  <c r="AL134" i="49"/>
  <c r="AE136" i="49"/>
  <c r="AD137" i="49"/>
  <c r="AK98" i="49"/>
  <c r="AL98" i="49"/>
  <c r="AD101" i="49"/>
  <c r="AE100" i="49"/>
  <c r="AJ135" i="49"/>
  <c r="AI135" i="49"/>
  <c r="AH135" i="49"/>
  <c r="AG135" i="49"/>
  <c r="AF135" i="49"/>
  <c r="AL122" i="37"/>
  <c r="Z134" i="48"/>
  <c r="Z105" i="48"/>
  <c r="Z120" i="48"/>
  <c r="Z95" i="48"/>
  <c r="Z139" i="48"/>
  <c r="Z138" i="48"/>
  <c r="Z90" i="48"/>
  <c r="Z97" i="48"/>
  <c r="Z99" i="48"/>
  <c r="Z96" i="48"/>
  <c r="Z125" i="48"/>
  <c r="Z126" i="48"/>
  <c r="Z104" i="48"/>
  <c r="Z106" i="48"/>
  <c r="Z117" i="48"/>
  <c r="Z93" i="48"/>
  <c r="Z89" i="48"/>
  <c r="Z131" i="48"/>
  <c r="Z111" i="48"/>
  <c r="AL86" i="48"/>
  <c r="AK86" i="48"/>
  <c r="Z94" i="48"/>
  <c r="Z102" i="48"/>
  <c r="Z91" i="48"/>
  <c r="Z122" i="48"/>
  <c r="Z107" i="48"/>
  <c r="Z98" i="48"/>
  <c r="Z110" i="48"/>
  <c r="Z92" i="48"/>
  <c r="Z129" i="48"/>
  <c r="Z136" i="48"/>
  <c r="Z123" i="48"/>
  <c r="Z119" i="48"/>
  <c r="Z133" i="48"/>
  <c r="Z100" i="48"/>
  <c r="Z127" i="48"/>
  <c r="Z130" i="48"/>
  <c r="Z113" i="48"/>
  <c r="Z112" i="48"/>
  <c r="Z103" i="48"/>
  <c r="Z118" i="48"/>
  <c r="Z101" i="48"/>
  <c r="Z117" i="47"/>
  <c r="Z121" i="48"/>
  <c r="Z114" i="48"/>
  <c r="Z124" i="48"/>
  <c r="Z128" i="48"/>
  <c r="Z116" i="48"/>
  <c r="Z115" i="48"/>
  <c r="Z135" i="47"/>
  <c r="Z109" i="48"/>
  <c r="Z88" i="48"/>
  <c r="Z132" i="48"/>
  <c r="Z108" i="48"/>
  <c r="Z137" i="48"/>
  <c r="Z86" i="48"/>
  <c r="Z135" i="48"/>
  <c r="AL135" i="48"/>
  <c r="AK135" i="48"/>
  <c r="AE117" i="48"/>
  <c r="AD118" i="48"/>
  <c r="AJ116" i="48"/>
  <c r="AI116" i="48"/>
  <c r="AH116" i="48"/>
  <c r="AG116" i="48"/>
  <c r="AF116" i="48"/>
  <c r="AJ100" i="48"/>
  <c r="AI100" i="48"/>
  <c r="AH100" i="48"/>
  <c r="AG100" i="48"/>
  <c r="AF100" i="48"/>
  <c r="AL123" i="48"/>
  <c r="AK123" i="48"/>
  <c r="AD102" i="48"/>
  <c r="AE101" i="48"/>
  <c r="AD92" i="48"/>
  <c r="AE91" i="48"/>
  <c r="AE125" i="48"/>
  <c r="AD126" i="48"/>
  <c r="AG136" i="48"/>
  <c r="AF136" i="48"/>
  <c r="AJ136" i="48"/>
  <c r="AI136" i="48"/>
  <c r="AH136" i="48"/>
  <c r="AF90" i="48"/>
  <c r="AJ90" i="48"/>
  <c r="AI90" i="48"/>
  <c r="AH90" i="48"/>
  <c r="AG90" i="48"/>
  <c r="AL89" i="48"/>
  <c r="AK89" i="48"/>
  <c r="AH124" i="48"/>
  <c r="AG124" i="48"/>
  <c r="AF124" i="48"/>
  <c r="AJ124" i="48"/>
  <c r="AI124" i="48"/>
  <c r="AE137" i="48"/>
  <c r="AD138" i="48"/>
  <c r="AL99" i="48"/>
  <c r="AK99" i="48"/>
  <c r="AL115" i="48"/>
  <c r="AK115" i="48"/>
  <c r="Z103" i="15"/>
  <c r="Z123" i="15"/>
  <c r="Z103" i="18"/>
  <c r="Z99" i="15"/>
  <c r="Z107" i="15"/>
  <c r="Z88" i="15"/>
  <c r="Z136" i="15"/>
  <c r="Z118" i="15"/>
  <c r="Z120" i="15"/>
  <c r="Z132" i="15"/>
  <c r="Z102" i="18"/>
  <c r="Z100" i="18"/>
  <c r="Z123" i="18"/>
  <c r="Z106" i="18"/>
  <c r="Z115" i="18"/>
  <c r="Z136" i="18"/>
  <c r="Z137" i="18"/>
  <c r="Z121" i="25"/>
  <c r="Z112" i="43"/>
  <c r="Z123" i="43"/>
  <c r="Z121" i="45"/>
  <c r="Z122" i="45"/>
  <c r="Z125" i="45"/>
  <c r="Z126" i="45"/>
  <c r="Z90" i="45"/>
  <c r="Z110" i="45"/>
  <c r="Z95" i="47"/>
  <c r="Z115" i="47"/>
  <c r="Z128" i="47"/>
  <c r="Z112" i="47"/>
  <c r="Z114" i="47"/>
  <c r="Z136" i="47"/>
  <c r="Z100" i="15"/>
  <c r="Z111" i="15"/>
  <c r="Z98" i="15"/>
  <c r="Z116" i="15"/>
  <c r="Z128" i="15"/>
  <c r="Z126" i="15"/>
  <c r="Z104" i="18"/>
  <c r="Z101" i="18"/>
  <c r="Z90" i="18"/>
  <c r="Z132" i="18"/>
  <c r="Z120" i="18"/>
  <c r="Z130" i="18"/>
  <c r="Z91" i="25"/>
  <c r="Z135" i="25"/>
  <c r="Z87" i="47"/>
  <c r="Z94" i="47"/>
  <c r="Z88" i="47"/>
  <c r="Z127" i="47"/>
  <c r="Z118" i="47"/>
  <c r="Z120" i="47"/>
  <c r="Z126" i="47"/>
  <c r="Z109" i="15"/>
  <c r="Z114" i="15"/>
  <c r="Z90" i="15"/>
  <c r="Z87" i="15"/>
  <c r="Z121" i="15"/>
  <c r="Z115" i="15"/>
  <c r="Z122" i="15"/>
  <c r="Z86" i="18"/>
  <c r="Z87" i="18"/>
  <c r="Z125" i="18"/>
  <c r="Z99" i="18"/>
  <c r="Z118" i="18"/>
  <c r="Z112" i="18"/>
  <c r="Z135" i="18"/>
  <c r="Z98" i="25"/>
  <c r="Z137" i="25"/>
  <c r="Z90" i="47"/>
  <c r="Z89" i="47"/>
  <c r="Z107" i="47"/>
  <c r="Z99" i="47"/>
  <c r="Z119" i="47"/>
  <c r="Z134" i="47"/>
  <c r="Z133" i="47"/>
  <c r="Z102" i="25"/>
  <c r="Z125" i="25"/>
  <c r="AI111" i="43"/>
  <c r="Z126" i="43"/>
  <c r="Z96" i="47"/>
  <c r="Z105" i="47"/>
  <c r="Z110" i="47"/>
  <c r="Z102" i="47"/>
  <c r="Z121" i="47"/>
  <c r="Z111" i="47"/>
  <c r="Z137" i="47"/>
  <c r="Z94" i="15"/>
  <c r="Z125" i="15"/>
  <c r="Z95" i="18"/>
  <c r="Z116" i="18"/>
  <c r="Z113" i="15"/>
  <c r="Z86" i="15"/>
  <c r="Z97" i="15"/>
  <c r="Z96" i="15"/>
  <c r="Z129" i="15"/>
  <c r="Z134" i="15"/>
  <c r="Z133" i="15"/>
  <c r="Z93" i="18"/>
  <c r="Z97" i="18"/>
  <c r="Z111" i="18"/>
  <c r="Z108" i="18"/>
  <c r="Z113" i="18"/>
  <c r="Z126" i="18"/>
  <c r="Z134" i="18"/>
  <c r="Z134" i="25"/>
  <c r="Z128" i="25"/>
  <c r="Z117" i="43"/>
  <c r="Z133" i="43"/>
  <c r="Z128" i="45"/>
  <c r="Z101" i="47"/>
  <c r="Z129" i="47"/>
  <c r="Z86" i="47"/>
  <c r="Z109" i="47"/>
  <c r="Z138" i="47"/>
  <c r="Z122" i="47"/>
  <c r="Z124" i="47"/>
  <c r="Z93" i="15"/>
  <c r="Z92" i="18"/>
  <c r="Z139" i="18"/>
  <c r="Z92" i="15"/>
  <c r="Z108" i="15"/>
  <c r="Z101" i="15"/>
  <c r="Z119" i="15"/>
  <c r="Z135" i="15"/>
  <c r="Z138" i="15"/>
  <c r="Z137" i="15"/>
  <c r="Z105" i="18"/>
  <c r="Z127" i="18"/>
  <c r="Z117" i="18"/>
  <c r="Z109" i="18"/>
  <c r="Z124" i="18"/>
  <c r="Z119" i="18"/>
  <c r="Z138" i="18"/>
  <c r="Z117" i="25"/>
  <c r="Z127" i="43"/>
  <c r="Z110" i="43"/>
  <c r="Z94" i="43"/>
  <c r="Z93" i="45"/>
  <c r="Z112" i="45"/>
  <c r="Z89" i="45"/>
  <c r="Z92" i="47"/>
  <c r="Z91" i="47"/>
  <c r="Z100" i="47"/>
  <c r="Z116" i="47"/>
  <c r="Z139" i="47"/>
  <c r="Z123" i="47"/>
  <c r="Z132" i="47"/>
  <c r="Z104" i="15"/>
  <c r="Z127" i="15"/>
  <c r="Z98" i="18"/>
  <c r="Z107" i="18"/>
  <c r="Z91" i="15"/>
  <c r="Z95" i="15"/>
  <c r="Z105" i="15"/>
  <c r="Z131" i="15"/>
  <c r="Z139" i="15"/>
  <c r="Z112" i="15"/>
  <c r="Z89" i="18"/>
  <c r="Z91" i="18"/>
  <c r="Z121" i="18"/>
  <c r="Z114" i="18"/>
  <c r="Z110" i="18"/>
  <c r="Z131" i="18"/>
  <c r="Z107" i="25"/>
  <c r="Z106" i="41"/>
  <c r="Z104" i="43"/>
  <c r="Z101" i="43"/>
  <c r="Z97" i="43"/>
  <c r="Z107" i="45"/>
  <c r="Z88" i="45"/>
  <c r="Z133" i="45"/>
  <c r="Z94" i="45"/>
  <c r="Z134" i="45"/>
  <c r="Z98" i="47"/>
  <c r="Z113" i="47"/>
  <c r="Z108" i="47"/>
  <c r="Z104" i="47"/>
  <c r="Z106" i="47"/>
  <c r="AE136" i="47"/>
  <c r="AD137" i="47"/>
  <c r="AL86" i="47"/>
  <c r="AK86" i="47"/>
  <c r="AD113" i="47"/>
  <c r="AE112" i="47"/>
  <c r="AF135" i="47"/>
  <c r="AH135" i="47"/>
  <c r="AG135" i="47"/>
  <c r="AJ135" i="47"/>
  <c r="AI135" i="47"/>
  <c r="AI99" i="47"/>
  <c r="AH99" i="47"/>
  <c r="AF99" i="47"/>
  <c r="AG99" i="47"/>
  <c r="AJ99" i="47"/>
  <c r="AE124" i="47"/>
  <c r="AD125" i="47"/>
  <c r="AF87" i="47"/>
  <c r="AG87" i="47"/>
  <c r="AJ87" i="47"/>
  <c r="AI87" i="47"/>
  <c r="AH87" i="47"/>
  <c r="AG123" i="47"/>
  <c r="AH123" i="47"/>
  <c r="AJ123" i="47"/>
  <c r="AI123" i="47"/>
  <c r="AF123" i="47"/>
  <c r="AE88" i="47"/>
  <c r="AD89" i="47"/>
  <c r="AK110" i="47"/>
  <c r="AL110" i="47"/>
  <c r="AD101" i="47"/>
  <c r="AE100" i="47"/>
  <c r="AK134" i="47"/>
  <c r="AL134" i="47"/>
  <c r="AL122" i="47"/>
  <c r="AK122" i="47"/>
  <c r="AK98" i="47"/>
  <c r="AL98" i="47"/>
  <c r="AI111" i="47"/>
  <c r="AH111" i="47"/>
  <c r="AF111" i="47"/>
  <c r="AG111" i="47"/>
  <c r="AJ111" i="47"/>
  <c r="Z113" i="46"/>
  <c r="Z112" i="46"/>
  <c r="Z107" i="46"/>
  <c r="Z100" i="46"/>
  <c r="Z106" i="46"/>
  <c r="Z90" i="46"/>
  <c r="Z138" i="43"/>
  <c r="Z119" i="43"/>
  <c r="Z120" i="46"/>
  <c r="Z111" i="46"/>
  <c r="Z124" i="46"/>
  <c r="Z129" i="46"/>
  <c r="Z137" i="46"/>
  <c r="Z104" i="46"/>
  <c r="Z96" i="43"/>
  <c r="Z107" i="43"/>
  <c r="Z131" i="45"/>
  <c r="Z134" i="46"/>
  <c r="Z119" i="46"/>
  <c r="Z93" i="46"/>
  <c r="Z122" i="46"/>
  <c r="Z130" i="46"/>
  <c r="Z128" i="46"/>
  <c r="Z132" i="46"/>
  <c r="Z110" i="46"/>
  <c r="Z102" i="46"/>
  <c r="Z95" i="46"/>
  <c r="Z103" i="46"/>
  <c r="Z133" i="46"/>
  <c r="Z99" i="46"/>
  <c r="Z118" i="46"/>
  <c r="Z88" i="43"/>
  <c r="Z135" i="43"/>
  <c r="Z98" i="46"/>
  <c r="Z89" i="46"/>
  <c r="Z116" i="46"/>
  <c r="Z101" i="46"/>
  <c r="Z94" i="46"/>
  <c r="Z136" i="46"/>
  <c r="Z109" i="46"/>
  <c r="Z125" i="46"/>
  <c r="Z139" i="46"/>
  <c r="Z105" i="46"/>
  <c r="Z135" i="46"/>
  <c r="Z115" i="46"/>
  <c r="Z127" i="46"/>
  <c r="Z96" i="46"/>
  <c r="Z87" i="46"/>
  <c r="Z114" i="46"/>
  <c r="Z131" i="46"/>
  <c r="Z86" i="46"/>
  <c r="Z92" i="46"/>
  <c r="Z117" i="46"/>
  <c r="Z121" i="46"/>
  <c r="Z137" i="43"/>
  <c r="Z129" i="43"/>
  <c r="Z126" i="46"/>
  <c r="Z123" i="46"/>
  <c r="Z88" i="46"/>
  <c r="Z108" i="46"/>
  <c r="Z97" i="46"/>
  <c r="Z91" i="46"/>
  <c r="AJ113" i="46"/>
  <c r="AI113" i="46"/>
  <c r="AH113" i="46"/>
  <c r="AF113" i="46"/>
  <c r="AG113" i="46"/>
  <c r="AJ89" i="46"/>
  <c r="AF89" i="46"/>
  <c r="AI89" i="46"/>
  <c r="AH89" i="46"/>
  <c r="AG89" i="46"/>
  <c r="AE126" i="46"/>
  <c r="AD127" i="46"/>
  <c r="AL88" i="46"/>
  <c r="AK88" i="46"/>
  <c r="AD91" i="46"/>
  <c r="AE90" i="46"/>
  <c r="AI125" i="46"/>
  <c r="AH125" i="46"/>
  <c r="AG125" i="46"/>
  <c r="AF125" i="46"/>
  <c r="AJ125" i="46"/>
  <c r="AL112" i="46"/>
  <c r="AK112" i="46"/>
  <c r="AL136" i="46"/>
  <c r="AK136" i="46"/>
  <c r="AI100" i="46"/>
  <c r="AG100" i="46"/>
  <c r="AF100" i="46"/>
  <c r="AJ100" i="46"/>
  <c r="AH100" i="46"/>
  <c r="AD102" i="46"/>
  <c r="AE101" i="46"/>
  <c r="AD139" i="46"/>
  <c r="AE139" i="46" s="1"/>
  <c r="AE138" i="46"/>
  <c r="AL124" i="46"/>
  <c r="AK124" i="46"/>
  <c r="AE114" i="46"/>
  <c r="AD115" i="46"/>
  <c r="AI137" i="46"/>
  <c r="AH137" i="46"/>
  <c r="AG137" i="46"/>
  <c r="AF137" i="46"/>
  <c r="AJ137" i="46"/>
  <c r="AL99" i="46"/>
  <c r="AK99" i="46"/>
  <c r="Z89" i="25"/>
  <c r="Z97" i="25"/>
  <c r="Z105" i="25"/>
  <c r="Z106" i="25"/>
  <c r="Z133" i="25"/>
  <c r="Z122" i="25"/>
  <c r="Z132" i="25"/>
  <c r="Z131" i="43"/>
  <c r="Z119" i="44"/>
  <c r="Z138" i="44"/>
  <c r="Z130" i="44"/>
  <c r="Z114" i="44"/>
  <c r="Z121" i="44"/>
  <c r="Z133" i="44"/>
  <c r="Z105" i="44"/>
  <c r="Z109" i="44"/>
  <c r="Z102" i="44"/>
  <c r="Z88" i="25"/>
  <c r="Z99" i="25"/>
  <c r="Z95" i="25"/>
  <c r="Z108" i="25"/>
  <c r="Z113" i="25"/>
  <c r="Z138" i="25"/>
  <c r="Z129" i="25"/>
  <c r="Z101" i="44"/>
  <c r="Z112" i="44"/>
  <c r="Z107" i="44"/>
  <c r="Z126" i="44"/>
  <c r="Z125" i="44"/>
  <c r="Z95" i="44"/>
  <c r="Z103" i="44"/>
  <c r="Z93" i="44"/>
  <c r="Z96" i="44"/>
  <c r="AL86" i="44"/>
  <c r="AK86" i="44"/>
  <c r="Z87" i="25"/>
  <c r="Z100" i="25"/>
  <c r="Z111" i="25"/>
  <c r="Z109" i="25"/>
  <c r="Z119" i="25"/>
  <c r="Z139" i="25"/>
  <c r="Z124" i="25"/>
  <c r="Z130" i="43"/>
  <c r="Z114" i="43"/>
  <c r="Z108" i="44"/>
  <c r="Z124" i="44"/>
  <c r="Z94" i="44"/>
  <c r="Z98" i="44"/>
  <c r="Z116" i="44"/>
  <c r="Z111" i="45"/>
  <c r="Z127" i="45"/>
  <c r="AJ100" i="44"/>
  <c r="AF100" i="44"/>
  <c r="AI100" i="44"/>
  <c r="AH100" i="44"/>
  <c r="AG100" i="44"/>
  <c r="Z93" i="25"/>
  <c r="Z101" i="25"/>
  <c r="Z92" i="25"/>
  <c r="Z115" i="25"/>
  <c r="Z127" i="25"/>
  <c r="Z123" i="25"/>
  <c r="Z130" i="25"/>
  <c r="Z116" i="43"/>
  <c r="Z100" i="43"/>
  <c r="Z123" i="44"/>
  <c r="Z128" i="44"/>
  <c r="Z104" i="44"/>
  <c r="Z131" i="44"/>
  <c r="Z91" i="44"/>
  <c r="Z88" i="44"/>
  <c r="Z99" i="45"/>
  <c r="Z130" i="45"/>
  <c r="AD102" i="44"/>
  <c r="AE101" i="44"/>
  <c r="Z105" i="43"/>
  <c r="Z132" i="43"/>
  <c r="Z89" i="44"/>
  <c r="Z87" i="44"/>
  <c r="Z100" i="44"/>
  <c r="Z137" i="44"/>
  <c r="Z106" i="44"/>
  <c r="Z98" i="45"/>
  <c r="Z108" i="45"/>
  <c r="Z132" i="45"/>
  <c r="Z86" i="25"/>
  <c r="Z103" i="25"/>
  <c r="Z110" i="25"/>
  <c r="Z114" i="25"/>
  <c r="Z112" i="25"/>
  <c r="Z131" i="25"/>
  <c r="Z86" i="43"/>
  <c r="Z103" i="43"/>
  <c r="Z102" i="43"/>
  <c r="Z91" i="43"/>
  <c r="Z134" i="43"/>
  <c r="Z92" i="44"/>
  <c r="Z115" i="44"/>
  <c r="Z113" i="44"/>
  <c r="Z122" i="44"/>
  <c r="Z117" i="44"/>
  <c r="Z110" i="44"/>
  <c r="Z129" i="44"/>
  <c r="Z101" i="45"/>
  <c r="Z90" i="25"/>
  <c r="Z94" i="25"/>
  <c r="Z104" i="25"/>
  <c r="Z116" i="25"/>
  <c r="Z120" i="25"/>
  <c r="Z118" i="25"/>
  <c r="Z87" i="39"/>
  <c r="Z101" i="41"/>
  <c r="Z92" i="43"/>
  <c r="Z109" i="43"/>
  <c r="Z89" i="43"/>
  <c r="Z120" i="43"/>
  <c r="Z111" i="44"/>
  <c r="Z120" i="44"/>
  <c r="Z132" i="44"/>
  <c r="Z97" i="44"/>
  <c r="Z136" i="44"/>
  <c r="Z127" i="44"/>
  <c r="Z99" i="44"/>
  <c r="Z86" i="45"/>
  <c r="AL110" i="45"/>
  <c r="AK110" i="45"/>
  <c r="AL86" i="45"/>
  <c r="AK86" i="45"/>
  <c r="AL136" i="45"/>
  <c r="AK136" i="45"/>
  <c r="AD139" i="45"/>
  <c r="AE139" i="45" s="1"/>
  <c r="AE138" i="45"/>
  <c r="AK98" i="45"/>
  <c r="AL98" i="45"/>
  <c r="AD101" i="45"/>
  <c r="AE100" i="45"/>
  <c r="AJ111" i="45"/>
  <c r="AI111" i="45"/>
  <c r="AG111" i="45"/>
  <c r="AF111" i="45"/>
  <c r="AH111" i="45"/>
  <c r="AI137" i="45"/>
  <c r="AH137" i="45"/>
  <c r="AG137" i="45"/>
  <c r="AF137" i="45"/>
  <c r="AJ137" i="45"/>
  <c r="AI99" i="45"/>
  <c r="AJ99" i="45"/>
  <c r="AH99" i="45"/>
  <c r="AG99" i="45"/>
  <c r="AF99" i="45"/>
  <c r="AD113" i="45"/>
  <c r="AE112" i="45"/>
  <c r="AD89" i="45"/>
  <c r="AE88" i="45"/>
  <c r="AE124" i="45"/>
  <c r="AD125" i="45"/>
  <c r="AH87" i="45"/>
  <c r="AI87" i="45"/>
  <c r="AG87" i="45"/>
  <c r="AF87" i="45"/>
  <c r="AJ87" i="45"/>
  <c r="AL122" i="45"/>
  <c r="AK122" i="45"/>
  <c r="AF123" i="45"/>
  <c r="AG123" i="45"/>
  <c r="AH123" i="45"/>
  <c r="AI123" i="45"/>
  <c r="AJ123" i="45"/>
  <c r="Z88" i="19"/>
  <c r="Z101" i="19"/>
  <c r="Z111" i="19"/>
  <c r="Z109" i="19"/>
  <c r="Z122" i="19"/>
  <c r="Z139" i="19"/>
  <c r="Z117" i="22"/>
  <c r="Z101" i="22"/>
  <c r="Z118" i="22"/>
  <c r="Z93" i="19"/>
  <c r="Z96" i="19"/>
  <c r="Z102" i="19"/>
  <c r="Z117" i="19"/>
  <c r="Z115" i="19"/>
  <c r="Z127" i="19"/>
  <c r="Z128" i="19"/>
  <c r="Z91" i="22"/>
  <c r="Z102" i="22"/>
  <c r="Z108" i="22"/>
  <c r="Z125" i="22"/>
  <c r="Z128" i="22"/>
  <c r="Z96" i="26"/>
  <c r="Z104" i="26"/>
  <c r="Z115" i="26"/>
  <c r="Z139" i="26"/>
  <c r="Z88" i="41"/>
  <c r="Z119" i="42"/>
  <c r="Z96" i="22"/>
  <c r="Z104" i="22"/>
  <c r="Z120" i="22"/>
  <c r="Z122" i="22"/>
  <c r="Z95" i="26"/>
  <c r="Z94" i="26"/>
  <c r="Z106" i="26"/>
  <c r="Z120" i="26"/>
  <c r="Z129" i="26"/>
  <c r="Z86" i="19"/>
  <c r="Z98" i="19"/>
  <c r="Z106" i="19"/>
  <c r="Z125" i="19"/>
  <c r="Z120" i="19"/>
  <c r="Z136" i="19"/>
  <c r="Z89" i="22"/>
  <c r="Z94" i="22"/>
  <c r="Z110" i="22"/>
  <c r="Z119" i="22"/>
  <c r="Z136" i="22"/>
  <c r="Z88" i="26"/>
  <c r="Z125" i="26"/>
  <c r="Z108" i="26"/>
  <c r="Z119" i="26"/>
  <c r="Z125" i="43"/>
  <c r="Z87" i="43"/>
  <c r="Z113" i="43"/>
  <c r="Z89" i="19"/>
  <c r="Z113" i="19"/>
  <c r="Z99" i="19"/>
  <c r="Z107" i="19"/>
  <c r="Z131" i="19"/>
  <c r="Z126" i="19"/>
  <c r="Z137" i="19"/>
  <c r="Z88" i="22"/>
  <c r="Z99" i="22"/>
  <c r="Z116" i="22"/>
  <c r="Z123" i="22"/>
  <c r="Z137" i="22"/>
  <c r="Z110" i="26"/>
  <c r="Z98" i="26"/>
  <c r="Z137" i="26"/>
  <c r="Z126" i="26"/>
  <c r="Z107" i="22"/>
  <c r="Z139" i="22"/>
  <c r="Z93" i="26"/>
  <c r="Z100" i="26"/>
  <c r="Z138" i="26"/>
  <c r="Z136" i="26"/>
  <c r="Z124" i="36"/>
  <c r="Z101" i="39"/>
  <c r="Z122" i="43"/>
  <c r="AL122" i="44"/>
  <c r="AK122" i="44"/>
  <c r="AL89" i="44"/>
  <c r="AK89" i="44"/>
  <c r="AL136" i="44"/>
  <c r="AK136" i="44"/>
  <c r="AD92" i="44"/>
  <c r="AE91" i="44"/>
  <c r="AE125" i="44"/>
  <c r="AD126" i="44"/>
  <c r="AD139" i="44"/>
  <c r="AE139" i="44" s="1"/>
  <c r="AE138" i="44"/>
  <c r="AH90" i="44"/>
  <c r="AJ90" i="44"/>
  <c r="AI90" i="44"/>
  <c r="AG90" i="44"/>
  <c r="AF90" i="44"/>
  <c r="AI137" i="44"/>
  <c r="AH137" i="44"/>
  <c r="AG137" i="44"/>
  <c r="AF137" i="44"/>
  <c r="AJ137" i="44"/>
  <c r="AL123" i="44"/>
  <c r="AK123" i="44"/>
  <c r="AH124" i="44"/>
  <c r="AG124" i="44"/>
  <c r="AF124" i="44"/>
  <c r="AJ124" i="44"/>
  <c r="AI124" i="44"/>
  <c r="Z86" i="22"/>
  <c r="Z98" i="22"/>
  <c r="Z95" i="22"/>
  <c r="Z115" i="22"/>
  <c r="Z112" i="22"/>
  <c r="Z135" i="22"/>
  <c r="Z124" i="22"/>
  <c r="Z92" i="26"/>
  <c r="Z122" i="26"/>
  <c r="Z103" i="26"/>
  <c r="Z111" i="26"/>
  <c r="Z114" i="26"/>
  <c r="Z133" i="26"/>
  <c r="Z104" i="30"/>
  <c r="Z106" i="30"/>
  <c r="Z120" i="30"/>
  <c r="Z123" i="30"/>
  <c r="Z86" i="30"/>
  <c r="Z133" i="30"/>
  <c r="Z118" i="30"/>
  <c r="Z132" i="32"/>
  <c r="Z94" i="33"/>
  <c r="Z110" i="35"/>
  <c r="Z86" i="35"/>
  <c r="Z106" i="35"/>
  <c r="Z99" i="35"/>
  <c r="Z104" i="35"/>
  <c r="Z120" i="35"/>
  <c r="Z132" i="35"/>
  <c r="Z88" i="30"/>
  <c r="Z114" i="30"/>
  <c r="Z139" i="30"/>
  <c r="Z126" i="30"/>
  <c r="Z99" i="30"/>
  <c r="Z135" i="30"/>
  <c r="Z134" i="30"/>
  <c r="Z94" i="35"/>
  <c r="Z90" i="35"/>
  <c r="Z118" i="35"/>
  <c r="Z103" i="35"/>
  <c r="Z108" i="35"/>
  <c r="Z126" i="35"/>
  <c r="Z97" i="35"/>
  <c r="Z107" i="35"/>
  <c r="Z92" i="35"/>
  <c r="Z119" i="35"/>
  <c r="Z111" i="35"/>
  <c r="Z117" i="35"/>
  <c r="Z108" i="41"/>
  <c r="AE112" i="43"/>
  <c r="AD113" i="43"/>
  <c r="Z86" i="32"/>
  <c r="Z137" i="33"/>
  <c r="Z102" i="35"/>
  <c r="Z114" i="35"/>
  <c r="Z109" i="35"/>
  <c r="Z100" i="35"/>
  <c r="Z131" i="35"/>
  <c r="Z121" i="35"/>
  <c r="Z122" i="35"/>
  <c r="AH111" i="43"/>
  <c r="AF111" i="43"/>
  <c r="AG111" i="43"/>
  <c r="Z93" i="39"/>
  <c r="Z118" i="41"/>
  <c r="Z136" i="41"/>
  <c r="Z133" i="22"/>
  <c r="Z121" i="22"/>
  <c r="Z87" i="26"/>
  <c r="Z97" i="26"/>
  <c r="Z101" i="26"/>
  <c r="Z109" i="26"/>
  <c r="Z127" i="26"/>
  <c r="Z118" i="26"/>
  <c r="Z130" i="26"/>
  <c r="Z98" i="30"/>
  <c r="Z87" i="30"/>
  <c r="Z92" i="30"/>
  <c r="Z122" i="30"/>
  <c r="Z121" i="30"/>
  <c r="Z131" i="30"/>
  <c r="Z123" i="32"/>
  <c r="Z96" i="33"/>
  <c r="Z116" i="35"/>
  <c r="Z98" i="35"/>
  <c r="Z87" i="35"/>
  <c r="Z105" i="35"/>
  <c r="Z135" i="35"/>
  <c r="Z134" i="35"/>
  <c r="Z137" i="35"/>
  <c r="Z98" i="43"/>
  <c r="Z92" i="22"/>
  <c r="Z97" i="22"/>
  <c r="Z105" i="22"/>
  <c r="Z109" i="22"/>
  <c r="Z131" i="22"/>
  <c r="Z134" i="22"/>
  <c r="Z86" i="26"/>
  <c r="Z113" i="26"/>
  <c r="Z102" i="26"/>
  <c r="Z116" i="26"/>
  <c r="Z134" i="26"/>
  <c r="Z111" i="30"/>
  <c r="Z95" i="30"/>
  <c r="Z89" i="30"/>
  <c r="Z116" i="30"/>
  <c r="Z136" i="30"/>
  <c r="Z130" i="30"/>
  <c r="Z134" i="32"/>
  <c r="Z89" i="33"/>
  <c r="Z88" i="35"/>
  <c r="Z115" i="35"/>
  <c r="Z101" i="35"/>
  <c r="Z123" i="35"/>
  <c r="Z112" i="35"/>
  <c r="Z138" i="35"/>
  <c r="Z119" i="39"/>
  <c r="Z93" i="41"/>
  <c r="Z118" i="43"/>
  <c r="Z139" i="43"/>
  <c r="Z108" i="43"/>
  <c r="Z93" i="43"/>
  <c r="Z115" i="43"/>
  <c r="AG136" i="43"/>
  <c r="AF136" i="43"/>
  <c r="AJ136" i="43"/>
  <c r="AI136" i="43"/>
  <c r="AH136" i="43"/>
  <c r="AK111" i="43"/>
  <c r="AL111" i="43"/>
  <c r="AE137" i="43"/>
  <c r="AD138" i="43"/>
  <c r="AE89" i="43"/>
  <c r="AD90" i="43"/>
  <c r="AK87" i="43"/>
  <c r="AL87" i="43"/>
  <c r="AK110" i="43"/>
  <c r="AL110" i="43"/>
  <c r="AL122" i="43"/>
  <c r="AK122" i="43"/>
  <c r="AE124" i="43"/>
  <c r="AD125" i="43"/>
  <c r="AL99" i="43"/>
  <c r="AK99" i="43"/>
  <c r="AD102" i="43"/>
  <c r="AE101" i="43"/>
  <c r="AI88" i="43"/>
  <c r="AJ88" i="43"/>
  <c r="AH88" i="43"/>
  <c r="AG88" i="43"/>
  <c r="AF88" i="43"/>
  <c r="AL135" i="43"/>
  <c r="AK135" i="43"/>
  <c r="AG123" i="43"/>
  <c r="AF123" i="43"/>
  <c r="AJ123" i="43"/>
  <c r="AI123" i="43"/>
  <c r="AH123" i="43"/>
  <c r="AF100" i="43"/>
  <c r="AG100" i="43"/>
  <c r="AI100" i="43"/>
  <c r="AJ100" i="43"/>
  <c r="AH100" i="43"/>
  <c r="Z139" i="41"/>
  <c r="Z87" i="41"/>
  <c r="Z123" i="41"/>
  <c r="Z137" i="41"/>
  <c r="Z127" i="42"/>
  <c r="Z124" i="42"/>
  <c r="Z103" i="42"/>
  <c r="Z118" i="42"/>
  <c r="Z110" i="42"/>
  <c r="Z104" i="42"/>
  <c r="Z98" i="42"/>
  <c r="Z94" i="42"/>
  <c r="Z128" i="42"/>
  <c r="Z117" i="42"/>
  <c r="Z109" i="42"/>
  <c r="Z97" i="42"/>
  <c r="Z131" i="42"/>
  <c r="Z90" i="42"/>
  <c r="Z116" i="42"/>
  <c r="Z101" i="42"/>
  <c r="Z96" i="42"/>
  <c r="Z100" i="42"/>
  <c r="Z86" i="42"/>
  <c r="Z125" i="42"/>
  <c r="Z135" i="42"/>
  <c r="Z115" i="42"/>
  <c r="Z130" i="42"/>
  <c r="Z92" i="42"/>
  <c r="Z95" i="42"/>
  <c r="Z89" i="42"/>
  <c r="Z126" i="42"/>
  <c r="Z129" i="42"/>
  <c r="Z114" i="42"/>
  <c r="Z122" i="42"/>
  <c r="Z88" i="42"/>
  <c r="Z91" i="42"/>
  <c r="Z105" i="42"/>
  <c r="Z134" i="42"/>
  <c r="Z120" i="42"/>
  <c r="Z112" i="42"/>
  <c r="Z123" i="42"/>
  <c r="Z107" i="42"/>
  <c r="Z93" i="42"/>
  <c r="Z121" i="42"/>
  <c r="Z88" i="39"/>
  <c r="Z92" i="41"/>
  <c r="Z109" i="41"/>
  <c r="Z111" i="42"/>
  <c r="Z137" i="42"/>
  <c r="Z113" i="42"/>
  <c r="Z96" i="41"/>
  <c r="Z110" i="41"/>
  <c r="Z102" i="42"/>
  <c r="Z108" i="42"/>
  <c r="Z103" i="41"/>
  <c r="Z111" i="41"/>
  <c r="Z99" i="42"/>
  <c r="Z136" i="42"/>
  <c r="Z133" i="39"/>
  <c r="Z89" i="41"/>
  <c r="Z102" i="41"/>
  <c r="Z119" i="41"/>
  <c r="Z106" i="42"/>
  <c r="Z133" i="42"/>
  <c r="Z87" i="42"/>
  <c r="Z139" i="42"/>
  <c r="Z132" i="42"/>
  <c r="AE125" i="42"/>
  <c r="AD126" i="42"/>
  <c r="AL89" i="42"/>
  <c r="AK89" i="42"/>
  <c r="AH124" i="42"/>
  <c r="AG124" i="42"/>
  <c r="AF124" i="42"/>
  <c r="AJ124" i="42"/>
  <c r="AI124" i="42"/>
  <c r="AL99" i="42"/>
  <c r="AK99" i="42"/>
  <c r="AD115" i="42"/>
  <c r="AE114" i="42"/>
  <c r="AJ113" i="42"/>
  <c r="AI113" i="42"/>
  <c r="AH113" i="42"/>
  <c r="AG113" i="42"/>
  <c r="AF113" i="42"/>
  <c r="AD92" i="42"/>
  <c r="AE91" i="42"/>
  <c r="AE137" i="42"/>
  <c r="AD138" i="42"/>
  <c r="AL112" i="42"/>
  <c r="AK112" i="42"/>
  <c r="AL123" i="42"/>
  <c r="AK123" i="42"/>
  <c r="AF90" i="42"/>
  <c r="AJ90" i="42"/>
  <c r="AI90" i="42"/>
  <c r="AH90" i="42"/>
  <c r="AG90" i="42"/>
  <c r="AG136" i="42"/>
  <c r="AF136" i="42"/>
  <c r="AJ136" i="42"/>
  <c r="AI136" i="42"/>
  <c r="AH136" i="42"/>
  <c r="AE101" i="42"/>
  <c r="AD102" i="42"/>
  <c r="AL135" i="42"/>
  <c r="AK135" i="42"/>
  <c r="AJ100" i="42"/>
  <c r="AI100" i="42"/>
  <c r="AH100" i="42"/>
  <c r="AG100" i="42"/>
  <c r="AF100" i="42"/>
  <c r="Z138" i="27"/>
  <c r="Z90" i="27"/>
  <c r="Z126" i="27"/>
  <c r="Z121" i="27"/>
  <c r="Z113" i="27"/>
  <c r="Z106" i="27"/>
  <c r="Z103" i="27"/>
  <c r="Z94" i="27"/>
  <c r="Z98" i="41"/>
  <c r="Z99" i="41"/>
  <c r="Z107" i="41"/>
  <c r="Z115" i="41"/>
  <c r="Z120" i="41"/>
  <c r="Z138" i="41"/>
  <c r="Z116" i="41"/>
  <c r="Z121" i="41"/>
  <c r="Z126" i="41"/>
  <c r="Z129" i="41"/>
  <c r="Z125" i="41"/>
  <c r="Z117" i="41"/>
  <c r="Z135" i="41"/>
  <c r="Z133" i="41"/>
  <c r="Z123" i="39"/>
  <c r="Z90" i="41"/>
  <c r="Z97" i="41"/>
  <c r="Z91" i="41"/>
  <c r="Z112" i="41"/>
  <c r="Z131" i="41"/>
  <c r="Z128" i="41"/>
  <c r="Z124" i="41"/>
  <c r="Z94" i="41"/>
  <c r="Z100" i="41"/>
  <c r="Z95" i="41"/>
  <c r="Z113" i="41"/>
  <c r="Z122" i="41"/>
  <c r="Z127" i="41"/>
  <c r="Z132" i="41"/>
  <c r="Z129" i="39"/>
  <c r="Z120" i="40"/>
  <c r="Z86" i="41"/>
  <c r="Z105" i="41"/>
  <c r="Z104" i="41"/>
  <c r="Z114" i="41"/>
  <c r="Z130" i="41"/>
  <c r="AD89" i="41"/>
  <c r="AE88" i="41"/>
  <c r="AL99" i="41"/>
  <c r="AK99" i="41"/>
  <c r="AE124" i="41"/>
  <c r="AD125" i="41"/>
  <c r="AD113" i="41"/>
  <c r="AE112" i="41"/>
  <c r="AI111" i="41"/>
  <c r="AH111" i="41"/>
  <c r="AF111" i="41"/>
  <c r="AJ111" i="41"/>
  <c r="AG111" i="41"/>
  <c r="AG100" i="41"/>
  <c r="AI100" i="41"/>
  <c r="AH100" i="41"/>
  <c r="AF100" i="41"/>
  <c r="AJ100" i="41"/>
  <c r="AG123" i="41"/>
  <c r="AF123" i="41"/>
  <c r="AJ123" i="41"/>
  <c r="AI123" i="41"/>
  <c r="AH123" i="41"/>
  <c r="AK110" i="41"/>
  <c r="AL110" i="41"/>
  <c r="AE101" i="41"/>
  <c r="AD102" i="41"/>
  <c r="AL122" i="41"/>
  <c r="AK122" i="41"/>
  <c r="AE137" i="41"/>
  <c r="AD138" i="41"/>
  <c r="AL86" i="41"/>
  <c r="AK86" i="41"/>
  <c r="AG136" i="41"/>
  <c r="AF136" i="41"/>
  <c r="AJ136" i="41"/>
  <c r="AI136" i="41"/>
  <c r="AH136" i="41"/>
  <c r="AL135" i="41"/>
  <c r="AK135" i="41"/>
  <c r="AJ87" i="41"/>
  <c r="AI87" i="41"/>
  <c r="AH87" i="41"/>
  <c r="AG87" i="41"/>
  <c r="AF87" i="41"/>
  <c r="Z134" i="39"/>
  <c r="Z114" i="39"/>
  <c r="Z104" i="40"/>
  <c r="Z86" i="40"/>
  <c r="Z138" i="40"/>
  <c r="Z129" i="40"/>
  <c r="Z114" i="40"/>
  <c r="Z125" i="40"/>
  <c r="Z94" i="40"/>
  <c r="Z109" i="40"/>
  <c r="Z108" i="40"/>
  <c r="Z93" i="40"/>
  <c r="Z90" i="40"/>
  <c r="Z136" i="40"/>
  <c r="Z134" i="40"/>
  <c r="Z115" i="40"/>
  <c r="Z133" i="40"/>
  <c r="Z127" i="40"/>
  <c r="Z111" i="40"/>
  <c r="Z97" i="40"/>
  <c r="Z89" i="40"/>
  <c r="Z98" i="40"/>
  <c r="Z103" i="40"/>
  <c r="Z105" i="40"/>
  <c r="Z92" i="40"/>
  <c r="Z101" i="40"/>
  <c r="Z118" i="40"/>
  <c r="Z117" i="40"/>
  <c r="Z128" i="40"/>
  <c r="Z110" i="40"/>
  <c r="Z119" i="40"/>
  <c r="Z132" i="40"/>
  <c r="Z106" i="40"/>
  <c r="Z130" i="39"/>
  <c r="Z95" i="40"/>
  <c r="Z91" i="40"/>
  <c r="Z123" i="40"/>
  <c r="Z88" i="40"/>
  <c r="Z131" i="40"/>
  <c r="Z116" i="40"/>
  <c r="Z96" i="40"/>
  <c r="Z138" i="39"/>
  <c r="Z102" i="40"/>
  <c r="Z135" i="40"/>
  <c r="Z124" i="40"/>
  <c r="Z126" i="40"/>
  <c r="Z139" i="40"/>
  <c r="Z122" i="40"/>
  <c r="Z137" i="40"/>
  <c r="Z109" i="39"/>
  <c r="Z113" i="40"/>
  <c r="Z107" i="40"/>
  <c r="Z121" i="40"/>
  <c r="Z130" i="40"/>
  <c r="Z99" i="40"/>
  <c r="Z87" i="40"/>
  <c r="Z112" i="40"/>
  <c r="AK88" i="40"/>
  <c r="AL88" i="40"/>
  <c r="AE125" i="40"/>
  <c r="AD126" i="40"/>
  <c r="AL136" i="40"/>
  <c r="AK136" i="40"/>
  <c r="AL100" i="40"/>
  <c r="AK100" i="40"/>
  <c r="AH124" i="40"/>
  <c r="AG124" i="40"/>
  <c r="AF124" i="40"/>
  <c r="AJ124" i="40"/>
  <c r="AI124" i="40"/>
  <c r="AI89" i="40"/>
  <c r="AH89" i="40"/>
  <c r="AG89" i="40"/>
  <c r="AF89" i="40"/>
  <c r="AJ89" i="40"/>
  <c r="AJ101" i="40"/>
  <c r="AI101" i="40"/>
  <c r="AH101" i="40"/>
  <c r="AG101" i="40"/>
  <c r="AF101" i="40"/>
  <c r="AD139" i="40"/>
  <c r="AE139" i="40" s="1"/>
  <c r="AE138" i="40"/>
  <c r="AL112" i="40"/>
  <c r="AK112" i="40"/>
  <c r="AD91" i="40"/>
  <c r="AE90" i="40"/>
  <c r="AD103" i="40"/>
  <c r="AE102" i="40"/>
  <c r="AI137" i="40"/>
  <c r="AH137" i="40"/>
  <c r="AG137" i="40"/>
  <c r="AF137" i="40"/>
  <c r="AJ137" i="40"/>
  <c r="AE114" i="40"/>
  <c r="AD115" i="40"/>
  <c r="AL123" i="40"/>
  <c r="AK123" i="40"/>
  <c r="AJ113" i="40"/>
  <c r="AI113" i="40"/>
  <c r="AH113" i="40"/>
  <c r="AG113" i="40"/>
  <c r="AF113" i="40"/>
  <c r="Z110" i="27"/>
  <c r="Z95" i="32"/>
  <c r="Z104" i="32"/>
  <c r="Z123" i="33"/>
  <c r="Z97" i="33"/>
  <c r="Z100" i="33"/>
  <c r="Z91" i="39"/>
  <c r="Z90" i="39"/>
  <c r="Z105" i="39"/>
  <c r="Z110" i="39"/>
  <c r="Z131" i="39"/>
  <c r="Z135" i="39"/>
  <c r="Z87" i="27"/>
  <c r="Z114" i="27"/>
  <c r="Z89" i="32"/>
  <c r="Z118" i="32"/>
  <c r="Z103" i="33"/>
  <c r="Z124" i="33"/>
  <c r="Z93" i="20"/>
  <c r="Z112" i="20"/>
  <c r="Z103" i="20"/>
  <c r="Z124" i="20"/>
  <c r="Z109" i="20"/>
  <c r="Z122" i="20"/>
  <c r="Z139" i="20"/>
  <c r="Z86" i="21"/>
  <c r="Z90" i="21"/>
  <c r="Z108" i="21"/>
  <c r="Z109" i="21"/>
  <c r="Z119" i="21"/>
  <c r="Z132" i="21"/>
  <c r="Z138" i="21"/>
  <c r="Z101" i="27"/>
  <c r="Z91" i="27"/>
  <c r="Z93" i="27"/>
  <c r="Z123" i="27"/>
  <c r="Z115" i="27"/>
  <c r="Z135" i="27"/>
  <c r="Z133" i="27"/>
  <c r="Z112" i="28"/>
  <c r="Z108" i="28"/>
  <c r="Z95" i="28"/>
  <c r="Z93" i="28"/>
  <c r="Z130" i="28"/>
  <c r="Z128" i="28"/>
  <c r="Z122" i="28"/>
  <c r="Z110" i="29"/>
  <c r="Z107" i="29"/>
  <c r="Z105" i="29"/>
  <c r="Z136" i="29"/>
  <c r="Z118" i="29"/>
  <c r="Z122" i="29"/>
  <c r="Z99" i="32"/>
  <c r="Z119" i="32"/>
  <c r="Z129" i="32"/>
  <c r="Z131" i="32"/>
  <c r="Z108" i="32"/>
  <c r="Z117" i="32"/>
  <c r="Z102" i="33"/>
  <c r="Z116" i="33"/>
  <c r="Z129" i="33"/>
  <c r="Z101" i="33"/>
  <c r="Z104" i="33"/>
  <c r="Z120" i="33"/>
  <c r="Z132" i="33"/>
  <c r="Z111" i="36"/>
  <c r="Z91" i="36"/>
  <c r="Z139" i="36"/>
  <c r="Z105" i="36"/>
  <c r="Z113" i="36"/>
  <c r="Z134" i="36"/>
  <c r="Z125" i="36"/>
  <c r="Z86" i="38"/>
  <c r="Z98" i="38"/>
  <c r="Z118" i="38"/>
  <c r="Z122" i="38"/>
  <c r="Z99" i="39"/>
  <c r="Z102" i="39"/>
  <c r="Z96" i="39"/>
  <c r="Z106" i="39"/>
  <c r="Z111" i="39"/>
  <c r="Z136" i="39"/>
  <c r="Z139" i="39"/>
  <c r="Z99" i="27"/>
  <c r="Z129" i="27"/>
  <c r="Z89" i="20"/>
  <c r="Z94" i="20"/>
  <c r="Z104" i="20"/>
  <c r="Z111" i="20"/>
  <c r="Z115" i="20"/>
  <c r="Z127" i="20"/>
  <c r="Z128" i="20"/>
  <c r="Z89" i="21"/>
  <c r="Z93" i="21"/>
  <c r="Z129" i="21"/>
  <c r="Z112" i="21"/>
  <c r="Z111" i="21"/>
  <c r="Z121" i="21"/>
  <c r="Z139" i="21"/>
  <c r="AI135" i="26"/>
  <c r="Z107" i="27"/>
  <c r="Z95" i="27"/>
  <c r="Z97" i="27"/>
  <c r="Z131" i="27"/>
  <c r="Z116" i="27"/>
  <c r="Z139" i="27"/>
  <c r="Z137" i="27"/>
  <c r="Z86" i="28"/>
  <c r="Z88" i="28"/>
  <c r="Z90" i="28"/>
  <c r="Z96" i="28"/>
  <c r="Z121" i="28"/>
  <c r="Z115" i="28"/>
  <c r="Z125" i="28"/>
  <c r="Z86" i="29"/>
  <c r="Z100" i="29"/>
  <c r="Z98" i="29"/>
  <c r="Z112" i="29"/>
  <c r="Z116" i="29"/>
  <c r="Z128" i="29"/>
  <c r="Z125" i="29"/>
  <c r="Z106" i="32"/>
  <c r="Z107" i="32"/>
  <c r="Z102" i="32"/>
  <c r="Z94" i="32"/>
  <c r="Z139" i="32"/>
  <c r="Z111" i="32"/>
  <c r="Z122" i="32"/>
  <c r="Z86" i="33"/>
  <c r="Z127" i="33"/>
  <c r="Z139" i="33"/>
  <c r="Z105" i="33"/>
  <c r="Z107" i="33"/>
  <c r="Z126" i="33"/>
  <c r="Z97" i="36"/>
  <c r="Z95" i="36"/>
  <c r="Z88" i="36"/>
  <c r="Z127" i="36"/>
  <c r="Z116" i="36"/>
  <c r="Z109" i="36"/>
  <c r="Z133" i="36"/>
  <c r="Z109" i="38"/>
  <c r="Z102" i="38"/>
  <c r="Z123" i="38"/>
  <c r="Z125" i="38"/>
  <c r="Z103" i="39"/>
  <c r="Z124" i="39"/>
  <c r="Z100" i="39"/>
  <c r="Z104" i="39"/>
  <c r="Z112" i="39"/>
  <c r="Z117" i="39"/>
  <c r="Z128" i="39"/>
  <c r="Z89" i="27"/>
  <c r="Z125" i="27"/>
  <c r="Z112" i="32"/>
  <c r="Z138" i="32"/>
  <c r="Z112" i="33"/>
  <c r="Z130" i="33"/>
  <c r="Z88" i="20"/>
  <c r="Z97" i="20"/>
  <c r="Z105" i="20"/>
  <c r="Z117" i="20"/>
  <c r="Z114" i="20"/>
  <c r="Z133" i="20"/>
  <c r="Z121" i="20"/>
  <c r="Z92" i="21"/>
  <c r="Z95" i="21"/>
  <c r="Z97" i="21"/>
  <c r="Z115" i="21"/>
  <c r="Z114" i="21"/>
  <c r="Z127" i="21"/>
  <c r="Z122" i="21"/>
  <c r="Z100" i="27"/>
  <c r="Z102" i="27"/>
  <c r="Z105" i="27"/>
  <c r="Z136" i="27"/>
  <c r="Z117" i="27"/>
  <c r="Z128" i="27"/>
  <c r="Z124" i="27"/>
  <c r="Z99" i="28"/>
  <c r="Z98" i="28"/>
  <c r="Z94" i="28"/>
  <c r="Z107" i="28"/>
  <c r="Z123" i="28"/>
  <c r="Z127" i="28"/>
  <c r="Z133" i="28"/>
  <c r="Z89" i="29"/>
  <c r="Z113" i="29"/>
  <c r="Z102" i="29"/>
  <c r="Z87" i="29"/>
  <c r="Z130" i="29"/>
  <c r="Z127" i="29"/>
  <c r="Z133" i="29"/>
  <c r="Z91" i="32"/>
  <c r="Z136" i="32"/>
  <c r="Z96" i="32"/>
  <c r="Z97" i="32"/>
  <c r="Z92" i="32"/>
  <c r="Z120" i="32"/>
  <c r="Z125" i="32"/>
  <c r="Z136" i="33"/>
  <c r="Z98" i="33"/>
  <c r="Z87" i="33"/>
  <c r="Z121" i="33"/>
  <c r="Z111" i="33"/>
  <c r="Z117" i="33"/>
  <c r="Z108" i="36"/>
  <c r="Z103" i="36"/>
  <c r="Z114" i="36"/>
  <c r="Z130" i="36"/>
  <c r="Z119" i="36"/>
  <c r="Z121" i="36"/>
  <c r="Z137" i="36"/>
  <c r="Z93" i="38"/>
  <c r="Z96" i="38"/>
  <c r="Z95" i="38"/>
  <c r="Z128" i="38"/>
  <c r="Z133" i="38"/>
  <c r="Z92" i="39"/>
  <c r="Z89" i="39"/>
  <c r="Z95" i="39"/>
  <c r="Z126" i="39"/>
  <c r="Z113" i="39"/>
  <c r="Z118" i="39"/>
  <c r="Z125" i="39"/>
  <c r="Z109" i="27"/>
  <c r="Z104" i="27"/>
  <c r="Z111" i="27"/>
  <c r="Z122" i="27"/>
  <c r="Z118" i="27"/>
  <c r="Z127" i="27"/>
  <c r="Z132" i="27"/>
  <c r="Z114" i="32"/>
  <c r="Z90" i="32"/>
  <c r="Z103" i="32"/>
  <c r="Z101" i="32"/>
  <c r="Z100" i="32"/>
  <c r="Z126" i="32"/>
  <c r="Z133" i="32"/>
  <c r="Z95" i="33"/>
  <c r="Z93" i="33"/>
  <c r="Z108" i="33"/>
  <c r="Z106" i="33"/>
  <c r="Z135" i="33"/>
  <c r="Z115" i="33"/>
  <c r="Z122" i="33"/>
  <c r="Z111" i="38"/>
  <c r="Z89" i="38"/>
  <c r="Z106" i="38"/>
  <c r="Z112" i="38"/>
  <c r="Z137" i="38"/>
  <c r="Z119" i="20"/>
  <c r="Z123" i="20"/>
  <c r="Z130" i="20"/>
  <c r="Z96" i="21"/>
  <c r="Z100" i="21"/>
  <c r="Z101" i="21"/>
  <c r="Z125" i="21"/>
  <c r="Z120" i="21"/>
  <c r="Z134" i="21"/>
  <c r="Z124" i="21"/>
  <c r="Z108" i="27"/>
  <c r="Z92" i="27"/>
  <c r="Z88" i="27"/>
  <c r="Z130" i="27"/>
  <c r="Z119" i="27"/>
  <c r="Z134" i="27"/>
  <c r="Z91" i="28"/>
  <c r="Z106" i="28"/>
  <c r="Z101" i="28"/>
  <c r="Z119" i="28"/>
  <c r="Z135" i="28"/>
  <c r="Z138" i="28"/>
  <c r="Z124" i="28"/>
  <c r="Z99" i="29"/>
  <c r="Z91" i="29"/>
  <c r="Z90" i="29"/>
  <c r="Z96" i="29"/>
  <c r="Z123" i="29"/>
  <c r="Z138" i="29"/>
  <c r="Z114" i="29"/>
  <c r="Z88" i="32"/>
  <c r="Z93" i="32"/>
  <c r="Z121" i="32"/>
  <c r="Z130" i="32"/>
  <c r="Z135" i="32"/>
  <c r="Z128" i="32"/>
  <c r="Z137" i="32"/>
  <c r="Z114" i="33"/>
  <c r="Z138" i="33"/>
  <c r="Z91" i="33"/>
  <c r="Z113" i="33"/>
  <c r="Z110" i="33"/>
  <c r="Z118" i="33"/>
  <c r="Z125" i="33"/>
  <c r="Z86" i="36"/>
  <c r="Z90" i="36"/>
  <c r="Z87" i="36"/>
  <c r="Z100" i="36"/>
  <c r="Z115" i="36"/>
  <c r="Z120" i="36"/>
  <c r="Z132" i="36"/>
  <c r="Z116" i="38"/>
  <c r="Z110" i="38"/>
  <c r="Z139" i="38"/>
  <c r="Z119" i="38"/>
  <c r="AL134" i="38"/>
  <c r="Z86" i="39"/>
  <c r="Z94" i="39"/>
  <c r="Z122" i="39"/>
  <c r="Z107" i="39"/>
  <c r="Z115" i="39"/>
  <c r="Z120" i="39"/>
  <c r="Z137" i="39"/>
  <c r="Z99" i="20"/>
  <c r="Z116" i="20"/>
  <c r="Z135" i="20"/>
  <c r="Z87" i="20"/>
  <c r="Z100" i="20"/>
  <c r="Z95" i="20"/>
  <c r="Z126" i="20"/>
  <c r="Z125" i="20"/>
  <c r="Z91" i="21"/>
  <c r="Z102" i="21"/>
  <c r="Z103" i="21"/>
  <c r="Z110" i="21"/>
  <c r="Z123" i="21"/>
  <c r="Z135" i="21"/>
  <c r="Z86" i="27"/>
  <c r="Z96" i="27"/>
  <c r="Z98" i="27"/>
  <c r="Z112" i="27"/>
  <c r="Z120" i="27"/>
  <c r="Z113" i="28"/>
  <c r="Z109" i="28"/>
  <c r="Z105" i="28"/>
  <c r="Z131" i="28"/>
  <c r="Z139" i="28"/>
  <c r="Z120" i="28"/>
  <c r="Z104" i="29"/>
  <c r="Z103" i="29"/>
  <c r="Z94" i="29"/>
  <c r="Z108" i="29"/>
  <c r="Z129" i="29"/>
  <c r="Z120" i="29"/>
  <c r="Z98" i="32"/>
  <c r="Z110" i="32"/>
  <c r="Z105" i="32"/>
  <c r="Z115" i="32"/>
  <c r="Z109" i="32"/>
  <c r="Z127" i="32"/>
  <c r="Z99" i="33"/>
  <c r="Z88" i="33"/>
  <c r="Z109" i="33"/>
  <c r="Z90" i="33"/>
  <c r="Z119" i="33"/>
  <c r="Z134" i="33"/>
  <c r="Z92" i="36"/>
  <c r="Z94" i="36"/>
  <c r="Z93" i="36"/>
  <c r="Z104" i="36"/>
  <c r="Z136" i="36"/>
  <c r="Z130" i="38"/>
  <c r="Z88" i="38"/>
  <c r="Z101" i="38"/>
  <c r="Z129" i="38"/>
  <c r="Z98" i="39"/>
  <c r="Z97" i="39"/>
  <c r="Z108" i="39"/>
  <c r="Z127" i="39"/>
  <c r="Z116" i="39"/>
  <c r="Z121" i="39"/>
  <c r="AH88" i="39"/>
  <c r="AG88" i="39"/>
  <c r="AJ88" i="39"/>
  <c r="AF88" i="39"/>
  <c r="AI88" i="39"/>
  <c r="AL110" i="39"/>
  <c r="AK110" i="39"/>
  <c r="AK134" i="39"/>
  <c r="AL134" i="39"/>
  <c r="AL122" i="39"/>
  <c r="AK122" i="39"/>
  <c r="AH99" i="39"/>
  <c r="AI99" i="39"/>
  <c r="AG99" i="39"/>
  <c r="AF99" i="39"/>
  <c r="AJ99" i="39"/>
  <c r="AH111" i="39"/>
  <c r="AG111" i="39"/>
  <c r="AF111" i="39"/>
  <c r="AI111" i="39"/>
  <c r="AJ111" i="39"/>
  <c r="AL98" i="39"/>
  <c r="AK98" i="39"/>
  <c r="AF123" i="39"/>
  <c r="AJ123" i="39"/>
  <c r="AH123" i="39"/>
  <c r="AI123" i="39"/>
  <c r="AG123" i="39"/>
  <c r="AL87" i="39"/>
  <c r="AK87" i="39"/>
  <c r="AD101" i="39"/>
  <c r="AE100" i="39"/>
  <c r="AD113" i="39"/>
  <c r="AE112" i="39"/>
  <c r="AD125" i="39"/>
  <c r="AE124" i="39"/>
  <c r="AE136" i="39"/>
  <c r="AD137" i="39"/>
  <c r="AE89" i="39"/>
  <c r="AD90" i="39"/>
  <c r="AI135" i="39"/>
  <c r="AH135" i="39"/>
  <c r="AG135" i="39"/>
  <c r="AF135" i="39"/>
  <c r="AJ135" i="39"/>
  <c r="Z133" i="37"/>
  <c r="Z118" i="37"/>
  <c r="Z95" i="37"/>
  <c r="Z129" i="37"/>
  <c r="Z127" i="37"/>
  <c r="Z131" i="37"/>
  <c r="Z99" i="37"/>
  <c r="Z125" i="37"/>
  <c r="Z110" i="37"/>
  <c r="Z117" i="37"/>
  <c r="Z119" i="37"/>
  <c r="Z103" i="37"/>
  <c r="Z92" i="37"/>
  <c r="Z91" i="37"/>
  <c r="Z122" i="37"/>
  <c r="Z123" i="37"/>
  <c r="Z112" i="37"/>
  <c r="Z111" i="37"/>
  <c r="Z93" i="37"/>
  <c r="Z136" i="37"/>
  <c r="Z96" i="37"/>
  <c r="Z126" i="37"/>
  <c r="Z114" i="37"/>
  <c r="Z106" i="37"/>
  <c r="Z90" i="37"/>
  <c r="Z89" i="37"/>
  <c r="Z116" i="37"/>
  <c r="Z120" i="37"/>
  <c r="Z109" i="37"/>
  <c r="Z98" i="37"/>
  <c r="Z121" i="37"/>
  <c r="Z88" i="37"/>
  <c r="Z115" i="37"/>
  <c r="Z132" i="37"/>
  <c r="Z130" i="37"/>
  <c r="Z113" i="37"/>
  <c r="Z108" i="37"/>
  <c r="Z101" i="37"/>
  <c r="Z104" i="37"/>
  <c r="Z86" i="37"/>
  <c r="Z124" i="37"/>
  <c r="Z128" i="37"/>
  <c r="Z105" i="37"/>
  <c r="Z107" i="37"/>
  <c r="Z100" i="37"/>
  <c r="Z102" i="37"/>
  <c r="Z94" i="37"/>
  <c r="Z137" i="37"/>
  <c r="Z134" i="37"/>
  <c r="Z135" i="37"/>
  <c r="Z139" i="37"/>
  <c r="Z97" i="37"/>
  <c r="Z138" i="37"/>
  <c r="Z87" i="37"/>
  <c r="Z122" i="34"/>
  <c r="Z114" i="34"/>
  <c r="Z115" i="34"/>
  <c r="Z99" i="34"/>
  <c r="Z93" i="34"/>
  <c r="Z97" i="34"/>
  <c r="Z95" i="34"/>
  <c r="Z117" i="34"/>
  <c r="Z127" i="34"/>
  <c r="Z106" i="34"/>
  <c r="Z86" i="34"/>
  <c r="Z88" i="34"/>
  <c r="Z100" i="34"/>
  <c r="Z94" i="34"/>
  <c r="Z126" i="34"/>
  <c r="Z121" i="34"/>
  <c r="Z102" i="34"/>
  <c r="Z113" i="34"/>
  <c r="Z90" i="34"/>
  <c r="Z118" i="34"/>
  <c r="Z120" i="34"/>
  <c r="Z105" i="34"/>
  <c r="Z124" i="34"/>
  <c r="Z134" i="34"/>
  <c r="Z138" i="34"/>
  <c r="Z96" i="34"/>
  <c r="Z132" i="34"/>
  <c r="Z130" i="34"/>
  <c r="Z101" i="34"/>
  <c r="Z91" i="34"/>
  <c r="Z116" i="34"/>
  <c r="Z131" i="34"/>
  <c r="Z108" i="34"/>
  <c r="Z137" i="34"/>
  <c r="Z119" i="34"/>
  <c r="Z136" i="34"/>
  <c r="Z129" i="34"/>
  <c r="Z107" i="34"/>
  <c r="Z128" i="34"/>
  <c r="Z103" i="34"/>
  <c r="Z133" i="34"/>
  <c r="Z111" i="34"/>
  <c r="Z135" i="34"/>
  <c r="Z139" i="34"/>
  <c r="Z89" i="34"/>
  <c r="Z104" i="34"/>
  <c r="Z87" i="34"/>
  <c r="Z125" i="34"/>
  <c r="Z123" i="34"/>
  <c r="Z110" i="34"/>
  <c r="Z112" i="34"/>
  <c r="Z92" i="34"/>
  <c r="Z98" i="34"/>
  <c r="Z109" i="34"/>
  <c r="T115" i="27"/>
  <c r="T115" i="37"/>
  <c r="T115" i="26"/>
  <c r="T115" i="38"/>
  <c r="T115" i="24"/>
  <c r="T115" i="36"/>
  <c r="T115" i="25"/>
  <c r="T115" i="28"/>
  <c r="T115" i="34"/>
  <c r="T115" i="22"/>
  <c r="T115" i="33"/>
  <c r="T115" i="32"/>
  <c r="T115" i="19"/>
  <c r="T115" i="23"/>
  <c r="T115" i="21"/>
  <c r="T115" i="15"/>
  <c r="T115" i="30"/>
  <c r="T115" i="20"/>
  <c r="T115" i="31"/>
  <c r="T115" i="18"/>
  <c r="T115" i="35"/>
  <c r="T115" i="12"/>
  <c r="T115" i="29"/>
  <c r="Z87" i="38"/>
  <c r="Z104" i="38"/>
  <c r="Z108" i="38"/>
  <c r="Z97" i="38"/>
  <c r="Z121" i="38"/>
  <c r="Z120" i="38"/>
  <c r="AL122" i="38"/>
  <c r="T113" i="27"/>
  <c r="T113" i="38"/>
  <c r="T113" i="24"/>
  <c r="T113" i="36"/>
  <c r="T113" i="25"/>
  <c r="T113" i="37"/>
  <c r="T113" i="26"/>
  <c r="T113" i="31"/>
  <c r="T113" i="33"/>
  <c r="T113" i="19"/>
  <c r="T113" i="28"/>
  <c r="T113" i="34"/>
  <c r="T113" i="20"/>
  <c r="T113" i="18"/>
  <c r="T113" i="22"/>
  <c r="T113" i="35"/>
  <c r="T113" i="32"/>
  <c r="T113" i="12"/>
  <c r="T113" i="29"/>
  <c r="T113" i="23"/>
  <c r="T113" i="30"/>
  <c r="T113" i="21"/>
  <c r="T113" i="15"/>
  <c r="T93" i="26"/>
  <c r="T93" i="38"/>
  <c r="T93" i="36"/>
  <c r="T93" i="25"/>
  <c r="T93" i="37"/>
  <c r="T93" i="19"/>
  <c r="T93" i="35"/>
  <c r="T93" i="23"/>
  <c r="T93" i="32"/>
  <c r="T93" i="33"/>
  <c r="T93" i="21"/>
  <c r="T93" i="30"/>
  <c r="T93" i="28"/>
  <c r="T93" i="20"/>
  <c r="T93" i="34"/>
  <c r="T93" i="24"/>
  <c r="T93" i="31"/>
  <c r="T93" i="12"/>
  <c r="T93" i="29"/>
  <c r="T93" i="15"/>
  <c r="T93" i="18"/>
  <c r="T93" i="22"/>
  <c r="T119" i="27"/>
  <c r="T119" i="24"/>
  <c r="T119" i="36"/>
  <c r="T119" i="25"/>
  <c r="T119" i="37"/>
  <c r="T119" i="26"/>
  <c r="T119" i="38"/>
  <c r="T119" i="32"/>
  <c r="T119" i="34"/>
  <c r="T119" i="20"/>
  <c r="T119" i="19"/>
  <c r="T119" i="23"/>
  <c r="T119" i="28"/>
  <c r="T119" i="31"/>
  <c r="T119" i="18"/>
  <c r="T119" i="22"/>
  <c r="T119" i="33"/>
  <c r="T119" i="21"/>
  <c r="T119" i="30"/>
  <c r="T119" i="15"/>
  <c r="T119" i="35"/>
  <c r="T119" i="12"/>
  <c r="T119" i="29"/>
  <c r="T120" i="27"/>
  <c r="T120" i="25"/>
  <c r="T120" i="37"/>
  <c r="T120" i="26"/>
  <c r="T120" i="38"/>
  <c r="T120" i="24"/>
  <c r="T120" i="36"/>
  <c r="T120" i="18"/>
  <c r="T120" i="21"/>
  <c r="T120" i="34"/>
  <c r="T120" i="20"/>
  <c r="T120" i="31"/>
  <c r="T120" i="22"/>
  <c r="T120" i="15"/>
  <c r="T120" i="35"/>
  <c r="T120" i="33"/>
  <c r="T120" i="30"/>
  <c r="T120" i="32"/>
  <c r="T120" i="12"/>
  <c r="T120" i="29"/>
  <c r="T120" i="19"/>
  <c r="T120" i="28"/>
  <c r="T120" i="23"/>
  <c r="T90" i="36"/>
  <c r="T90" i="25"/>
  <c r="T90" i="37"/>
  <c r="T90" i="26"/>
  <c r="T90" i="38"/>
  <c r="T90" i="32"/>
  <c r="T90" i="34"/>
  <c r="T90" i="24"/>
  <c r="T90" i="18"/>
  <c r="T90" i="35"/>
  <c r="T90" i="22"/>
  <c r="T90" i="31"/>
  <c r="T90" i="19"/>
  <c r="T90" i="23"/>
  <c r="T90" i="33"/>
  <c r="T90" i="21"/>
  <c r="T90" i="28"/>
  <c r="T90" i="15"/>
  <c r="T90" i="20"/>
  <c r="T90" i="30"/>
  <c r="T90" i="12"/>
  <c r="T90" i="29"/>
  <c r="T95" i="25"/>
  <c r="T95" i="37"/>
  <c r="T95" i="26"/>
  <c r="T95" i="38"/>
  <c r="T95" i="36"/>
  <c r="T95" i="18"/>
  <c r="T95" i="21"/>
  <c r="T95" i="20"/>
  <c r="T95" i="31"/>
  <c r="T95" i="22"/>
  <c r="T95" i="24"/>
  <c r="T95" i="35"/>
  <c r="T95" i="33"/>
  <c r="T95" i="30"/>
  <c r="T95" i="32"/>
  <c r="T95" i="19"/>
  <c r="T95" i="12"/>
  <c r="T95" i="23"/>
  <c r="T95" i="29"/>
  <c r="T95" i="28"/>
  <c r="T95" i="15"/>
  <c r="T95" i="34"/>
  <c r="T89" i="25"/>
  <c r="T89" i="37"/>
  <c r="T89" i="26"/>
  <c r="T89" i="38"/>
  <c r="T89" i="36"/>
  <c r="T89" i="18"/>
  <c r="T89" i="35"/>
  <c r="T89" i="23"/>
  <c r="T89" i="21"/>
  <c r="T89" i="32"/>
  <c r="T89" i="33"/>
  <c r="T89" i="20"/>
  <c r="T89" i="28"/>
  <c r="T89" i="34"/>
  <c r="T89" i="24"/>
  <c r="T89" i="30"/>
  <c r="T89" i="22"/>
  <c r="T89" i="19"/>
  <c r="T89" i="12"/>
  <c r="T89" i="31"/>
  <c r="T89" i="29"/>
  <c r="T89" i="15"/>
  <c r="T121" i="27"/>
  <c r="T121" i="38"/>
  <c r="T121" i="24"/>
  <c r="T121" i="36"/>
  <c r="T121" i="25"/>
  <c r="T121" i="37"/>
  <c r="T121" i="26"/>
  <c r="T121" i="31"/>
  <c r="T121" i="33"/>
  <c r="T121" i="34"/>
  <c r="T121" i="22"/>
  <c r="T121" i="18"/>
  <c r="T121" i="35"/>
  <c r="T121" i="21"/>
  <c r="T121" i="32"/>
  <c r="T121" i="19"/>
  <c r="T121" i="23"/>
  <c r="T121" i="28"/>
  <c r="T121" i="20"/>
  <c r="T121" i="30"/>
  <c r="T121" i="12"/>
  <c r="T121" i="29"/>
  <c r="T121" i="15"/>
  <c r="T91" i="26"/>
  <c r="T91" i="38"/>
  <c r="T91" i="36"/>
  <c r="T91" i="25"/>
  <c r="T91" i="37"/>
  <c r="T91" i="19"/>
  <c r="T91" i="32"/>
  <c r="T91" i="20"/>
  <c r="T91" i="28"/>
  <c r="T91" i="18"/>
  <c r="T91" i="33"/>
  <c r="T91" i="21"/>
  <c r="T91" i="23"/>
  <c r="T91" i="34"/>
  <c r="T91" i="30"/>
  <c r="T91" i="24"/>
  <c r="T91" i="22"/>
  <c r="T91" i="31"/>
  <c r="T91" i="35"/>
  <c r="T91" i="12"/>
  <c r="T91" i="29"/>
  <c r="T91" i="15"/>
  <c r="T87" i="36"/>
  <c r="T87" i="25"/>
  <c r="T87" i="37"/>
  <c r="T87" i="26"/>
  <c r="T87" i="38"/>
  <c r="T87" i="24"/>
  <c r="T87" i="23"/>
  <c r="T87" i="34"/>
  <c r="T87" i="22"/>
  <c r="T87" i="32"/>
  <c r="T87" i="21"/>
  <c r="T87" i="20"/>
  <c r="T87" i="28"/>
  <c r="T87" i="33"/>
  <c r="T87" i="18"/>
  <c r="T87" i="31"/>
  <c r="T87" i="35"/>
  <c r="T87" i="19"/>
  <c r="T87" i="12"/>
  <c r="T87" i="29"/>
  <c r="T87" i="30"/>
  <c r="T87" i="15"/>
  <c r="T98" i="36"/>
  <c r="T98" i="25"/>
  <c r="T98" i="37"/>
  <c r="T98" i="26"/>
  <c r="T98" i="38"/>
  <c r="T98" i="24"/>
  <c r="T98" i="23"/>
  <c r="T98" i="33"/>
  <c r="T98" i="32"/>
  <c r="T98" i="19"/>
  <c r="T98" i="28"/>
  <c r="T98" i="34"/>
  <c r="T98" i="20"/>
  <c r="T98" i="18"/>
  <c r="T98" i="31"/>
  <c r="T98" i="30"/>
  <c r="T98" i="35"/>
  <c r="T98" i="22"/>
  <c r="T98" i="12"/>
  <c r="T98" i="29"/>
  <c r="T98" i="21"/>
  <c r="T98" i="15"/>
  <c r="Z135" i="38"/>
  <c r="Z103" i="38"/>
  <c r="Z91" i="38"/>
  <c r="Z90" i="38"/>
  <c r="Z115" i="38"/>
  <c r="Z134" i="38"/>
  <c r="Z124" i="38"/>
  <c r="T97" i="38"/>
  <c r="T97" i="36"/>
  <c r="T97" i="25"/>
  <c r="T97" i="37"/>
  <c r="T97" i="26"/>
  <c r="T97" i="31"/>
  <c r="T97" i="33"/>
  <c r="T97" i="35"/>
  <c r="T97" i="23"/>
  <c r="T97" i="24"/>
  <c r="T97" i="22"/>
  <c r="T97" i="21"/>
  <c r="T97" i="32"/>
  <c r="T97" i="19"/>
  <c r="T97" i="28"/>
  <c r="T97" i="20"/>
  <c r="T97" i="34"/>
  <c r="T97" i="12"/>
  <c r="T97" i="29"/>
  <c r="T97" i="15"/>
  <c r="T97" i="18"/>
  <c r="T97" i="30"/>
  <c r="Z114" i="38"/>
  <c r="Z99" i="38"/>
  <c r="Z105" i="38"/>
  <c r="Z94" i="38"/>
  <c r="Z117" i="38"/>
  <c r="Z138" i="38"/>
  <c r="AL98" i="37"/>
  <c r="AK102" i="24"/>
  <c r="AL124" i="38"/>
  <c r="AK124" i="38"/>
  <c r="AE101" i="38"/>
  <c r="AF100" i="38"/>
  <c r="AH100" i="38"/>
  <c r="AG100" i="38"/>
  <c r="AI100" i="38"/>
  <c r="AJ100" i="38"/>
  <c r="AG87" i="38"/>
  <c r="AH87" i="38"/>
  <c r="AF87" i="38"/>
  <c r="AJ87" i="38"/>
  <c r="AI87" i="38"/>
  <c r="AG136" i="38"/>
  <c r="AF136" i="38"/>
  <c r="AJ136" i="38"/>
  <c r="AI136" i="38"/>
  <c r="AH136" i="38"/>
  <c r="AL99" i="38"/>
  <c r="AK99" i="38"/>
  <c r="AL135" i="38"/>
  <c r="AK135" i="38"/>
  <c r="AE126" i="38"/>
  <c r="AL86" i="38"/>
  <c r="AK86" i="38"/>
  <c r="AL110" i="38"/>
  <c r="AK110" i="38"/>
  <c r="AI125" i="38"/>
  <c r="AH125" i="38"/>
  <c r="AG125" i="38"/>
  <c r="AF125" i="38"/>
  <c r="AJ125" i="38"/>
  <c r="AE112" i="38"/>
  <c r="AK98" i="38"/>
  <c r="AL98" i="38"/>
  <c r="AE88" i="38"/>
  <c r="AE137" i="38"/>
  <c r="AJ111" i="38"/>
  <c r="AI111" i="38"/>
  <c r="AH111" i="38"/>
  <c r="AG111" i="38"/>
  <c r="AF111" i="38"/>
  <c r="AH124" i="37"/>
  <c r="AG124" i="37"/>
  <c r="AF124" i="37"/>
  <c r="AJ124" i="37"/>
  <c r="AI124" i="37"/>
  <c r="AE89" i="37"/>
  <c r="AK86" i="37"/>
  <c r="AL86" i="37"/>
  <c r="AE112" i="37"/>
  <c r="AK99" i="37"/>
  <c r="AL99" i="37"/>
  <c r="AE101" i="37"/>
  <c r="AL123" i="37"/>
  <c r="AK123" i="37"/>
  <c r="AI88" i="37"/>
  <c r="AJ88" i="37"/>
  <c r="AF88" i="37"/>
  <c r="AH88" i="37"/>
  <c r="AG88" i="37"/>
  <c r="AL110" i="37"/>
  <c r="AK110" i="37"/>
  <c r="AE136" i="37"/>
  <c r="AF111" i="37"/>
  <c r="AI111" i="37"/>
  <c r="AJ111" i="37"/>
  <c r="AG111" i="37"/>
  <c r="AH111" i="37"/>
  <c r="AL87" i="37"/>
  <c r="AK87" i="37"/>
  <c r="AJ100" i="37"/>
  <c r="AI100" i="37"/>
  <c r="AH100" i="37"/>
  <c r="AG100" i="37"/>
  <c r="AF100" i="37"/>
  <c r="AE125" i="37"/>
  <c r="AI135" i="37"/>
  <c r="AH135" i="37"/>
  <c r="AG135" i="37"/>
  <c r="AJ135" i="37"/>
  <c r="AF135" i="37"/>
  <c r="AK134" i="37"/>
  <c r="AL134" i="37"/>
  <c r="AL122" i="36"/>
  <c r="AK134" i="36"/>
  <c r="AL134" i="36"/>
  <c r="AE100" i="36"/>
  <c r="AF111" i="36"/>
  <c r="AH111" i="36"/>
  <c r="AJ111" i="36"/>
  <c r="AI111" i="36"/>
  <c r="AG111" i="36"/>
  <c r="AH124" i="36"/>
  <c r="AG124" i="36"/>
  <c r="AF124" i="36"/>
  <c r="AJ124" i="36"/>
  <c r="AI124" i="36"/>
  <c r="AL86" i="36"/>
  <c r="AK86" i="36"/>
  <c r="AE136" i="36"/>
  <c r="AE112" i="36"/>
  <c r="AE125" i="36"/>
  <c r="AH135" i="36"/>
  <c r="AG135" i="36"/>
  <c r="AF135" i="36"/>
  <c r="AJ135" i="36"/>
  <c r="AI135" i="36"/>
  <c r="AL98" i="36"/>
  <c r="AK98" i="36"/>
  <c r="AE88" i="36"/>
  <c r="AL123" i="36"/>
  <c r="AK123" i="36"/>
  <c r="AF99" i="36"/>
  <c r="AH99" i="36"/>
  <c r="AG99" i="36"/>
  <c r="AJ99" i="36"/>
  <c r="AI99" i="36"/>
  <c r="AH87" i="36"/>
  <c r="AG87" i="36"/>
  <c r="AF87" i="36"/>
  <c r="AJ87" i="36"/>
  <c r="AI87" i="36"/>
  <c r="AK110" i="36"/>
  <c r="AL110" i="36"/>
  <c r="AE88" i="35"/>
  <c r="AL98" i="35"/>
  <c r="AK98" i="35"/>
  <c r="AL86" i="35"/>
  <c r="AK86" i="35"/>
  <c r="AE124" i="35"/>
  <c r="AJ123" i="35"/>
  <c r="AF123" i="35"/>
  <c r="AG123" i="35"/>
  <c r="AI123" i="35"/>
  <c r="AH123" i="35"/>
  <c r="AH111" i="35"/>
  <c r="AJ111" i="35"/>
  <c r="AI111" i="35"/>
  <c r="AG111" i="35"/>
  <c r="AF111" i="35"/>
  <c r="AE100" i="35"/>
  <c r="AE136" i="35"/>
  <c r="AI99" i="35"/>
  <c r="AH99" i="35"/>
  <c r="AF99" i="35"/>
  <c r="AJ99" i="35"/>
  <c r="AG99" i="35"/>
  <c r="AK122" i="35"/>
  <c r="AL122" i="35"/>
  <c r="AE112" i="35"/>
  <c r="AJ135" i="35"/>
  <c r="AI135" i="35"/>
  <c r="AH135" i="35"/>
  <c r="AG135" i="35"/>
  <c r="AF135" i="35"/>
  <c r="AK134" i="35"/>
  <c r="AL134" i="35"/>
  <c r="AI87" i="35"/>
  <c r="AF87" i="35"/>
  <c r="AH87" i="35"/>
  <c r="AJ87" i="35"/>
  <c r="AG87" i="35"/>
  <c r="AL110" i="35"/>
  <c r="AK110" i="35"/>
  <c r="AE88" i="34"/>
  <c r="AE124" i="34"/>
  <c r="AL110" i="34"/>
  <c r="AK110" i="34"/>
  <c r="AE100" i="34"/>
  <c r="AK134" i="34"/>
  <c r="AL134" i="34"/>
  <c r="AL98" i="34"/>
  <c r="AK98" i="34"/>
  <c r="AJ123" i="34"/>
  <c r="AI123" i="34"/>
  <c r="AH123" i="34"/>
  <c r="AG123" i="34"/>
  <c r="AF123" i="34"/>
  <c r="AH111" i="34"/>
  <c r="AG111" i="34"/>
  <c r="AI111" i="34"/>
  <c r="AF111" i="34"/>
  <c r="AJ111" i="34"/>
  <c r="AE136" i="34"/>
  <c r="AI135" i="34"/>
  <c r="AH135" i="34"/>
  <c r="AJ135" i="34"/>
  <c r="AG135" i="34"/>
  <c r="AF135" i="34"/>
  <c r="AL86" i="34"/>
  <c r="AK86" i="34"/>
  <c r="AI87" i="34"/>
  <c r="AJ87" i="34"/>
  <c r="AH87" i="34"/>
  <c r="AG87" i="34"/>
  <c r="AF87" i="34"/>
  <c r="AJ99" i="34"/>
  <c r="AI99" i="34"/>
  <c r="AH99" i="34"/>
  <c r="AG99" i="34"/>
  <c r="AF99" i="34"/>
  <c r="AL122" i="34"/>
  <c r="AK122" i="34"/>
  <c r="AE112" i="34"/>
  <c r="AE100" i="33"/>
  <c r="AE124" i="33"/>
  <c r="AK134" i="33"/>
  <c r="AL134" i="33"/>
  <c r="AH123" i="33"/>
  <c r="AF123" i="33"/>
  <c r="AJ123" i="33"/>
  <c r="AG123" i="33"/>
  <c r="AI123" i="33"/>
  <c r="AL98" i="33"/>
  <c r="AK98" i="33"/>
  <c r="AF99" i="33"/>
  <c r="AG99" i="33"/>
  <c r="AI99" i="33"/>
  <c r="AJ99" i="33"/>
  <c r="AH99" i="33"/>
  <c r="AK122" i="33"/>
  <c r="AL122" i="33"/>
  <c r="AL86" i="33"/>
  <c r="AK86" i="33"/>
  <c r="AK110" i="33"/>
  <c r="AL110" i="33"/>
  <c r="AE112" i="33"/>
  <c r="AH87" i="33"/>
  <c r="AG87" i="33"/>
  <c r="AF87" i="33"/>
  <c r="AI87" i="33"/>
  <c r="AJ87" i="33"/>
  <c r="AE88" i="33"/>
  <c r="AE136" i="33"/>
  <c r="AI135" i="33"/>
  <c r="AH135" i="33"/>
  <c r="AG135" i="33"/>
  <c r="AJ135" i="33"/>
  <c r="AF135" i="33"/>
  <c r="AI111" i="33"/>
  <c r="AH111" i="33"/>
  <c r="AG111" i="33"/>
  <c r="AJ111" i="33"/>
  <c r="AF111" i="33"/>
  <c r="AE124" i="32"/>
  <c r="AJ123" i="32"/>
  <c r="AF123" i="32"/>
  <c r="AG123" i="32"/>
  <c r="AI123" i="32"/>
  <c r="AH123" i="32"/>
  <c r="AE88" i="32"/>
  <c r="AG87" i="32"/>
  <c r="AJ87" i="32"/>
  <c r="AI87" i="32"/>
  <c r="AH87" i="32"/>
  <c r="AF87" i="32"/>
  <c r="AE136" i="32"/>
  <c r="AK122" i="32"/>
  <c r="AL122" i="32"/>
  <c r="AL86" i="32"/>
  <c r="AK86" i="32"/>
  <c r="AI111" i="32"/>
  <c r="AH111" i="32"/>
  <c r="AF111" i="32"/>
  <c r="AJ111" i="32"/>
  <c r="AG111" i="32"/>
  <c r="AK110" i="32"/>
  <c r="AL110" i="32"/>
  <c r="AE100" i="32"/>
  <c r="AJ135" i="32"/>
  <c r="AI135" i="32"/>
  <c r="AH135" i="32"/>
  <c r="AG135" i="32"/>
  <c r="AF135" i="32"/>
  <c r="AL98" i="32"/>
  <c r="AK98" i="32"/>
  <c r="AK134" i="32"/>
  <c r="AL134" i="32"/>
  <c r="AE112" i="32"/>
  <c r="AF99" i="32"/>
  <c r="AG99" i="32"/>
  <c r="AH99" i="32"/>
  <c r="AJ99" i="32"/>
  <c r="AI99" i="32"/>
  <c r="AJ111" i="31"/>
  <c r="AF111" i="31"/>
  <c r="AH111" i="31"/>
  <c r="AI111" i="31"/>
  <c r="AG111" i="31"/>
  <c r="AK86" i="31"/>
  <c r="AL86" i="31"/>
  <c r="AL123" i="31"/>
  <c r="AK123" i="31"/>
  <c r="AL110" i="31"/>
  <c r="AK110" i="31"/>
  <c r="AE100" i="31"/>
  <c r="AE125" i="31"/>
  <c r="AE88" i="31"/>
  <c r="AK134" i="31"/>
  <c r="AL134" i="31"/>
  <c r="AE136" i="31"/>
  <c r="AK98" i="31"/>
  <c r="AL98" i="31"/>
  <c r="AH135" i="31"/>
  <c r="AG135" i="31"/>
  <c r="AF135" i="31"/>
  <c r="AJ135" i="31"/>
  <c r="AI135" i="31"/>
  <c r="AH99" i="31"/>
  <c r="AG99" i="31"/>
  <c r="AF99" i="31"/>
  <c r="AI99" i="31"/>
  <c r="AJ99" i="31"/>
  <c r="AJ87" i="31"/>
  <c r="AH87" i="31"/>
  <c r="AI87" i="31"/>
  <c r="AG87" i="31"/>
  <c r="AF87" i="31"/>
  <c r="AE112" i="31"/>
  <c r="AH124" i="31"/>
  <c r="AG124" i="31"/>
  <c r="AF124" i="31"/>
  <c r="AJ124" i="31"/>
  <c r="AI124" i="31"/>
  <c r="AL98" i="30"/>
  <c r="AK98" i="30"/>
  <c r="AL110" i="30"/>
  <c r="AK110" i="30"/>
  <c r="AK134" i="30"/>
  <c r="AL134" i="30"/>
  <c r="AF87" i="30"/>
  <c r="AH87" i="30"/>
  <c r="AJ87" i="30"/>
  <c r="AI87" i="30"/>
  <c r="AG87" i="30"/>
  <c r="AI99" i="30"/>
  <c r="AH99" i="30"/>
  <c r="AG99" i="30"/>
  <c r="AF99" i="30"/>
  <c r="AJ99" i="30"/>
  <c r="AE88" i="30"/>
  <c r="AL122" i="30"/>
  <c r="AK122" i="30"/>
  <c r="AE124" i="30"/>
  <c r="AF135" i="30"/>
  <c r="AJ135" i="30"/>
  <c r="AI135" i="30"/>
  <c r="AH135" i="30"/>
  <c r="AG135" i="30"/>
  <c r="AJ123" i="30"/>
  <c r="AG123" i="30"/>
  <c r="AF123" i="30"/>
  <c r="AH123" i="30"/>
  <c r="AI123" i="30"/>
  <c r="AJ111" i="30"/>
  <c r="AH111" i="30"/>
  <c r="AG111" i="30"/>
  <c r="AF111" i="30"/>
  <c r="AI111" i="30"/>
  <c r="AL86" i="30"/>
  <c r="AK86" i="30"/>
  <c r="AE100" i="30"/>
  <c r="AE136" i="30"/>
  <c r="AE112" i="30"/>
  <c r="AK134" i="29"/>
  <c r="AL134" i="29"/>
  <c r="AE124" i="29"/>
  <c r="AG111" i="29"/>
  <c r="AI111" i="29"/>
  <c r="AJ111" i="29"/>
  <c r="AH111" i="29"/>
  <c r="AF111" i="29"/>
  <c r="AE100" i="29"/>
  <c r="AJ99" i="29"/>
  <c r="AH99" i="29"/>
  <c r="AI99" i="29"/>
  <c r="AG99" i="29"/>
  <c r="AF99" i="29"/>
  <c r="AH87" i="29"/>
  <c r="AG87" i="29"/>
  <c r="AF87" i="29"/>
  <c r="AI87" i="29"/>
  <c r="AJ87" i="29"/>
  <c r="AE136" i="29"/>
  <c r="AL86" i="29"/>
  <c r="AK86" i="29"/>
  <c r="AE88" i="29"/>
  <c r="AJ135" i="29"/>
  <c r="AI135" i="29"/>
  <c r="AH135" i="29"/>
  <c r="AG135" i="29"/>
  <c r="AF135" i="29"/>
  <c r="AL122" i="29"/>
  <c r="AK122" i="29"/>
  <c r="AJ123" i="29"/>
  <c r="AI123" i="29"/>
  <c r="AH123" i="29"/>
  <c r="AG123" i="29"/>
  <c r="AF123" i="29"/>
  <c r="AK98" i="29"/>
  <c r="AL98" i="29"/>
  <c r="AE112" i="29"/>
  <c r="AL110" i="29"/>
  <c r="AK110" i="29"/>
  <c r="AK135" i="26"/>
  <c r="AI135" i="25"/>
  <c r="AI101" i="28"/>
  <c r="AH101" i="28"/>
  <c r="AG101" i="28"/>
  <c r="AF101" i="28"/>
  <c r="AJ101" i="28"/>
  <c r="AE114" i="28"/>
  <c r="AE102" i="28"/>
  <c r="AK134" i="28"/>
  <c r="AL134" i="28"/>
  <c r="AE124" i="28"/>
  <c r="AL100" i="28"/>
  <c r="AK100" i="28"/>
  <c r="AJ123" i="28"/>
  <c r="AI123" i="28"/>
  <c r="AH123" i="28"/>
  <c r="AG123" i="28"/>
  <c r="AF123" i="28"/>
  <c r="AL86" i="28"/>
  <c r="AK86" i="28"/>
  <c r="AK111" i="28"/>
  <c r="AL111" i="28"/>
  <c r="AI113" i="28"/>
  <c r="AF113" i="28"/>
  <c r="AJ113" i="28"/>
  <c r="AH113" i="28"/>
  <c r="AG113" i="28"/>
  <c r="AH87" i="28"/>
  <c r="AI87" i="28"/>
  <c r="AG87" i="28"/>
  <c r="AJ87" i="28"/>
  <c r="AF87" i="28"/>
  <c r="AL112" i="28"/>
  <c r="AK112" i="28"/>
  <c r="AL122" i="28"/>
  <c r="AK122" i="28"/>
  <c r="AK98" i="28"/>
  <c r="AL98" i="28"/>
  <c r="AE88" i="28"/>
  <c r="AE136" i="28"/>
  <c r="AJ135" i="28"/>
  <c r="AI135" i="28"/>
  <c r="AH135" i="28"/>
  <c r="AG135" i="28"/>
  <c r="AF135" i="28"/>
  <c r="AK135" i="25"/>
  <c r="AL135" i="25"/>
  <c r="AE136" i="22"/>
  <c r="AD137" i="22"/>
  <c r="AI135" i="22"/>
  <c r="AH135" i="22"/>
  <c r="AG135" i="22"/>
  <c r="AF135" i="22"/>
  <c r="AJ135" i="22"/>
  <c r="T89" i="27"/>
  <c r="T89" i="11"/>
  <c r="AL134" i="22"/>
  <c r="AK134" i="22"/>
  <c r="T93" i="27"/>
  <c r="T93" i="11"/>
  <c r="AH135" i="19"/>
  <c r="AG135" i="19"/>
  <c r="AF135" i="19"/>
  <c r="T98" i="27"/>
  <c r="T98" i="11"/>
  <c r="AI135" i="24"/>
  <c r="AH135" i="24"/>
  <c r="AG135" i="24"/>
  <c r="AJ135" i="24"/>
  <c r="AF135" i="24"/>
  <c r="AH135" i="26"/>
  <c r="AG135" i="26"/>
  <c r="AF135" i="26"/>
  <c r="T91" i="27"/>
  <c r="T91" i="11"/>
  <c r="T90" i="27"/>
  <c r="T90" i="11"/>
  <c r="AE136" i="25"/>
  <c r="AD137" i="25"/>
  <c r="T87" i="27"/>
  <c r="T87" i="11"/>
  <c r="AH135" i="25"/>
  <c r="AG135" i="25"/>
  <c r="AF135" i="25"/>
  <c r="AD137" i="24"/>
  <c r="AE136" i="24"/>
  <c r="AJ135" i="19"/>
  <c r="AD137" i="26"/>
  <c r="AE136" i="26"/>
  <c r="T97" i="27"/>
  <c r="T97" i="11"/>
  <c r="AE136" i="19"/>
  <c r="AD137" i="19"/>
  <c r="T95" i="27"/>
  <c r="T95" i="11"/>
  <c r="AE124" i="27"/>
  <c r="AG123" i="27"/>
  <c r="AF123" i="27"/>
  <c r="AJ123" i="27"/>
  <c r="AI123" i="27"/>
  <c r="AH123" i="27"/>
  <c r="AJ135" i="27"/>
  <c r="AI135" i="27"/>
  <c r="AH135" i="27"/>
  <c r="AG135" i="27"/>
  <c r="AF135" i="27"/>
  <c r="AK134" i="27"/>
  <c r="AL134" i="27"/>
  <c r="AL110" i="27"/>
  <c r="AK110" i="27"/>
  <c r="AG99" i="27"/>
  <c r="AF99" i="27"/>
  <c r="AJ99" i="27"/>
  <c r="AI99" i="27"/>
  <c r="AH99" i="27"/>
  <c r="AL98" i="27"/>
  <c r="AK98" i="27"/>
  <c r="AF111" i="27"/>
  <c r="AI111" i="27"/>
  <c r="AJ111" i="27"/>
  <c r="AH111" i="27"/>
  <c r="AG111" i="27"/>
  <c r="AE100" i="27"/>
  <c r="AL122" i="27"/>
  <c r="AK122" i="27"/>
  <c r="AJ87" i="27"/>
  <c r="AH87" i="27"/>
  <c r="AG87" i="27"/>
  <c r="AF87" i="27"/>
  <c r="AI87" i="27"/>
  <c r="AE136" i="27"/>
  <c r="AE112" i="27"/>
  <c r="AL86" i="27"/>
  <c r="AK86" i="27"/>
  <c r="AE88" i="27"/>
  <c r="AD89" i="26"/>
  <c r="AE88" i="26"/>
  <c r="AL98" i="26"/>
  <c r="AK98" i="26"/>
  <c r="AJ123" i="26"/>
  <c r="AI123" i="26"/>
  <c r="AH123" i="26"/>
  <c r="AG123" i="26"/>
  <c r="AF123" i="26"/>
  <c r="AK110" i="26"/>
  <c r="AL110" i="26"/>
  <c r="AI111" i="26"/>
  <c r="AH111" i="26"/>
  <c r="AJ111" i="26"/>
  <c r="AG111" i="26"/>
  <c r="AF111" i="26"/>
  <c r="AL86" i="26"/>
  <c r="AK86" i="26"/>
  <c r="AD101" i="26"/>
  <c r="AE100" i="26"/>
  <c r="AD113" i="26"/>
  <c r="AE112" i="26"/>
  <c r="AL134" i="26"/>
  <c r="AK134" i="26"/>
  <c r="AD125" i="26"/>
  <c r="AE124" i="26"/>
  <c r="AI87" i="26"/>
  <c r="AH87" i="26"/>
  <c r="AG87" i="26"/>
  <c r="AF87" i="26"/>
  <c r="AJ87" i="26"/>
  <c r="AK122" i="26"/>
  <c r="AL122" i="26"/>
  <c r="AG99" i="26"/>
  <c r="AF99" i="26"/>
  <c r="AJ99" i="26"/>
  <c r="AI99" i="26"/>
  <c r="AH99" i="26"/>
  <c r="AJ99" i="25"/>
  <c r="AI99" i="25"/>
  <c r="AG99" i="25"/>
  <c r="AF99" i="25"/>
  <c r="AH99" i="25"/>
  <c r="AL110" i="25"/>
  <c r="AK110" i="25"/>
  <c r="AL86" i="25"/>
  <c r="AK86" i="25"/>
  <c r="AD101" i="25"/>
  <c r="AE100" i="25"/>
  <c r="AD89" i="25"/>
  <c r="AE88" i="25"/>
  <c r="AH87" i="25"/>
  <c r="AG87" i="25"/>
  <c r="AF87" i="25"/>
  <c r="AJ87" i="25"/>
  <c r="AI87" i="25"/>
  <c r="AE112" i="25"/>
  <c r="AD113" i="25"/>
  <c r="AL98" i="25"/>
  <c r="AK98" i="25"/>
  <c r="AK122" i="25"/>
  <c r="AL122" i="25"/>
  <c r="AJ111" i="25"/>
  <c r="AI111" i="25"/>
  <c r="AH111" i="25"/>
  <c r="AG111" i="25"/>
  <c r="AF111" i="25"/>
  <c r="AK134" i="25"/>
  <c r="AL134" i="25"/>
  <c r="AD125" i="25"/>
  <c r="AE124" i="25"/>
  <c r="AJ123" i="25"/>
  <c r="AI123" i="25"/>
  <c r="AG123" i="25"/>
  <c r="AF123" i="25"/>
  <c r="AH123" i="25"/>
  <c r="AI87" i="24"/>
  <c r="AH87" i="24"/>
  <c r="AG87" i="24"/>
  <c r="AF87" i="24"/>
  <c r="AJ87" i="24"/>
  <c r="AD89" i="24"/>
  <c r="AE88" i="24"/>
  <c r="AE112" i="24"/>
  <c r="AD113" i="24"/>
  <c r="AL122" i="24"/>
  <c r="AK122" i="24"/>
  <c r="AF111" i="24"/>
  <c r="AJ111" i="24"/>
  <c r="AI111" i="24"/>
  <c r="AH111" i="24"/>
  <c r="AG111" i="24"/>
  <c r="AE105" i="24"/>
  <c r="AD106" i="24"/>
  <c r="AK110" i="24"/>
  <c r="AL110" i="24"/>
  <c r="AL86" i="24"/>
  <c r="AK86" i="24"/>
  <c r="AG104" i="24"/>
  <c r="AF104" i="24"/>
  <c r="AJ104" i="24"/>
  <c r="AI104" i="24"/>
  <c r="AH104" i="24"/>
  <c r="AD125" i="24"/>
  <c r="AE124" i="24"/>
  <c r="AL103" i="24"/>
  <c r="AK103" i="24"/>
  <c r="AJ123" i="24"/>
  <c r="AI123" i="24"/>
  <c r="AH123" i="24"/>
  <c r="AG123" i="24"/>
  <c r="AF123" i="24"/>
  <c r="AG99" i="23"/>
  <c r="AF99" i="23"/>
  <c r="AH99" i="23"/>
  <c r="AJ99" i="23"/>
  <c r="AI99" i="23"/>
  <c r="AL98" i="23"/>
  <c r="AK98" i="23"/>
  <c r="AF87" i="23"/>
  <c r="AJ87" i="23"/>
  <c r="AH87" i="23"/>
  <c r="AG87" i="23"/>
  <c r="AI87" i="23"/>
  <c r="AD101" i="23"/>
  <c r="AE100" i="23"/>
  <c r="AL110" i="23"/>
  <c r="AK110" i="23"/>
  <c r="AE136" i="23"/>
  <c r="AD137" i="23"/>
  <c r="AE112" i="23"/>
  <c r="AD113" i="23"/>
  <c r="AL134" i="23"/>
  <c r="AK134" i="23"/>
  <c r="AI135" i="23"/>
  <c r="AH135" i="23"/>
  <c r="AF135" i="23"/>
  <c r="AG135" i="23"/>
  <c r="AJ135" i="23"/>
  <c r="AL122" i="23"/>
  <c r="AK122" i="23"/>
  <c r="AK86" i="23"/>
  <c r="AL86" i="23"/>
  <c r="AJ111" i="23"/>
  <c r="AH111" i="23"/>
  <c r="AF111" i="23"/>
  <c r="AG111" i="23"/>
  <c r="AI111" i="23"/>
  <c r="AD125" i="23"/>
  <c r="AE124" i="23"/>
  <c r="AE88" i="23"/>
  <c r="AD89" i="23"/>
  <c r="AJ123" i="23"/>
  <c r="AH123" i="23"/>
  <c r="AI123" i="23"/>
  <c r="AF123" i="23"/>
  <c r="AG123" i="23"/>
  <c r="AE112" i="22"/>
  <c r="AD113" i="22"/>
  <c r="AJ111" i="22"/>
  <c r="AI111" i="22"/>
  <c r="AH111" i="22"/>
  <c r="AG111" i="22"/>
  <c r="AF111" i="22"/>
  <c r="AG87" i="22"/>
  <c r="AF87" i="22"/>
  <c r="AJ87" i="22"/>
  <c r="AI87" i="22"/>
  <c r="AH87" i="22"/>
  <c r="AE100" i="22"/>
  <c r="AD101" i="22"/>
  <c r="AD89" i="22"/>
  <c r="AE88" i="22"/>
  <c r="AH99" i="22"/>
  <c r="AG99" i="22"/>
  <c r="AF99" i="22"/>
  <c r="AJ99" i="22"/>
  <c r="AI99" i="22"/>
  <c r="AL86" i="22"/>
  <c r="AK86" i="22"/>
  <c r="AL122" i="22"/>
  <c r="AK122" i="22"/>
  <c r="AL110" i="22"/>
  <c r="AK110" i="22"/>
  <c r="AL98" i="22"/>
  <c r="AK98" i="22"/>
  <c r="AJ123" i="22"/>
  <c r="AI123" i="22"/>
  <c r="AH123" i="22"/>
  <c r="AG123" i="22"/>
  <c r="AF123" i="22"/>
  <c r="AD125" i="22"/>
  <c r="AE124" i="22"/>
  <c r="AF124" i="21"/>
  <c r="AJ124" i="21"/>
  <c r="AI124" i="21"/>
  <c r="AH124" i="21"/>
  <c r="AG124" i="21"/>
  <c r="AL135" i="21"/>
  <c r="AK135" i="21"/>
  <c r="AF111" i="21"/>
  <c r="AJ111" i="21"/>
  <c r="AG111" i="21"/>
  <c r="AI111" i="21"/>
  <c r="AH111" i="21"/>
  <c r="AI136" i="21"/>
  <c r="AH136" i="21"/>
  <c r="AG136" i="21"/>
  <c r="AF136" i="21"/>
  <c r="AJ136" i="21"/>
  <c r="AG87" i="21"/>
  <c r="AF87" i="21"/>
  <c r="AJ87" i="21"/>
  <c r="AI87" i="21"/>
  <c r="AH87" i="21"/>
  <c r="AK86" i="21"/>
  <c r="AL86" i="21"/>
  <c r="AG99" i="21"/>
  <c r="AF99" i="21"/>
  <c r="AJ99" i="21"/>
  <c r="AI99" i="21"/>
  <c r="AH99" i="21"/>
  <c r="AD113" i="21"/>
  <c r="AE112" i="21"/>
  <c r="AL110" i="21"/>
  <c r="AK110" i="21"/>
  <c r="AD101" i="21"/>
  <c r="AE100" i="21"/>
  <c r="AK123" i="21"/>
  <c r="AL123" i="21"/>
  <c r="AD126" i="21"/>
  <c r="AE125" i="21"/>
  <c r="AE137" i="21"/>
  <c r="AD138" i="21"/>
  <c r="AL98" i="21"/>
  <c r="AK98" i="21"/>
  <c r="AD89" i="21"/>
  <c r="AE88" i="21"/>
  <c r="AL98" i="20"/>
  <c r="AK98" i="20"/>
  <c r="AD125" i="20"/>
  <c r="AE124" i="20"/>
  <c r="AI111" i="20"/>
  <c r="AH111" i="20"/>
  <c r="AG111" i="20"/>
  <c r="AF111" i="20"/>
  <c r="AJ111" i="20"/>
  <c r="AJ123" i="20"/>
  <c r="AI123" i="20"/>
  <c r="AH123" i="20"/>
  <c r="AG123" i="20"/>
  <c r="AF123" i="20"/>
  <c r="AL122" i="20"/>
  <c r="AK122" i="20"/>
  <c r="AD113" i="20"/>
  <c r="AE112" i="20"/>
  <c r="AL110" i="20"/>
  <c r="AK110" i="20"/>
  <c r="AL86" i="20"/>
  <c r="AK86" i="20"/>
  <c r="AD89" i="20"/>
  <c r="AE88" i="20"/>
  <c r="AI136" i="20"/>
  <c r="AH136" i="20"/>
  <c r="AG136" i="20"/>
  <c r="AF136" i="20"/>
  <c r="AJ136" i="20"/>
  <c r="AG99" i="20"/>
  <c r="AF99" i="20"/>
  <c r="AJ99" i="20"/>
  <c r="AI99" i="20"/>
  <c r="AH99" i="20"/>
  <c r="AG87" i="20"/>
  <c r="AF87" i="20"/>
  <c r="AJ87" i="20"/>
  <c r="AI87" i="20"/>
  <c r="AH87" i="20"/>
  <c r="AL135" i="20"/>
  <c r="AK135" i="20"/>
  <c r="AE100" i="20"/>
  <c r="AD101" i="20"/>
  <c r="AE137" i="20"/>
  <c r="AD138" i="20"/>
  <c r="AG87" i="19"/>
  <c r="AF87" i="19"/>
  <c r="AI87" i="19"/>
  <c r="AH87" i="19"/>
  <c r="AJ87" i="19"/>
  <c r="AL86" i="19"/>
  <c r="AK86" i="19"/>
  <c r="AL98" i="19"/>
  <c r="AK98" i="19"/>
  <c r="AD89" i="19"/>
  <c r="AE88" i="19"/>
  <c r="AE100" i="19"/>
  <c r="AD101" i="19"/>
  <c r="AD125" i="19"/>
  <c r="AE124" i="19"/>
  <c r="AJ123" i="19"/>
  <c r="AH123" i="19"/>
  <c r="AI123" i="19"/>
  <c r="AG123" i="19"/>
  <c r="AF123" i="19"/>
  <c r="AG99" i="19"/>
  <c r="AF99" i="19"/>
  <c r="AJ99" i="19"/>
  <c r="AH99" i="19"/>
  <c r="AI99" i="19"/>
  <c r="AL134" i="19"/>
  <c r="AK134" i="19"/>
  <c r="AI111" i="19"/>
  <c r="AH111" i="19"/>
  <c r="AG111" i="19"/>
  <c r="AF111" i="19"/>
  <c r="AJ111" i="19"/>
  <c r="AL122" i="19"/>
  <c r="AK122" i="19"/>
  <c r="AL110" i="19"/>
  <c r="AK110" i="19"/>
  <c r="AD113" i="19"/>
  <c r="AE112" i="19"/>
  <c r="AD125" i="18"/>
  <c r="AE124" i="18"/>
  <c r="AE112" i="18"/>
  <c r="AD113" i="18"/>
  <c r="AI99" i="18"/>
  <c r="AH99" i="18"/>
  <c r="AJ99" i="18"/>
  <c r="AG99" i="18"/>
  <c r="AF99" i="18"/>
  <c r="AL86" i="18"/>
  <c r="AK86" i="18"/>
  <c r="AL134" i="18"/>
  <c r="AK134" i="18"/>
  <c r="AI87" i="18"/>
  <c r="AH87" i="18"/>
  <c r="AG87" i="18"/>
  <c r="AF87" i="18"/>
  <c r="AJ87" i="18"/>
  <c r="AK98" i="18"/>
  <c r="AL98" i="18"/>
  <c r="AJ135" i="18"/>
  <c r="AH135" i="18"/>
  <c r="AG135" i="18"/>
  <c r="AF135" i="18"/>
  <c r="AI135" i="18"/>
  <c r="AD137" i="18"/>
  <c r="AE136" i="18"/>
  <c r="AD101" i="18"/>
  <c r="AE100" i="18"/>
  <c r="AD89" i="18"/>
  <c r="AE88" i="18"/>
  <c r="AL122" i="18"/>
  <c r="AK122" i="18"/>
  <c r="AF123" i="18"/>
  <c r="AI123" i="18"/>
  <c r="AH123" i="18"/>
  <c r="AG123" i="18"/>
  <c r="AJ123" i="18"/>
  <c r="AJ111" i="18"/>
  <c r="AG111" i="18"/>
  <c r="AF111" i="18"/>
  <c r="AH111" i="18"/>
  <c r="AI111" i="18"/>
  <c r="AL110" i="18"/>
  <c r="AK110" i="18"/>
  <c r="AE136" i="15"/>
  <c r="AD137" i="15"/>
  <c r="AE100" i="15"/>
  <c r="AD101" i="15"/>
  <c r="AL122" i="15"/>
  <c r="AK122" i="15"/>
  <c r="AE124" i="15"/>
  <c r="AD125" i="15"/>
  <c r="AH87" i="15"/>
  <c r="AG87" i="15"/>
  <c r="AF87" i="15"/>
  <c r="AJ87" i="15"/>
  <c r="AI87" i="15"/>
  <c r="AD113" i="15"/>
  <c r="AE112" i="15"/>
  <c r="AJ123" i="15"/>
  <c r="AI123" i="15"/>
  <c r="AH123" i="15"/>
  <c r="AG123" i="15"/>
  <c r="AF123" i="15"/>
  <c r="AJ135" i="15"/>
  <c r="AI135" i="15"/>
  <c r="AH135" i="15"/>
  <c r="AG135" i="15"/>
  <c r="AF135" i="15"/>
  <c r="AJ99" i="15"/>
  <c r="AF99" i="15"/>
  <c r="AH99" i="15"/>
  <c r="AG99" i="15"/>
  <c r="AI99" i="15"/>
  <c r="AL110" i="15"/>
  <c r="AK110" i="15"/>
  <c r="AH111" i="15"/>
  <c r="AJ111" i="15"/>
  <c r="AG111" i="15"/>
  <c r="AI111" i="15"/>
  <c r="AF111" i="15"/>
  <c r="AK134" i="15"/>
  <c r="AL134" i="15"/>
  <c r="AL86" i="15"/>
  <c r="AK86" i="15"/>
  <c r="AD89" i="15"/>
  <c r="AE88" i="15"/>
  <c r="AK98" i="15"/>
  <c r="AL98" i="15"/>
  <c r="Z131" i="1"/>
  <c r="Z125" i="1"/>
  <c r="Z101" i="1"/>
  <c r="Z89" i="1"/>
  <c r="Z133" i="1"/>
  <c r="Z126" i="1"/>
  <c r="Z132" i="1"/>
  <c r="Z93" i="1"/>
  <c r="Z115" i="1"/>
  <c r="Z90" i="1"/>
  <c r="Z94" i="1"/>
  <c r="Z114" i="1"/>
  <c r="Z102" i="1"/>
  <c r="Z110" i="1"/>
  <c r="Z119" i="1"/>
  <c r="Z98" i="1"/>
  <c r="Z87" i="1"/>
  <c r="Z130" i="1"/>
  <c r="Z135" i="1"/>
  <c r="Z137" i="1"/>
  <c r="Z104" i="1"/>
  <c r="Z121" i="1"/>
  <c r="Z112" i="1"/>
  <c r="Z116" i="1"/>
  <c r="Z100" i="1"/>
  <c r="Z123" i="1"/>
  <c r="Z129" i="1"/>
  <c r="Z88" i="1"/>
  <c r="Z120" i="1"/>
  <c r="Z97" i="1"/>
  <c r="Z127" i="1"/>
  <c r="Z107" i="1"/>
  <c r="Z91" i="1"/>
  <c r="Z122" i="1"/>
  <c r="Z109" i="1"/>
  <c r="Z128" i="1"/>
  <c r="Z95" i="1"/>
  <c r="Z99" i="1"/>
  <c r="Z111" i="1"/>
  <c r="Z118" i="1"/>
  <c r="Z96" i="1"/>
  <c r="Z105" i="1"/>
  <c r="AE124" i="12"/>
  <c r="AD125" i="12"/>
  <c r="AG135" i="12"/>
  <c r="AF135" i="12"/>
  <c r="AI135" i="12"/>
  <c r="AH135" i="12"/>
  <c r="AJ135" i="12"/>
  <c r="AK122" i="12"/>
  <c r="AL122" i="12"/>
  <c r="AE112" i="12"/>
  <c r="AD113" i="12"/>
  <c r="AJ87" i="12"/>
  <c r="AI87" i="12"/>
  <c r="AH87" i="12"/>
  <c r="AG87" i="12"/>
  <c r="AF87" i="12"/>
  <c r="AH111" i="12"/>
  <c r="AG111" i="12"/>
  <c r="AI111" i="12"/>
  <c r="AF111" i="12"/>
  <c r="AJ111" i="12"/>
  <c r="AL110" i="12"/>
  <c r="AK110" i="12"/>
  <c r="AK134" i="12"/>
  <c r="AL134" i="12"/>
  <c r="AD89" i="12"/>
  <c r="AE88" i="12"/>
  <c r="AF99" i="12"/>
  <c r="AJ99" i="12"/>
  <c r="AH99" i="12"/>
  <c r="AG99" i="12"/>
  <c r="AI99" i="12"/>
  <c r="AD101" i="12"/>
  <c r="AE100" i="12"/>
  <c r="AG123" i="12"/>
  <c r="AF123" i="12"/>
  <c r="AJ123" i="12"/>
  <c r="AH123" i="12"/>
  <c r="AI123" i="12"/>
  <c r="AE136" i="12"/>
  <c r="AD137" i="12"/>
  <c r="AL98" i="12"/>
  <c r="AK98" i="12"/>
  <c r="T120" i="11"/>
  <c r="S117" i="11"/>
  <c r="S116" i="11"/>
  <c r="T118" i="11"/>
  <c r="S115" i="11"/>
  <c r="T114" i="11"/>
  <c r="T113" i="11"/>
  <c r="S121" i="11"/>
  <c r="T119" i="11"/>
  <c r="S122" i="11"/>
  <c r="Y122" i="11" s="1"/>
  <c r="AH136" i="11"/>
  <c r="AI136" i="11"/>
  <c r="AJ136" i="11"/>
  <c r="AG136" i="11"/>
  <c r="AF136" i="11"/>
  <c r="AD138" i="11"/>
  <c r="AE137" i="11"/>
  <c r="AH111" i="11"/>
  <c r="AL110" i="11"/>
  <c r="AG87" i="11"/>
  <c r="AI100" i="11"/>
  <c r="AG99" i="11"/>
  <c r="AJ87" i="11"/>
  <c r="AK87" i="11" s="1"/>
  <c r="AF100" i="11"/>
  <c r="AI99" i="11"/>
  <c r="AH99" i="11"/>
  <c r="AH100" i="11"/>
  <c r="AJ99" i="11"/>
  <c r="AL99" i="11" s="1"/>
  <c r="AF111" i="11"/>
  <c r="AH87" i="11"/>
  <c r="AI87" i="11"/>
  <c r="AG111" i="11"/>
  <c r="AG100" i="11"/>
  <c r="AJ111" i="11"/>
  <c r="AL111" i="11" s="1"/>
  <c r="AJ123" i="11"/>
  <c r="AK123" i="11" s="1"/>
  <c r="AF123" i="11"/>
  <c r="AG123" i="11"/>
  <c r="AI123" i="11"/>
  <c r="AK135" i="11"/>
  <c r="AL135" i="11"/>
  <c r="AD113" i="11"/>
  <c r="AE112" i="11"/>
  <c r="AJ112" i="11" s="1"/>
  <c r="W86" i="11"/>
  <c r="Y86" i="11"/>
  <c r="AD89" i="11"/>
  <c r="AE88" i="11"/>
  <c r="AJ88" i="11" s="1"/>
  <c r="AD125" i="11"/>
  <c r="AE124" i="11"/>
  <c r="AG124" i="11" s="1"/>
  <c r="AD102" i="11"/>
  <c r="AE101" i="11"/>
  <c r="AG101" i="11" s="1"/>
  <c r="AL122" i="11"/>
  <c r="AK122" i="11"/>
  <c r="AL134" i="11"/>
  <c r="AK134" i="11"/>
  <c r="AL100" i="11"/>
  <c r="AK100" i="11"/>
  <c r="AC89" i="11"/>
  <c r="AC101" i="11"/>
  <c r="AC113" i="11"/>
  <c r="AC125" i="11"/>
  <c r="AJ89" i="50" l="1"/>
  <c r="AI89" i="50"/>
  <c r="AH89" i="50"/>
  <c r="AF89" i="50"/>
  <c r="AG89" i="50"/>
  <c r="AE90" i="50"/>
  <c r="AD91" i="50"/>
  <c r="AL88" i="50"/>
  <c r="AK88" i="50"/>
  <c r="AI125" i="50"/>
  <c r="AH125" i="50"/>
  <c r="AG125" i="50"/>
  <c r="AF125" i="50"/>
  <c r="AJ125" i="50"/>
  <c r="AE126" i="50"/>
  <c r="AD127" i="50"/>
  <c r="AE115" i="50"/>
  <c r="AD116" i="50"/>
  <c r="AL139" i="50"/>
  <c r="AK139" i="50"/>
  <c r="AJ114" i="50"/>
  <c r="AH114" i="50"/>
  <c r="AF114" i="50"/>
  <c r="AI114" i="50"/>
  <c r="AG114" i="50"/>
  <c r="AL101" i="50"/>
  <c r="AK101" i="50"/>
  <c r="AG102" i="50"/>
  <c r="AJ102" i="50"/>
  <c r="AI102" i="50"/>
  <c r="AH102" i="50"/>
  <c r="AF102" i="50"/>
  <c r="AK138" i="50"/>
  <c r="AL138" i="50"/>
  <c r="AK124" i="50"/>
  <c r="AL124" i="50"/>
  <c r="AD104" i="50"/>
  <c r="AE103" i="50"/>
  <c r="AL113" i="50"/>
  <c r="AK113" i="50"/>
  <c r="AD102" i="49"/>
  <c r="AE101" i="49"/>
  <c r="AL87" i="49"/>
  <c r="AK87" i="49"/>
  <c r="AI100" i="49"/>
  <c r="AJ100" i="49"/>
  <c r="AH100" i="49"/>
  <c r="AF100" i="49"/>
  <c r="AG100" i="49"/>
  <c r="AK123" i="49"/>
  <c r="AL123" i="49"/>
  <c r="AE125" i="49"/>
  <c r="AD126" i="49"/>
  <c r="AL111" i="49"/>
  <c r="AK111" i="49"/>
  <c r="AH124" i="49"/>
  <c r="AG124" i="49"/>
  <c r="AF124" i="49"/>
  <c r="AJ124" i="49"/>
  <c r="AI124" i="49"/>
  <c r="AK99" i="49"/>
  <c r="AL99" i="49"/>
  <c r="AE137" i="49"/>
  <c r="AD138" i="49"/>
  <c r="AJ88" i="49"/>
  <c r="AH88" i="49"/>
  <c r="AI88" i="49"/>
  <c r="AG88" i="49"/>
  <c r="AF88" i="49"/>
  <c r="AG136" i="49"/>
  <c r="AF136" i="49"/>
  <c r="AJ136" i="49"/>
  <c r="AI136" i="49"/>
  <c r="AH136" i="49"/>
  <c r="AD90" i="49"/>
  <c r="AE89" i="49"/>
  <c r="AH112" i="49"/>
  <c r="AF112" i="49"/>
  <c r="AG112" i="49"/>
  <c r="AI112" i="49"/>
  <c r="AJ112" i="49"/>
  <c r="AL135" i="49"/>
  <c r="AK135" i="49"/>
  <c r="AD114" i="49"/>
  <c r="AE113" i="49"/>
  <c r="AI137" i="48"/>
  <c r="AH137" i="48"/>
  <c r="AG137" i="48"/>
  <c r="AF137" i="48"/>
  <c r="AJ137" i="48"/>
  <c r="AL124" i="48"/>
  <c r="AK124" i="48"/>
  <c r="AE126" i="48"/>
  <c r="AD127" i="48"/>
  <c r="AL90" i="48"/>
  <c r="AK90" i="48"/>
  <c r="AI125" i="48"/>
  <c r="AH125" i="48"/>
  <c r="AG125" i="48"/>
  <c r="AF125" i="48"/>
  <c r="AJ125" i="48"/>
  <c r="AL116" i="48"/>
  <c r="AK116" i="48"/>
  <c r="AJ91" i="48"/>
  <c r="AI91" i="48"/>
  <c r="AH91" i="48"/>
  <c r="AG91" i="48"/>
  <c r="AF91" i="48"/>
  <c r="AE118" i="48"/>
  <c r="AD119" i="48"/>
  <c r="AD93" i="48"/>
  <c r="AE92" i="48"/>
  <c r="AJ117" i="48"/>
  <c r="AI117" i="48"/>
  <c r="AH117" i="48"/>
  <c r="AG117" i="48"/>
  <c r="AF117" i="48"/>
  <c r="AJ101" i="48"/>
  <c r="AI101" i="48"/>
  <c r="AH101" i="48"/>
  <c r="AG101" i="48"/>
  <c r="AF101" i="48"/>
  <c r="AK100" i="48"/>
  <c r="AL100" i="48"/>
  <c r="AD139" i="48"/>
  <c r="AE139" i="48" s="1"/>
  <c r="AE138" i="48"/>
  <c r="AL136" i="48"/>
  <c r="AK136" i="48"/>
  <c r="AD103" i="48"/>
  <c r="AE102" i="48"/>
  <c r="AD90" i="47"/>
  <c r="AE89" i="47"/>
  <c r="AI112" i="47"/>
  <c r="AJ112" i="47"/>
  <c r="AH112" i="47"/>
  <c r="AF112" i="47"/>
  <c r="AG112" i="47"/>
  <c r="AE113" i="47"/>
  <c r="AD114" i="47"/>
  <c r="AK111" i="47"/>
  <c r="AL111" i="47"/>
  <c r="AL87" i="47"/>
  <c r="AK87" i="47"/>
  <c r="AI100" i="47"/>
  <c r="AJ100" i="47"/>
  <c r="AH100" i="47"/>
  <c r="AG100" i="47"/>
  <c r="AF100" i="47"/>
  <c r="AK123" i="47"/>
  <c r="AL123" i="47"/>
  <c r="AE125" i="47"/>
  <c r="AD126" i="47"/>
  <c r="AL135" i="47"/>
  <c r="AK135" i="47"/>
  <c r="AD138" i="47"/>
  <c r="AE137" i="47"/>
  <c r="AL99" i="47"/>
  <c r="AK99" i="47"/>
  <c r="AI88" i="47"/>
  <c r="AH88" i="47"/>
  <c r="AG88" i="47"/>
  <c r="AF88" i="47"/>
  <c r="AJ88" i="47"/>
  <c r="AD102" i="47"/>
  <c r="AE101" i="47"/>
  <c r="AH124" i="47"/>
  <c r="AG124" i="47"/>
  <c r="AI124" i="47"/>
  <c r="AJ124" i="47"/>
  <c r="AF124" i="47"/>
  <c r="AG136" i="47"/>
  <c r="AF136" i="47"/>
  <c r="AH136" i="47"/>
  <c r="AI136" i="47"/>
  <c r="AJ136" i="47"/>
  <c r="AH101" i="46"/>
  <c r="AF101" i="46"/>
  <c r="AG101" i="46"/>
  <c r="AJ101" i="46"/>
  <c r="AI101" i="46"/>
  <c r="AI90" i="46"/>
  <c r="AH90" i="46"/>
  <c r="AG90" i="46"/>
  <c r="AF90" i="46"/>
  <c r="AJ90" i="46"/>
  <c r="AD103" i="46"/>
  <c r="AE102" i="46"/>
  <c r="AD92" i="46"/>
  <c r="AE91" i="46"/>
  <c r="AE115" i="46"/>
  <c r="AD116" i="46"/>
  <c r="AK89" i="46"/>
  <c r="AL89" i="46"/>
  <c r="AJ139" i="46"/>
  <c r="AI139" i="46"/>
  <c r="AH139" i="46"/>
  <c r="AF139" i="46"/>
  <c r="AG139" i="46"/>
  <c r="AJ114" i="46"/>
  <c r="AI114" i="46"/>
  <c r="AH114" i="46"/>
  <c r="AF114" i="46"/>
  <c r="AG114" i="46"/>
  <c r="AK100" i="46"/>
  <c r="AL100" i="46"/>
  <c r="AL125" i="46"/>
  <c r="AK125" i="46"/>
  <c r="AD128" i="46"/>
  <c r="AE127" i="46"/>
  <c r="AL137" i="46"/>
  <c r="AK137" i="46"/>
  <c r="AJ126" i="46"/>
  <c r="AI126" i="46"/>
  <c r="AH126" i="46"/>
  <c r="AG126" i="46"/>
  <c r="AF126" i="46"/>
  <c r="AL113" i="46"/>
  <c r="AK113" i="46"/>
  <c r="AJ138" i="46"/>
  <c r="AI138" i="46"/>
  <c r="AH138" i="46"/>
  <c r="AG138" i="46"/>
  <c r="AF138" i="46"/>
  <c r="AK100" i="44"/>
  <c r="AL100" i="44"/>
  <c r="AF101" i="44"/>
  <c r="AH101" i="44"/>
  <c r="AG101" i="44"/>
  <c r="AI101" i="44"/>
  <c r="AJ101" i="44"/>
  <c r="AD103" i="44"/>
  <c r="AE102" i="44"/>
  <c r="AG124" i="45"/>
  <c r="AF124" i="45"/>
  <c r="AJ124" i="45"/>
  <c r="AI124" i="45"/>
  <c r="AH124" i="45"/>
  <c r="AL99" i="45"/>
  <c r="AK99" i="45"/>
  <c r="AJ138" i="45"/>
  <c r="AI138" i="45"/>
  <c r="AH138" i="45"/>
  <c r="AG138" i="45"/>
  <c r="AF138" i="45"/>
  <c r="AF88" i="45"/>
  <c r="AJ88" i="45"/>
  <c r="AI88" i="45"/>
  <c r="AH88" i="45"/>
  <c r="AG88" i="45"/>
  <c r="AJ139" i="45"/>
  <c r="AI139" i="45"/>
  <c r="AF139" i="45"/>
  <c r="AG139" i="45"/>
  <c r="AH139" i="45"/>
  <c r="AK87" i="45"/>
  <c r="AL87" i="45"/>
  <c r="AE89" i="45"/>
  <c r="AD90" i="45"/>
  <c r="AL137" i="45"/>
  <c r="AK137" i="45"/>
  <c r="AL123" i="45"/>
  <c r="AK123" i="45"/>
  <c r="AJ112" i="45"/>
  <c r="AI112" i="45"/>
  <c r="AH112" i="45"/>
  <c r="AG112" i="45"/>
  <c r="AF112" i="45"/>
  <c r="AL111" i="45"/>
  <c r="AK111" i="45"/>
  <c r="AD114" i="45"/>
  <c r="AE113" i="45"/>
  <c r="AH100" i="45"/>
  <c r="AI100" i="45"/>
  <c r="AJ100" i="45"/>
  <c r="AG100" i="45"/>
  <c r="AF100" i="45"/>
  <c r="AD102" i="45"/>
  <c r="AE101" i="45"/>
  <c r="AE125" i="45"/>
  <c r="AD126" i="45"/>
  <c r="AI125" i="44"/>
  <c r="AH125" i="44"/>
  <c r="AG125" i="44"/>
  <c r="AF125" i="44"/>
  <c r="AJ125" i="44"/>
  <c r="AJ91" i="44"/>
  <c r="AI91" i="44"/>
  <c r="AH91" i="44"/>
  <c r="AG91" i="44"/>
  <c r="AF91" i="44"/>
  <c r="AL137" i="44"/>
  <c r="AK137" i="44"/>
  <c r="AL90" i="44"/>
  <c r="AK90" i="44"/>
  <c r="AD93" i="44"/>
  <c r="AE92" i="44"/>
  <c r="AL124" i="44"/>
  <c r="AK124" i="44"/>
  <c r="AJ138" i="44"/>
  <c r="AI138" i="44"/>
  <c r="AH138" i="44"/>
  <c r="AG138" i="44"/>
  <c r="AF138" i="44"/>
  <c r="AJ139" i="44"/>
  <c r="AI139" i="44"/>
  <c r="AH139" i="44"/>
  <c r="AG139" i="44"/>
  <c r="AF139" i="44"/>
  <c r="AE126" i="44"/>
  <c r="AD127" i="44"/>
  <c r="AE113" i="43"/>
  <c r="AD114" i="43"/>
  <c r="AJ112" i="43"/>
  <c r="AI112" i="43"/>
  <c r="AH112" i="43"/>
  <c r="AG112" i="43"/>
  <c r="AF112" i="43"/>
  <c r="AE102" i="43"/>
  <c r="AD103" i="43"/>
  <c r="AK100" i="43"/>
  <c r="AL100" i="43"/>
  <c r="AJ101" i="43"/>
  <c r="AG101" i="43"/>
  <c r="AF101" i="43"/>
  <c r="AI101" i="43"/>
  <c r="AH101" i="43"/>
  <c r="AE125" i="43"/>
  <c r="AD126" i="43"/>
  <c r="AE90" i="43"/>
  <c r="AD91" i="43"/>
  <c r="AH124" i="43"/>
  <c r="AG124" i="43"/>
  <c r="AF124" i="43"/>
  <c r="AJ124" i="43"/>
  <c r="AI124" i="43"/>
  <c r="AG89" i="43"/>
  <c r="AH89" i="43"/>
  <c r="AF89" i="43"/>
  <c r="AI89" i="43"/>
  <c r="AJ89" i="43"/>
  <c r="AL136" i="43"/>
  <c r="AK136" i="43"/>
  <c r="AL123" i="43"/>
  <c r="AK123" i="43"/>
  <c r="AL88" i="43"/>
  <c r="AK88" i="43"/>
  <c r="AD139" i="43"/>
  <c r="AE139" i="43" s="1"/>
  <c r="AE138" i="43"/>
  <c r="AI137" i="43"/>
  <c r="AH137" i="43"/>
  <c r="AG137" i="43"/>
  <c r="AF137" i="43"/>
  <c r="AJ137" i="43"/>
  <c r="AL124" i="42"/>
  <c r="AK124" i="42"/>
  <c r="AD103" i="42"/>
  <c r="AE102" i="42"/>
  <c r="AD139" i="42"/>
  <c r="AE139" i="42" s="1"/>
  <c r="AE138" i="42"/>
  <c r="AK113" i="42"/>
  <c r="AL113" i="42"/>
  <c r="AJ101" i="42"/>
  <c r="AH101" i="42"/>
  <c r="AF101" i="42"/>
  <c r="AG101" i="42"/>
  <c r="AI101" i="42"/>
  <c r="AI137" i="42"/>
  <c r="AH137" i="42"/>
  <c r="AG137" i="42"/>
  <c r="AF137" i="42"/>
  <c r="AJ137" i="42"/>
  <c r="AJ114" i="42"/>
  <c r="AI114" i="42"/>
  <c r="AH114" i="42"/>
  <c r="AG114" i="42"/>
  <c r="AF114" i="42"/>
  <c r="AL90" i="42"/>
  <c r="AK90" i="42"/>
  <c r="AJ91" i="42"/>
  <c r="AI91" i="42"/>
  <c r="AH91" i="42"/>
  <c r="AG91" i="42"/>
  <c r="AF91" i="42"/>
  <c r="AD116" i="42"/>
  <c r="AE115" i="42"/>
  <c r="AD93" i="42"/>
  <c r="AE92" i="42"/>
  <c r="AL136" i="42"/>
  <c r="AK136" i="42"/>
  <c r="AE126" i="42"/>
  <c r="AD127" i="42"/>
  <c r="AK100" i="42"/>
  <c r="AL100" i="42"/>
  <c r="AI125" i="42"/>
  <c r="AH125" i="42"/>
  <c r="AG125" i="42"/>
  <c r="AF125" i="42"/>
  <c r="AJ125" i="42"/>
  <c r="AI112" i="41"/>
  <c r="AH112" i="41"/>
  <c r="AF112" i="41"/>
  <c r="AJ112" i="41"/>
  <c r="AG112" i="41"/>
  <c r="AD139" i="41"/>
  <c r="AE139" i="41" s="1"/>
  <c r="AE138" i="41"/>
  <c r="AD114" i="41"/>
  <c r="AE113" i="41"/>
  <c r="AI137" i="41"/>
  <c r="AH137" i="41"/>
  <c r="AG137" i="41"/>
  <c r="AF137" i="41"/>
  <c r="AJ137" i="41"/>
  <c r="AE125" i="41"/>
  <c r="AD126" i="41"/>
  <c r="AL123" i="41"/>
  <c r="AK123" i="41"/>
  <c r="AH124" i="41"/>
  <c r="AG124" i="41"/>
  <c r="AF124" i="41"/>
  <c r="AJ124" i="41"/>
  <c r="AI124" i="41"/>
  <c r="AL136" i="41"/>
  <c r="AK136" i="41"/>
  <c r="AL111" i="41"/>
  <c r="AK111" i="41"/>
  <c r="AD103" i="41"/>
  <c r="AE102" i="41"/>
  <c r="AF101" i="41"/>
  <c r="AH101" i="41"/>
  <c r="AG101" i="41"/>
  <c r="AJ101" i="41"/>
  <c r="AI101" i="41"/>
  <c r="AL100" i="41"/>
  <c r="AK100" i="41"/>
  <c r="AF88" i="41"/>
  <c r="AH88" i="41"/>
  <c r="AG88" i="41"/>
  <c r="AI88" i="41"/>
  <c r="AJ88" i="41"/>
  <c r="AL87" i="41"/>
  <c r="AK87" i="41"/>
  <c r="AD90" i="41"/>
  <c r="AE89" i="41"/>
  <c r="AJ139" i="40"/>
  <c r="AI139" i="40"/>
  <c r="AH139" i="40"/>
  <c r="AG139" i="40"/>
  <c r="AF139" i="40"/>
  <c r="AJ102" i="40"/>
  <c r="AI102" i="40"/>
  <c r="AH102" i="40"/>
  <c r="AG102" i="40"/>
  <c r="AF102" i="40"/>
  <c r="AE115" i="40"/>
  <c r="AD116" i="40"/>
  <c r="AD104" i="40"/>
  <c r="AE103" i="40"/>
  <c r="AJ114" i="40"/>
  <c r="AI114" i="40"/>
  <c r="AH114" i="40"/>
  <c r="AG114" i="40"/>
  <c r="AF114" i="40"/>
  <c r="AG90" i="40"/>
  <c r="AI90" i="40"/>
  <c r="AF90" i="40"/>
  <c r="AJ90" i="40"/>
  <c r="AH90" i="40"/>
  <c r="AL137" i="40"/>
  <c r="AK137" i="40"/>
  <c r="AE91" i="40"/>
  <c r="AD92" i="40"/>
  <c r="AL124" i="40"/>
  <c r="AK124" i="40"/>
  <c r="AE126" i="40"/>
  <c r="AD127" i="40"/>
  <c r="AL101" i="40"/>
  <c r="AK101" i="40"/>
  <c r="AI125" i="40"/>
  <c r="AH125" i="40"/>
  <c r="AG125" i="40"/>
  <c r="AF125" i="40"/>
  <c r="AJ125" i="40"/>
  <c r="AL89" i="40"/>
  <c r="AK89" i="40"/>
  <c r="AL113" i="40"/>
  <c r="AK113" i="40"/>
  <c r="AJ138" i="40"/>
  <c r="AI138" i="40"/>
  <c r="AH138" i="40"/>
  <c r="AG138" i="40"/>
  <c r="AF138" i="40"/>
  <c r="AH89" i="39"/>
  <c r="AG89" i="39"/>
  <c r="AF89" i="39"/>
  <c r="AJ89" i="39"/>
  <c r="AI89" i="39"/>
  <c r="AD102" i="39"/>
  <c r="AE101" i="39"/>
  <c r="AE137" i="39"/>
  <c r="AD138" i="39"/>
  <c r="AK99" i="39"/>
  <c r="AL99" i="39"/>
  <c r="AL135" i="39"/>
  <c r="AK135" i="39"/>
  <c r="AG136" i="39"/>
  <c r="AF136" i="39"/>
  <c r="AJ136" i="39"/>
  <c r="AI136" i="39"/>
  <c r="AH136" i="39"/>
  <c r="AL111" i="39"/>
  <c r="AK111" i="39"/>
  <c r="AF100" i="39"/>
  <c r="AJ100" i="39"/>
  <c r="AI100" i="39"/>
  <c r="AH100" i="39"/>
  <c r="AG100" i="39"/>
  <c r="AD91" i="39"/>
  <c r="AE90" i="39"/>
  <c r="AG124" i="39"/>
  <c r="AI124" i="39"/>
  <c r="AJ124" i="39"/>
  <c r="AH124" i="39"/>
  <c r="AF124" i="39"/>
  <c r="AD126" i="39"/>
  <c r="AE125" i="39"/>
  <c r="AL88" i="39"/>
  <c r="AK88" i="39"/>
  <c r="AH112" i="39"/>
  <c r="AG112" i="39"/>
  <c r="AF112" i="39"/>
  <c r="AJ112" i="39"/>
  <c r="AI112" i="39"/>
  <c r="AE113" i="39"/>
  <c r="AD114" i="39"/>
  <c r="AL123" i="39"/>
  <c r="AK123" i="39"/>
  <c r="AL87" i="38"/>
  <c r="AK87" i="38"/>
  <c r="AE89" i="38"/>
  <c r="AE113" i="38"/>
  <c r="AE102" i="38"/>
  <c r="AE139" i="38"/>
  <c r="AE138" i="38"/>
  <c r="AJ126" i="38"/>
  <c r="AI126" i="38"/>
  <c r="AH126" i="38"/>
  <c r="AG126" i="38"/>
  <c r="AF126" i="38"/>
  <c r="AJ88" i="38"/>
  <c r="AG88" i="38"/>
  <c r="AI88" i="38"/>
  <c r="AH88" i="38"/>
  <c r="AF88" i="38"/>
  <c r="AL111" i="38"/>
  <c r="AK111" i="38"/>
  <c r="AH112" i="38"/>
  <c r="AJ112" i="38"/>
  <c r="AI112" i="38"/>
  <c r="AG112" i="38"/>
  <c r="AF112" i="38"/>
  <c r="AH101" i="38"/>
  <c r="AG101" i="38"/>
  <c r="AF101" i="38"/>
  <c r="AI101" i="38"/>
  <c r="AJ101" i="38"/>
  <c r="AI137" i="38"/>
  <c r="AH137" i="38"/>
  <c r="AG137" i="38"/>
  <c r="AF137" i="38"/>
  <c r="AJ137" i="38"/>
  <c r="AL125" i="38"/>
  <c r="AK125" i="38"/>
  <c r="AE127" i="38"/>
  <c r="AL136" i="38"/>
  <c r="AK136" i="38"/>
  <c r="AL100" i="38"/>
  <c r="AK100" i="38"/>
  <c r="AE126" i="37"/>
  <c r="AI101" i="37"/>
  <c r="AG101" i="37"/>
  <c r="AJ101" i="37"/>
  <c r="AF101" i="37"/>
  <c r="AH101" i="37"/>
  <c r="AL124" i="37"/>
  <c r="AK124" i="37"/>
  <c r="AL88" i="37"/>
  <c r="AK88" i="37"/>
  <c r="AF112" i="37"/>
  <c r="AJ112" i="37"/>
  <c r="AH112" i="37"/>
  <c r="AI112" i="37"/>
  <c r="AG112" i="37"/>
  <c r="AI125" i="37"/>
  <c r="AH125" i="37"/>
  <c r="AG125" i="37"/>
  <c r="AJ125" i="37"/>
  <c r="AF125" i="37"/>
  <c r="AE90" i="37"/>
  <c r="AJ89" i="37"/>
  <c r="AH89" i="37"/>
  <c r="AI89" i="37"/>
  <c r="AG89" i="37"/>
  <c r="AF89" i="37"/>
  <c r="AL100" i="37"/>
  <c r="AK100" i="37"/>
  <c r="AE137" i="37"/>
  <c r="AE113" i="37"/>
  <c r="AE102" i="37"/>
  <c r="AK111" i="37"/>
  <c r="AL111" i="37"/>
  <c r="AL135" i="37"/>
  <c r="AK135" i="37"/>
  <c r="AG136" i="37"/>
  <c r="AF136" i="37"/>
  <c r="AI136" i="37"/>
  <c r="AH136" i="37"/>
  <c r="AJ136" i="37"/>
  <c r="AJ88" i="36"/>
  <c r="AG88" i="36"/>
  <c r="AI88" i="36"/>
  <c r="AH88" i="36"/>
  <c r="AF88" i="36"/>
  <c r="AE89" i="36"/>
  <c r="AE101" i="36"/>
  <c r="AE113" i="36"/>
  <c r="AH100" i="36"/>
  <c r="AF100" i="36"/>
  <c r="AJ100" i="36"/>
  <c r="AI100" i="36"/>
  <c r="AG100" i="36"/>
  <c r="AE126" i="36"/>
  <c r="AK87" i="36"/>
  <c r="AL87" i="36"/>
  <c r="AL135" i="36"/>
  <c r="AK135" i="36"/>
  <c r="AE137" i="36"/>
  <c r="AL111" i="36"/>
  <c r="AK111" i="36"/>
  <c r="AI125" i="36"/>
  <c r="AH125" i="36"/>
  <c r="AG125" i="36"/>
  <c r="AJ125" i="36"/>
  <c r="AF125" i="36"/>
  <c r="AL99" i="36"/>
  <c r="AK99" i="36"/>
  <c r="AL124" i="36"/>
  <c r="AK124" i="36"/>
  <c r="AI112" i="36"/>
  <c r="AH112" i="36"/>
  <c r="AG112" i="36"/>
  <c r="AF112" i="36"/>
  <c r="AJ112" i="36"/>
  <c r="AG136" i="36"/>
  <c r="AF136" i="36"/>
  <c r="AJ136" i="36"/>
  <c r="AI136" i="36"/>
  <c r="AH136" i="36"/>
  <c r="AL135" i="35"/>
  <c r="AK135" i="35"/>
  <c r="AH112" i="35"/>
  <c r="AJ112" i="35"/>
  <c r="AI112" i="35"/>
  <c r="AG112" i="35"/>
  <c r="AF112" i="35"/>
  <c r="AL111" i="35"/>
  <c r="AK111" i="35"/>
  <c r="AH124" i="35"/>
  <c r="AG124" i="35"/>
  <c r="AF124" i="35"/>
  <c r="AJ124" i="35"/>
  <c r="AI124" i="35"/>
  <c r="AE113" i="35"/>
  <c r="AE137" i="35"/>
  <c r="AG136" i="35"/>
  <c r="AF136" i="35"/>
  <c r="AJ136" i="35"/>
  <c r="AI136" i="35"/>
  <c r="AH136" i="35"/>
  <c r="AE125" i="35"/>
  <c r="AJ100" i="35"/>
  <c r="AH100" i="35"/>
  <c r="AG100" i="35"/>
  <c r="AF100" i="35"/>
  <c r="AI100" i="35"/>
  <c r="AE101" i="35"/>
  <c r="AL87" i="35"/>
  <c r="AK87" i="35"/>
  <c r="AL99" i="35"/>
  <c r="AK99" i="35"/>
  <c r="AE89" i="35"/>
  <c r="AL123" i="35"/>
  <c r="AK123" i="35"/>
  <c r="AG88" i="35"/>
  <c r="AI88" i="35"/>
  <c r="AH88" i="35"/>
  <c r="AF88" i="35"/>
  <c r="AJ88" i="35"/>
  <c r="AE137" i="34"/>
  <c r="AF100" i="34"/>
  <c r="AH100" i="34"/>
  <c r="AG100" i="34"/>
  <c r="AI100" i="34"/>
  <c r="AJ100" i="34"/>
  <c r="AG136" i="34"/>
  <c r="AF136" i="34"/>
  <c r="AJ136" i="34"/>
  <c r="AI136" i="34"/>
  <c r="AH136" i="34"/>
  <c r="AE101" i="34"/>
  <c r="AL111" i="34"/>
  <c r="AK111" i="34"/>
  <c r="AJ112" i="34"/>
  <c r="AG112" i="34"/>
  <c r="AF112" i="34"/>
  <c r="AI112" i="34"/>
  <c r="AH112" i="34"/>
  <c r="AL99" i="34"/>
  <c r="AK99" i="34"/>
  <c r="AL123" i="34"/>
  <c r="AK123" i="34"/>
  <c r="AL135" i="34"/>
  <c r="AK135" i="34"/>
  <c r="AE125" i="34"/>
  <c r="AE113" i="34"/>
  <c r="AG124" i="34"/>
  <c r="AF124" i="34"/>
  <c r="AI124" i="34"/>
  <c r="AH124" i="34"/>
  <c r="AJ124" i="34"/>
  <c r="AE89" i="34"/>
  <c r="AL87" i="34"/>
  <c r="AK87" i="34"/>
  <c r="AG88" i="34"/>
  <c r="AF88" i="34"/>
  <c r="AJ88" i="34"/>
  <c r="AH88" i="34"/>
  <c r="AI88" i="34"/>
  <c r="AE89" i="33"/>
  <c r="AL135" i="33"/>
  <c r="AK135" i="33"/>
  <c r="AL111" i="33"/>
  <c r="AK111" i="33"/>
  <c r="AH124" i="33"/>
  <c r="AG124" i="33"/>
  <c r="AF124" i="33"/>
  <c r="AJ124" i="33"/>
  <c r="AI124" i="33"/>
  <c r="AE137" i="33"/>
  <c r="AE125" i="33"/>
  <c r="AL87" i="33"/>
  <c r="AK87" i="33"/>
  <c r="AG136" i="33"/>
  <c r="AF136" i="33"/>
  <c r="AI136" i="33"/>
  <c r="AH136" i="33"/>
  <c r="AJ136" i="33"/>
  <c r="AG112" i="33"/>
  <c r="AH112" i="33"/>
  <c r="AF112" i="33"/>
  <c r="AI112" i="33"/>
  <c r="AJ112" i="33"/>
  <c r="AH100" i="33"/>
  <c r="AF100" i="33"/>
  <c r="AI100" i="33"/>
  <c r="AG100" i="33"/>
  <c r="AJ100" i="33"/>
  <c r="AJ88" i="33"/>
  <c r="AI88" i="33"/>
  <c r="AH88" i="33"/>
  <c r="AG88" i="33"/>
  <c r="AF88" i="33"/>
  <c r="AE113" i="33"/>
  <c r="AL99" i="33"/>
  <c r="AK99" i="33"/>
  <c r="AL123" i="33"/>
  <c r="AK123" i="33"/>
  <c r="AE101" i="33"/>
  <c r="AE137" i="32"/>
  <c r="AE113" i="32"/>
  <c r="AL135" i="32"/>
  <c r="AK135" i="32"/>
  <c r="AE101" i="32"/>
  <c r="AI112" i="32"/>
  <c r="AJ112" i="32"/>
  <c r="AF112" i="32"/>
  <c r="AH112" i="32"/>
  <c r="AG112" i="32"/>
  <c r="AG88" i="32"/>
  <c r="AI88" i="32"/>
  <c r="AF88" i="32"/>
  <c r="AJ88" i="32"/>
  <c r="AH88" i="32"/>
  <c r="AL99" i="32"/>
  <c r="AK99" i="32"/>
  <c r="AH100" i="32"/>
  <c r="AF100" i="32"/>
  <c r="AJ100" i="32"/>
  <c r="AI100" i="32"/>
  <c r="AG100" i="32"/>
  <c r="AL87" i="32"/>
  <c r="AK87" i="32"/>
  <c r="AL123" i="32"/>
  <c r="AK123" i="32"/>
  <c r="AL111" i="32"/>
  <c r="AK111" i="32"/>
  <c r="AG136" i="32"/>
  <c r="AF136" i="32"/>
  <c r="AJ136" i="32"/>
  <c r="AI136" i="32"/>
  <c r="AH136" i="32"/>
  <c r="AE125" i="32"/>
  <c r="AE89" i="32"/>
  <c r="AH124" i="32"/>
  <c r="AG124" i="32"/>
  <c r="AJ124" i="32"/>
  <c r="AI124" i="32"/>
  <c r="AF124" i="32"/>
  <c r="AJ112" i="31"/>
  <c r="AI112" i="31"/>
  <c r="AG112" i="31"/>
  <c r="AH112" i="31"/>
  <c r="AF112" i="31"/>
  <c r="AE137" i="31"/>
  <c r="AL124" i="31"/>
  <c r="AK124" i="31"/>
  <c r="AG136" i="31"/>
  <c r="AF136" i="31"/>
  <c r="AJ136" i="31"/>
  <c r="AI136" i="31"/>
  <c r="AH136" i="31"/>
  <c r="AL135" i="31"/>
  <c r="AK135" i="31"/>
  <c r="AK87" i="31"/>
  <c r="AL87" i="31"/>
  <c r="AE113" i="31"/>
  <c r="AF88" i="31"/>
  <c r="AI88" i="31"/>
  <c r="AJ88" i="31"/>
  <c r="AH88" i="31"/>
  <c r="AG88" i="31"/>
  <c r="AE126" i="31"/>
  <c r="AI125" i="31"/>
  <c r="AH125" i="31"/>
  <c r="AG125" i="31"/>
  <c r="AF125" i="31"/>
  <c r="AJ125" i="31"/>
  <c r="AJ100" i="31"/>
  <c r="AI100" i="31"/>
  <c r="AG100" i="31"/>
  <c r="AF100" i="31"/>
  <c r="AH100" i="31"/>
  <c r="AE101" i="31"/>
  <c r="AL99" i="31"/>
  <c r="AK99" i="31"/>
  <c r="AE89" i="31"/>
  <c r="AL111" i="31"/>
  <c r="AK111" i="31"/>
  <c r="AE101" i="30"/>
  <c r="AH124" i="30"/>
  <c r="AJ124" i="30"/>
  <c r="AI124" i="30"/>
  <c r="AF124" i="30"/>
  <c r="AG124" i="30"/>
  <c r="AE113" i="30"/>
  <c r="AE125" i="30"/>
  <c r="AL135" i="30"/>
  <c r="AK135" i="30"/>
  <c r="AF112" i="30"/>
  <c r="AJ112" i="30"/>
  <c r="AI112" i="30"/>
  <c r="AG112" i="30"/>
  <c r="AH112" i="30"/>
  <c r="AK123" i="30"/>
  <c r="AL123" i="30"/>
  <c r="AL99" i="30"/>
  <c r="AK99" i="30"/>
  <c r="AE137" i="30"/>
  <c r="AG136" i="30"/>
  <c r="AH136" i="30"/>
  <c r="AF136" i="30"/>
  <c r="AJ136" i="30"/>
  <c r="AI136" i="30"/>
  <c r="AE89" i="30"/>
  <c r="AJ100" i="30"/>
  <c r="AI100" i="30"/>
  <c r="AH100" i="30"/>
  <c r="AG100" i="30"/>
  <c r="AF100" i="30"/>
  <c r="AL111" i="30"/>
  <c r="AK111" i="30"/>
  <c r="AG88" i="30"/>
  <c r="AF88" i="30"/>
  <c r="AH88" i="30"/>
  <c r="AI88" i="30"/>
  <c r="AJ88" i="30"/>
  <c r="AL87" i="30"/>
  <c r="AK87" i="30"/>
  <c r="AL111" i="29"/>
  <c r="AK111" i="29"/>
  <c r="AE125" i="29"/>
  <c r="AJ112" i="29"/>
  <c r="AI112" i="29"/>
  <c r="AG112" i="29"/>
  <c r="AH112" i="29"/>
  <c r="AF112" i="29"/>
  <c r="AL123" i="29"/>
  <c r="AK123" i="29"/>
  <c r="AJ88" i="29"/>
  <c r="AI88" i="29"/>
  <c r="AH88" i="29"/>
  <c r="AG88" i="29"/>
  <c r="AF88" i="29"/>
  <c r="AH124" i="29"/>
  <c r="AG124" i="29"/>
  <c r="AF124" i="29"/>
  <c r="AJ124" i="29"/>
  <c r="AI124" i="29"/>
  <c r="AE113" i="29"/>
  <c r="AE89" i="29"/>
  <c r="AG100" i="29"/>
  <c r="AF100" i="29"/>
  <c r="AH100" i="29"/>
  <c r="AI100" i="29"/>
  <c r="AJ100" i="29"/>
  <c r="AE137" i="29"/>
  <c r="AG136" i="29"/>
  <c r="AF136" i="29"/>
  <c r="AJ136" i="29"/>
  <c r="AI136" i="29"/>
  <c r="AH136" i="29"/>
  <c r="AK87" i="29"/>
  <c r="AL87" i="29"/>
  <c r="AL135" i="29"/>
  <c r="AK135" i="29"/>
  <c r="AL99" i="29"/>
  <c r="AK99" i="29"/>
  <c r="AE101" i="29"/>
  <c r="AE103" i="28"/>
  <c r="AL123" i="28"/>
  <c r="AK123" i="28"/>
  <c r="AL135" i="28"/>
  <c r="AK135" i="28"/>
  <c r="AE125" i="28"/>
  <c r="AL101" i="28"/>
  <c r="AK101" i="28"/>
  <c r="AJ114" i="28"/>
  <c r="AI114" i="28"/>
  <c r="AH114" i="28"/>
  <c r="AF114" i="28"/>
  <c r="AG114" i="28"/>
  <c r="AE115" i="28"/>
  <c r="AE137" i="28"/>
  <c r="AH124" i="28"/>
  <c r="AG124" i="28"/>
  <c r="AF124" i="28"/>
  <c r="AJ124" i="28"/>
  <c r="AI124" i="28"/>
  <c r="AG136" i="28"/>
  <c r="AF136" i="28"/>
  <c r="AJ136" i="28"/>
  <c r="AI136" i="28"/>
  <c r="AH136" i="28"/>
  <c r="AL113" i="28"/>
  <c r="AK113" i="28"/>
  <c r="AJ88" i="28"/>
  <c r="AI88" i="28"/>
  <c r="AH88" i="28"/>
  <c r="AG88" i="28"/>
  <c r="AF88" i="28"/>
  <c r="AE89" i="28"/>
  <c r="AL87" i="28"/>
  <c r="AK87" i="28"/>
  <c r="AJ102" i="28"/>
  <c r="AI102" i="28"/>
  <c r="AH102" i="28"/>
  <c r="AG102" i="28"/>
  <c r="AF102" i="28"/>
  <c r="AG136" i="26"/>
  <c r="AH136" i="26"/>
  <c r="AF136" i="26"/>
  <c r="AJ136" i="26"/>
  <c r="AI136" i="26"/>
  <c r="AE137" i="22"/>
  <c r="AD138" i="22"/>
  <c r="AD138" i="26"/>
  <c r="AE137" i="26"/>
  <c r="AH136" i="22"/>
  <c r="AJ136" i="22"/>
  <c r="AG136" i="22"/>
  <c r="AI136" i="22"/>
  <c r="AF136" i="22"/>
  <c r="AK135" i="19"/>
  <c r="AL135" i="19"/>
  <c r="AE137" i="25"/>
  <c r="AD138" i="25"/>
  <c r="AE137" i="19"/>
  <c r="AD138" i="19"/>
  <c r="AE137" i="24"/>
  <c r="AD138" i="24"/>
  <c r="AL135" i="24"/>
  <c r="AK135" i="24"/>
  <c r="AI136" i="19"/>
  <c r="AH136" i="19"/>
  <c r="AF136" i="19"/>
  <c r="AG136" i="19"/>
  <c r="AJ136" i="19"/>
  <c r="AI136" i="24"/>
  <c r="AH136" i="24"/>
  <c r="AG136" i="24"/>
  <c r="AF136" i="24"/>
  <c r="AJ136" i="24"/>
  <c r="AH136" i="25"/>
  <c r="AF136" i="25"/>
  <c r="AG136" i="25"/>
  <c r="AI136" i="25"/>
  <c r="AJ136" i="25"/>
  <c r="AL135" i="22"/>
  <c r="AK135" i="22"/>
  <c r="AL135" i="27"/>
  <c r="AK135" i="27"/>
  <c r="AE137" i="27"/>
  <c r="AE101" i="27"/>
  <c r="AL123" i="27"/>
  <c r="AK123" i="27"/>
  <c r="AJ88" i="27"/>
  <c r="AI88" i="27"/>
  <c r="AH88" i="27"/>
  <c r="AG88" i="27"/>
  <c r="AF88" i="27"/>
  <c r="AE113" i="27"/>
  <c r="AF100" i="27"/>
  <c r="AJ100" i="27"/>
  <c r="AG100" i="27"/>
  <c r="AI100" i="27"/>
  <c r="AH100" i="27"/>
  <c r="AE89" i="27"/>
  <c r="AL99" i="27"/>
  <c r="AK99" i="27"/>
  <c r="AG136" i="27"/>
  <c r="AF136" i="27"/>
  <c r="AJ136" i="27"/>
  <c r="AI136" i="27"/>
  <c r="AH136" i="27"/>
  <c r="AL111" i="27"/>
  <c r="AK111" i="27"/>
  <c r="AE125" i="27"/>
  <c r="AJ112" i="27"/>
  <c r="AH112" i="27"/>
  <c r="AF112" i="27"/>
  <c r="AI112" i="27"/>
  <c r="AG112" i="27"/>
  <c r="AL87" i="27"/>
  <c r="AK87" i="27"/>
  <c r="AH124" i="27"/>
  <c r="AG124" i="27"/>
  <c r="AF124" i="27"/>
  <c r="AJ124" i="27"/>
  <c r="AI124" i="27"/>
  <c r="AK123" i="26"/>
  <c r="AL123" i="26"/>
  <c r="AD126" i="26"/>
  <c r="AE125" i="26"/>
  <c r="AL99" i="26"/>
  <c r="AK99" i="26"/>
  <c r="AF124" i="26"/>
  <c r="AJ124" i="26"/>
  <c r="AG124" i="26"/>
  <c r="AI124" i="26"/>
  <c r="AH124" i="26"/>
  <c r="AJ112" i="26"/>
  <c r="AI112" i="26"/>
  <c r="AG112" i="26"/>
  <c r="AF112" i="26"/>
  <c r="AH112" i="26"/>
  <c r="AG100" i="26"/>
  <c r="AF100" i="26"/>
  <c r="AJ100" i="26"/>
  <c r="AI100" i="26"/>
  <c r="AH100" i="26"/>
  <c r="AL111" i="26"/>
  <c r="AK111" i="26"/>
  <c r="AJ88" i="26"/>
  <c r="AI88" i="26"/>
  <c r="AH88" i="26"/>
  <c r="AG88" i="26"/>
  <c r="AF88" i="26"/>
  <c r="AL87" i="26"/>
  <c r="AK87" i="26"/>
  <c r="AE113" i="26"/>
  <c r="AD114" i="26"/>
  <c r="AD102" i="26"/>
  <c r="AE101" i="26"/>
  <c r="AE89" i="26"/>
  <c r="AD90" i="26"/>
  <c r="AF124" i="25"/>
  <c r="AJ124" i="25"/>
  <c r="AH124" i="25"/>
  <c r="AG124" i="25"/>
  <c r="AI124" i="25"/>
  <c r="AL87" i="25"/>
  <c r="AK87" i="25"/>
  <c r="AD102" i="25"/>
  <c r="AE101" i="25"/>
  <c r="AD126" i="25"/>
  <c r="AE125" i="25"/>
  <c r="AK111" i="25"/>
  <c r="AL111" i="25"/>
  <c r="AE113" i="25"/>
  <c r="AD114" i="25"/>
  <c r="AI88" i="25"/>
  <c r="AH88" i="25"/>
  <c r="AG88" i="25"/>
  <c r="AF88" i="25"/>
  <c r="AJ88" i="25"/>
  <c r="AF112" i="25"/>
  <c r="AJ112" i="25"/>
  <c r="AI112" i="25"/>
  <c r="AH112" i="25"/>
  <c r="AG112" i="25"/>
  <c r="AD90" i="25"/>
  <c r="AE89" i="25"/>
  <c r="AK123" i="25"/>
  <c r="AL123" i="25"/>
  <c r="AJ100" i="25"/>
  <c r="AI100" i="25"/>
  <c r="AG100" i="25"/>
  <c r="AF100" i="25"/>
  <c r="AH100" i="25"/>
  <c r="AL99" i="25"/>
  <c r="AK99" i="25"/>
  <c r="AE106" i="24"/>
  <c r="AD107" i="24"/>
  <c r="AG105" i="24"/>
  <c r="AF105" i="24"/>
  <c r="AJ105" i="24"/>
  <c r="AI105" i="24"/>
  <c r="AH105" i="24"/>
  <c r="AL87" i="24"/>
  <c r="AK87" i="24"/>
  <c r="AL123" i="24"/>
  <c r="AK123" i="24"/>
  <c r="AD126" i="24"/>
  <c r="AE125" i="24"/>
  <c r="AL104" i="24"/>
  <c r="AK104" i="24"/>
  <c r="AE113" i="24"/>
  <c r="AD114" i="24"/>
  <c r="AG112" i="24"/>
  <c r="AF112" i="24"/>
  <c r="AI112" i="24"/>
  <c r="AJ112" i="24"/>
  <c r="AH112" i="24"/>
  <c r="AE89" i="24"/>
  <c r="AD90" i="24"/>
  <c r="AJ124" i="24"/>
  <c r="AI124" i="24"/>
  <c r="AG124" i="24"/>
  <c r="AF124" i="24"/>
  <c r="AH124" i="24"/>
  <c r="AL111" i="24"/>
  <c r="AK111" i="24"/>
  <c r="AJ88" i="24"/>
  <c r="AI88" i="24"/>
  <c r="AH88" i="24"/>
  <c r="AG88" i="24"/>
  <c r="AF88" i="24"/>
  <c r="AL123" i="23"/>
  <c r="AK123" i="23"/>
  <c r="AI136" i="23"/>
  <c r="AH136" i="23"/>
  <c r="AF136" i="23"/>
  <c r="AJ136" i="23"/>
  <c r="AG136" i="23"/>
  <c r="AD90" i="23"/>
  <c r="AE89" i="23"/>
  <c r="AL99" i="23"/>
  <c r="AK99" i="23"/>
  <c r="AE137" i="23"/>
  <c r="AD138" i="23"/>
  <c r="AG88" i="23"/>
  <c r="AF88" i="23"/>
  <c r="AI88" i="23"/>
  <c r="AH88" i="23"/>
  <c r="AJ88" i="23"/>
  <c r="AL135" i="23"/>
  <c r="AK135" i="23"/>
  <c r="AL87" i="23"/>
  <c r="AK87" i="23"/>
  <c r="AF124" i="23"/>
  <c r="AI124" i="23"/>
  <c r="AH124" i="23"/>
  <c r="AJ124" i="23"/>
  <c r="AG124" i="23"/>
  <c r="AK111" i="23"/>
  <c r="AL111" i="23"/>
  <c r="AE113" i="23"/>
  <c r="AD114" i="23"/>
  <c r="AG100" i="23"/>
  <c r="AF100" i="23"/>
  <c r="AJ100" i="23"/>
  <c r="AH100" i="23"/>
  <c r="AI100" i="23"/>
  <c r="AD126" i="23"/>
  <c r="AE125" i="23"/>
  <c r="AF112" i="23"/>
  <c r="AI112" i="23"/>
  <c r="AJ112" i="23"/>
  <c r="AH112" i="23"/>
  <c r="AG112" i="23"/>
  <c r="AD102" i="23"/>
  <c r="AE101" i="23"/>
  <c r="AD90" i="22"/>
  <c r="AE89" i="22"/>
  <c r="AL99" i="22"/>
  <c r="AK99" i="22"/>
  <c r="AE101" i="22"/>
  <c r="AD102" i="22"/>
  <c r="AH88" i="22"/>
  <c r="AG88" i="22"/>
  <c r="AF88" i="22"/>
  <c r="AI88" i="22"/>
  <c r="AJ88" i="22"/>
  <c r="AF124" i="22"/>
  <c r="AJ124" i="22"/>
  <c r="AI124" i="22"/>
  <c r="AH124" i="22"/>
  <c r="AG124" i="22"/>
  <c r="AL123" i="22"/>
  <c r="AK123" i="22"/>
  <c r="AH100" i="22"/>
  <c r="AG100" i="22"/>
  <c r="AF100" i="22"/>
  <c r="AJ100" i="22"/>
  <c r="AI100" i="22"/>
  <c r="AK111" i="22"/>
  <c r="AL111" i="22"/>
  <c r="AD126" i="22"/>
  <c r="AE125" i="22"/>
  <c r="AE113" i="22"/>
  <c r="AD114" i="22"/>
  <c r="AL87" i="22"/>
  <c r="AK87" i="22"/>
  <c r="AF112" i="22"/>
  <c r="AJ112" i="22"/>
  <c r="AI112" i="22"/>
  <c r="AH112" i="22"/>
  <c r="AG112" i="22"/>
  <c r="AJ100" i="21"/>
  <c r="AI100" i="21"/>
  <c r="AH100" i="21"/>
  <c r="AG100" i="21"/>
  <c r="AF100" i="21"/>
  <c r="AL136" i="21"/>
  <c r="AK136" i="21"/>
  <c r="AI137" i="21"/>
  <c r="AH137" i="21"/>
  <c r="AG137" i="21"/>
  <c r="AF137" i="21"/>
  <c r="AJ137" i="21"/>
  <c r="AD102" i="21"/>
  <c r="AE101" i="21"/>
  <c r="AD114" i="21"/>
  <c r="AE113" i="21"/>
  <c r="AI88" i="21"/>
  <c r="AH88" i="21"/>
  <c r="AG88" i="21"/>
  <c r="AF88" i="21"/>
  <c r="AJ88" i="21"/>
  <c r="AI125" i="21"/>
  <c r="AH125" i="21"/>
  <c r="AG125" i="21"/>
  <c r="AJ125" i="21"/>
  <c r="AF125" i="21"/>
  <c r="AL99" i="21"/>
  <c r="AK99" i="21"/>
  <c r="AL111" i="21"/>
  <c r="AK111" i="21"/>
  <c r="AE138" i="21"/>
  <c r="AD139" i="21"/>
  <c r="AE139" i="21" s="1"/>
  <c r="AE89" i="21"/>
  <c r="AD90" i="21"/>
  <c r="AD127" i="21"/>
  <c r="AE126" i="21"/>
  <c r="AL87" i="21"/>
  <c r="AK87" i="21"/>
  <c r="AL124" i="21"/>
  <c r="AK124" i="21"/>
  <c r="AJ112" i="21"/>
  <c r="AH112" i="21"/>
  <c r="AF112" i="21"/>
  <c r="AI112" i="21"/>
  <c r="AG112" i="21"/>
  <c r="AL136" i="20"/>
  <c r="AK136" i="20"/>
  <c r="AD90" i="20"/>
  <c r="AE89" i="20"/>
  <c r="AE113" i="20"/>
  <c r="AD114" i="20"/>
  <c r="AJ112" i="20"/>
  <c r="AI112" i="20"/>
  <c r="AH112" i="20"/>
  <c r="AG112" i="20"/>
  <c r="AF112" i="20"/>
  <c r="AL123" i="20"/>
  <c r="AK123" i="20"/>
  <c r="AJ124" i="20"/>
  <c r="AI124" i="20"/>
  <c r="AG124" i="20"/>
  <c r="AF124" i="20"/>
  <c r="AH124" i="20"/>
  <c r="AH88" i="20"/>
  <c r="AG88" i="20"/>
  <c r="AI88" i="20"/>
  <c r="AF88" i="20"/>
  <c r="AJ88" i="20"/>
  <c r="AE138" i="20"/>
  <c r="AD139" i="20"/>
  <c r="AE139" i="20" s="1"/>
  <c r="AL111" i="20"/>
  <c r="AK111" i="20"/>
  <c r="AD126" i="20"/>
  <c r="AE125" i="20"/>
  <c r="AI137" i="20"/>
  <c r="AH137" i="20"/>
  <c r="AG137" i="20"/>
  <c r="AF137" i="20"/>
  <c r="AJ137" i="20"/>
  <c r="AL99" i="20"/>
  <c r="AK99" i="20"/>
  <c r="AG100" i="20"/>
  <c r="AF100" i="20"/>
  <c r="AJ100" i="20"/>
  <c r="AI100" i="20"/>
  <c r="AH100" i="20"/>
  <c r="AE101" i="20"/>
  <c r="AD102" i="20"/>
  <c r="AL87" i="20"/>
  <c r="AK87" i="20"/>
  <c r="AL123" i="19"/>
  <c r="AK123" i="19"/>
  <c r="AL111" i="19"/>
  <c r="AK111" i="19"/>
  <c r="AE113" i="19"/>
  <c r="AD114" i="19"/>
  <c r="AD90" i="19"/>
  <c r="AE89" i="19"/>
  <c r="AI124" i="19"/>
  <c r="AJ124" i="19"/>
  <c r="AH124" i="19"/>
  <c r="AG124" i="19"/>
  <c r="AF124" i="19"/>
  <c r="AG100" i="19"/>
  <c r="AF100" i="19"/>
  <c r="AJ100" i="19"/>
  <c r="AH100" i="19"/>
  <c r="AI100" i="19"/>
  <c r="AL87" i="19"/>
  <c r="AK87" i="19"/>
  <c r="AD126" i="19"/>
  <c r="AE125" i="19"/>
  <c r="AJ112" i="19"/>
  <c r="AI112" i="19"/>
  <c r="AH112" i="19"/>
  <c r="AG112" i="19"/>
  <c r="AF112" i="19"/>
  <c r="AH88" i="19"/>
  <c r="AG88" i="19"/>
  <c r="AJ88" i="19"/>
  <c r="AF88" i="19"/>
  <c r="AI88" i="19"/>
  <c r="AL99" i="19"/>
  <c r="AK99" i="19"/>
  <c r="AE101" i="19"/>
  <c r="AD102" i="19"/>
  <c r="AE89" i="18"/>
  <c r="AD90" i="18"/>
  <c r="AD114" i="18"/>
  <c r="AE113" i="18"/>
  <c r="AK111" i="18"/>
  <c r="AL111" i="18"/>
  <c r="AL99" i="18"/>
  <c r="AK99" i="18"/>
  <c r="AL123" i="18"/>
  <c r="AK123" i="18"/>
  <c r="AJ100" i="18"/>
  <c r="AF100" i="18"/>
  <c r="AH100" i="18"/>
  <c r="AI100" i="18"/>
  <c r="AG100" i="18"/>
  <c r="AE101" i="18"/>
  <c r="AD102" i="18"/>
  <c r="AF136" i="18"/>
  <c r="AJ136" i="18"/>
  <c r="AI136" i="18"/>
  <c r="AH136" i="18"/>
  <c r="AG136" i="18"/>
  <c r="AH112" i="18"/>
  <c r="AF112" i="18"/>
  <c r="AJ112" i="18"/>
  <c r="AI112" i="18"/>
  <c r="AG112" i="18"/>
  <c r="AJ88" i="18"/>
  <c r="AG88" i="18"/>
  <c r="AF88" i="18"/>
  <c r="AI88" i="18"/>
  <c r="AH88" i="18"/>
  <c r="AL135" i="18"/>
  <c r="AK135" i="18"/>
  <c r="AD138" i="18"/>
  <c r="AE137" i="18"/>
  <c r="AL87" i="18"/>
  <c r="AK87" i="18"/>
  <c r="AJ124" i="18"/>
  <c r="AI124" i="18"/>
  <c r="AH124" i="18"/>
  <c r="AG124" i="18"/>
  <c r="AF124" i="18"/>
  <c r="AD126" i="18"/>
  <c r="AE125" i="18"/>
  <c r="AE89" i="15"/>
  <c r="AD90" i="15"/>
  <c r="AE137" i="15"/>
  <c r="AD138" i="15"/>
  <c r="AG136" i="15"/>
  <c r="AF136" i="15"/>
  <c r="AJ136" i="15"/>
  <c r="AI136" i="15"/>
  <c r="AH136" i="15"/>
  <c r="AL123" i="15"/>
  <c r="AK123" i="15"/>
  <c r="AH124" i="15"/>
  <c r="AG124" i="15"/>
  <c r="AF124" i="15"/>
  <c r="AJ124" i="15"/>
  <c r="AI124" i="15"/>
  <c r="AL135" i="15"/>
  <c r="AK135" i="15"/>
  <c r="AL87" i="15"/>
  <c r="AK87" i="15"/>
  <c r="AD102" i="15"/>
  <c r="AE101" i="15"/>
  <c r="AL111" i="15"/>
  <c r="AK111" i="15"/>
  <c r="AL99" i="15"/>
  <c r="AK99" i="15"/>
  <c r="AE125" i="15"/>
  <c r="AD126" i="15"/>
  <c r="AH112" i="15"/>
  <c r="AG112" i="15"/>
  <c r="AJ112" i="15"/>
  <c r="AI112" i="15"/>
  <c r="AF112" i="15"/>
  <c r="AD114" i="15"/>
  <c r="AE113" i="15"/>
  <c r="AH88" i="15"/>
  <c r="AJ88" i="15"/>
  <c r="AI88" i="15"/>
  <c r="AF88" i="15"/>
  <c r="AG88" i="15"/>
  <c r="AG100" i="15"/>
  <c r="AF100" i="15"/>
  <c r="AJ100" i="15"/>
  <c r="AH100" i="15"/>
  <c r="AI100" i="15"/>
  <c r="AH112" i="12"/>
  <c r="AF112" i="12"/>
  <c r="AJ112" i="12"/>
  <c r="AI112" i="12"/>
  <c r="AG112" i="12"/>
  <c r="AD138" i="12"/>
  <c r="AE137" i="12"/>
  <c r="AG136" i="12"/>
  <c r="AF136" i="12"/>
  <c r="AI136" i="12"/>
  <c r="AH136" i="12"/>
  <c r="AJ136" i="12"/>
  <c r="AL111" i="12"/>
  <c r="AK111" i="12"/>
  <c r="AK99" i="12"/>
  <c r="AL99" i="12"/>
  <c r="AJ88" i="12"/>
  <c r="AI88" i="12"/>
  <c r="AH88" i="12"/>
  <c r="AG88" i="12"/>
  <c r="AF88" i="12"/>
  <c r="AL87" i="12"/>
  <c r="AK87" i="12"/>
  <c r="AD126" i="12"/>
  <c r="AE125" i="12"/>
  <c r="AK123" i="12"/>
  <c r="AL123" i="12"/>
  <c r="AI100" i="12"/>
  <c r="AH100" i="12"/>
  <c r="AJ100" i="12"/>
  <c r="AG100" i="12"/>
  <c r="AF100" i="12"/>
  <c r="AD90" i="12"/>
  <c r="AE89" i="12"/>
  <c r="AH124" i="12"/>
  <c r="AG124" i="12"/>
  <c r="AJ124" i="12"/>
  <c r="AF124" i="12"/>
  <c r="AI124" i="12"/>
  <c r="AD102" i="12"/>
  <c r="AE101" i="12"/>
  <c r="AE113" i="12"/>
  <c r="AD114" i="12"/>
  <c r="AL135" i="12"/>
  <c r="AK135" i="12"/>
  <c r="AE138" i="11"/>
  <c r="AG138" i="11" s="1"/>
  <c r="AD139" i="11"/>
  <c r="AE139" i="11" s="1"/>
  <c r="T122" i="11"/>
  <c r="T121" i="11"/>
  <c r="T115" i="11"/>
  <c r="T116" i="11"/>
  <c r="T117" i="11"/>
  <c r="AF137" i="11"/>
  <c r="AG137" i="11"/>
  <c r="AH137" i="11"/>
  <c r="AJ137" i="11"/>
  <c r="AI137" i="11"/>
  <c r="AK136" i="11"/>
  <c r="AL136" i="11"/>
  <c r="AL87" i="11"/>
  <c r="AI88" i="11"/>
  <c r="AI124" i="11"/>
  <c r="AK111" i="11"/>
  <c r="AG112" i="11"/>
  <c r="AF124" i="11"/>
  <c r="AK99" i="11"/>
  <c r="AH112" i="11"/>
  <c r="AH88" i="11"/>
  <c r="AL123" i="11"/>
  <c r="AJ124" i="11"/>
  <c r="AK124" i="11" s="1"/>
  <c r="AF112" i="11"/>
  <c r="AJ101" i="11"/>
  <c r="AL101" i="11" s="1"/>
  <c r="AF88" i="11"/>
  <c r="AI101" i="11"/>
  <c r="AG88" i="11"/>
  <c r="AH124" i="11"/>
  <c r="AF101" i="11"/>
  <c r="AJ86" i="11"/>
  <c r="AI86" i="11"/>
  <c r="AD114" i="11"/>
  <c r="AE113" i="11"/>
  <c r="AF113" i="11" s="1"/>
  <c r="AD126" i="11"/>
  <c r="AE125" i="11"/>
  <c r="AG125" i="11" s="1"/>
  <c r="AD103" i="11"/>
  <c r="AE102" i="11"/>
  <c r="AJ102" i="11" s="1"/>
  <c r="AI112" i="11"/>
  <c r="AD90" i="11"/>
  <c r="AE89" i="11"/>
  <c r="AI89" i="11" s="1"/>
  <c r="AL112" i="11"/>
  <c r="AK112" i="11"/>
  <c r="AL88" i="11"/>
  <c r="AK88" i="11"/>
  <c r="AC114" i="11"/>
  <c r="AC126" i="11"/>
  <c r="AC102" i="11"/>
  <c r="AH101" i="11"/>
  <c r="AC90" i="11"/>
  <c r="AD92" i="50" l="1"/>
  <c r="AE91" i="50"/>
  <c r="AJ90" i="50"/>
  <c r="AI90" i="50"/>
  <c r="AH90" i="50"/>
  <c r="AF90" i="50"/>
  <c r="AG90" i="50"/>
  <c r="AK89" i="50"/>
  <c r="AL89" i="50"/>
  <c r="AK102" i="50"/>
  <c r="AL102" i="50"/>
  <c r="AD105" i="50"/>
  <c r="AE104" i="50"/>
  <c r="AJ115" i="50"/>
  <c r="AH115" i="50"/>
  <c r="AF115" i="50"/>
  <c r="AI115" i="50"/>
  <c r="AG115" i="50"/>
  <c r="AD128" i="50"/>
  <c r="AE127" i="50"/>
  <c r="AL125" i="50"/>
  <c r="AK125" i="50"/>
  <c r="AJ126" i="50"/>
  <c r="AI126" i="50"/>
  <c r="AH126" i="50"/>
  <c r="AG126" i="50"/>
  <c r="AF126" i="50"/>
  <c r="AL114" i="50"/>
  <c r="AK114" i="50"/>
  <c r="AJ103" i="50"/>
  <c r="AF103" i="50"/>
  <c r="AI103" i="50"/>
  <c r="AH103" i="50"/>
  <c r="AG103" i="50"/>
  <c r="AE116" i="50"/>
  <c r="AD117" i="50"/>
  <c r="AL136" i="49"/>
  <c r="AK136" i="49"/>
  <c r="AD139" i="49"/>
  <c r="AE139" i="49" s="1"/>
  <c r="AE138" i="49"/>
  <c r="AI137" i="49"/>
  <c r="AH137" i="49"/>
  <c r="AG137" i="49"/>
  <c r="AF137" i="49"/>
  <c r="AJ137" i="49"/>
  <c r="AG113" i="49"/>
  <c r="AJ113" i="49"/>
  <c r="AH113" i="49"/>
  <c r="AI113" i="49"/>
  <c r="AF113" i="49"/>
  <c r="AD127" i="49"/>
  <c r="AE126" i="49"/>
  <c r="AE114" i="49"/>
  <c r="AD115" i="49"/>
  <c r="AI89" i="49"/>
  <c r="AH89" i="49"/>
  <c r="AF89" i="49"/>
  <c r="AJ89" i="49"/>
  <c r="AG89" i="49"/>
  <c r="AI125" i="49"/>
  <c r="AH125" i="49"/>
  <c r="AG125" i="49"/>
  <c r="AJ125" i="49"/>
  <c r="AF125" i="49"/>
  <c r="AH101" i="49"/>
  <c r="AJ101" i="49"/>
  <c r="AG101" i="49"/>
  <c r="AF101" i="49"/>
  <c r="AI101" i="49"/>
  <c r="AL100" i="49"/>
  <c r="AK100" i="49"/>
  <c r="AD91" i="49"/>
  <c r="AE90" i="49"/>
  <c r="AL124" i="49"/>
  <c r="AK124" i="49"/>
  <c r="AL112" i="49"/>
  <c r="AK112" i="49"/>
  <c r="AK88" i="49"/>
  <c r="AL88" i="49"/>
  <c r="AD103" i="49"/>
  <c r="AE102" i="49"/>
  <c r="AJ139" i="48"/>
  <c r="AI139" i="48"/>
  <c r="AH139" i="48"/>
  <c r="AG139" i="48"/>
  <c r="AF139" i="48"/>
  <c r="AJ118" i="48"/>
  <c r="AI118" i="48"/>
  <c r="AH118" i="48"/>
  <c r="AG118" i="48"/>
  <c r="AF118" i="48"/>
  <c r="AL125" i="48"/>
  <c r="AK125" i="48"/>
  <c r="AJ126" i="48"/>
  <c r="AI126" i="48"/>
  <c r="AH126" i="48"/>
  <c r="AG126" i="48"/>
  <c r="AF126" i="48"/>
  <c r="AI102" i="48"/>
  <c r="AH102" i="48"/>
  <c r="AG102" i="48"/>
  <c r="AF102" i="48"/>
  <c r="AJ102" i="48"/>
  <c r="AL137" i="48"/>
  <c r="AK137" i="48"/>
  <c r="AD104" i="48"/>
  <c r="AE103" i="48"/>
  <c r="AL117" i="48"/>
  <c r="AK117" i="48"/>
  <c r="AI92" i="48"/>
  <c r="AH92" i="48"/>
  <c r="AG92" i="48"/>
  <c r="AJ92" i="48"/>
  <c r="AF92" i="48"/>
  <c r="AK91" i="48"/>
  <c r="AL91" i="48"/>
  <c r="AD94" i="48"/>
  <c r="AE93" i="48"/>
  <c r="AJ138" i="48"/>
  <c r="AI138" i="48"/>
  <c r="AH138" i="48"/>
  <c r="AG138" i="48"/>
  <c r="AF138" i="48"/>
  <c r="AL101" i="48"/>
  <c r="AK101" i="48"/>
  <c r="AE119" i="48"/>
  <c r="AD120" i="48"/>
  <c r="AD128" i="48"/>
  <c r="AE127" i="48"/>
  <c r="AL124" i="47"/>
  <c r="AK124" i="47"/>
  <c r="AK136" i="47"/>
  <c r="AL136" i="47"/>
  <c r="AI125" i="47"/>
  <c r="AH125" i="47"/>
  <c r="AG125" i="47"/>
  <c r="AJ125" i="47"/>
  <c r="AF125" i="47"/>
  <c r="AK112" i="47"/>
  <c r="AL112" i="47"/>
  <c r="AG113" i="47"/>
  <c r="AF113" i="47"/>
  <c r="AJ113" i="47"/>
  <c r="AI113" i="47"/>
  <c r="AH113" i="47"/>
  <c r="AG101" i="47"/>
  <c r="AF101" i="47"/>
  <c r="AI101" i="47"/>
  <c r="AH101" i="47"/>
  <c r="AJ101" i="47"/>
  <c r="AL100" i="47"/>
  <c r="AK100" i="47"/>
  <c r="AD127" i="47"/>
  <c r="AE126" i="47"/>
  <c r="AE102" i="47"/>
  <c r="AD103" i="47"/>
  <c r="AI137" i="47"/>
  <c r="AH137" i="47"/>
  <c r="AG137" i="47"/>
  <c r="AJ137" i="47"/>
  <c r="AF137" i="47"/>
  <c r="AJ89" i="47"/>
  <c r="AI89" i="47"/>
  <c r="AH89" i="47"/>
  <c r="AF89" i="47"/>
  <c r="AG89" i="47"/>
  <c r="AL88" i="47"/>
  <c r="AK88" i="47"/>
  <c r="AD139" i="47"/>
  <c r="AE139" i="47" s="1"/>
  <c r="AE138" i="47"/>
  <c r="AD115" i="47"/>
  <c r="AE114" i="47"/>
  <c r="AE90" i="47"/>
  <c r="AD91" i="47"/>
  <c r="AL114" i="46"/>
  <c r="AK114" i="46"/>
  <c r="AE116" i="46"/>
  <c r="AD117" i="46"/>
  <c r="AK126" i="46"/>
  <c r="AL126" i="46"/>
  <c r="AE92" i="46"/>
  <c r="AD93" i="46"/>
  <c r="AK138" i="46"/>
  <c r="AL138" i="46"/>
  <c r="AJ102" i="46"/>
  <c r="AG102" i="46"/>
  <c r="AF102" i="46"/>
  <c r="AI102" i="46"/>
  <c r="AH102" i="46"/>
  <c r="AL101" i="46"/>
  <c r="AK101" i="46"/>
  <c r="AJ115" i="46"/>
  <c r="AI115" i="46"/>
  <c r="AH115" i="46"/>
  <c r="AF115" i="46"/>
  <c r="AG115" i="46"/>
  <c r="AL139" i="46"/>
  <c r="AK139" i="46"/>
  <c r="AD104" i="46"/>
  <c r="AE103" i="46"/>
  <c r="AG91" i="46"/>
  <c r="AF91" i="46"/>
  <c r="AJ91" i="46"/>
  <c r="AI91" i="46"/>
  <c r="AH91" i="46"/>
  <c r="AJ127" i="46"/>
  <c r="AI127" i="46"/>
  <c r="AH127" i="46"/>
  <c r="AG127" i="46"/>
  <c r="AF127" i="46"/>
  <c r="AK90" i="46"/>
  <c r="AL90" i="46"/>
  <c r="AD129" i="46"/>
  <c r="AE128" i="46"/>
  <c r="AD104" i="44"/>
  <c r="AE103" i="44"/>
  <c r="AL101" i="44"/>
  <c r="AK101" i="44"/>
  <c r="AI102" i="44"/>
  <c r="AH102" i="44"/>
  <c r="AG102" i="44"/>
  <c r="AF102" i="44"/>
  <c r="AJ102" i="44"/>
  <c r="AE126" i="45"/>
  <c r="AD127" i="45"/>
  <c r="AK138" i="45"/>
  <c r="AL138" i="45"/>
  <c r="AJ113" i="45"/>
  <c r="AI113" i="45"/>
  <c r="AF113" i="45"/>
  <c r="AG113" i="45"/>
  <c r="AH113" i="45"/>
  <c r="AL112" i="45"/>
  <c r="AK112" i="45"/>
  <c r="AH125" i="45"/>
  <c r="AG125" i="45"/>
  <c r="AF125" i="45"/>
  <c r="AI125" i="45"/>
  <c r="AJ125" i="45"/>
  <c r="AG101" i="45"/>
  <c r="AF101" i="45"/>
  <c r="AH101" i="45"/>
  <c r="AJ101" i="45"/>
  <c r="AI101" i="45"/>
  <c r="AD115" i="45"/>
  <c r="AE114" i="45"/>
  <c r="AK88" i="45"/>
  <c r="AL88" i="45"/>
  <c r="AD103" i="45"/>
  <c r="AE102" i="45"/>
  <c r="AL124" i="45"/>
  <c r="AK124" i="45"/>
  <c r="AK100" i="45"/>
  <c r="AL100" i="45"/>
  <c r="AE90" i="45"/>
  <c r="AD91" i="45"/>
  <c r="AL139" i="45"/>
  <c r="AK139" i="45"/>
  <c r="AG89" i="45"/>
  <c r="AJ89" i="45"/>
  <c r="AI89" i="45"/>
  <c r="AH89" i="45"/>
  <c r="AF89" i="45"/>
  <c r="AK91" i="44"/>
  <c r="AL91" i="44"/>
  <c r="AI92" i="44"/>
  <c r="AH92" i="44"/>
  <c r="AG92" i="44"/>
  <c r="AF92" i="44"/>
  <c r="AJ92" i="44"/>
  <c r="AK125" i="44"/>
  <c r="AL125" i="44"/>
  <c r="AJ126" i="44"/>
  <c r="AI126" i="44"/>
  <c r="AH126" i="44"/>
  <c r="AG126" i="44"/>
  <c r="AF126" i="44"/>
  <c r="AK138" i="44"/>
  <c r="AL138" i="44"/>
  <c r="AD94" i="44"/>
  <c r="AE93" i="44"/>
  <c r="AD128" i="44"/>
  <c r="AE127" i="44"/>
  <c r="AL139" i="44"/>
  <c r="AK139" i="44"/>
  <c r="AL112" i="43"/>
  <c r="AK112" i="43"/>
  <c r="AD115" i="43"/>
  <c r="AE114" i="43"/>
  <c r="AJ113" i="43"/>
  <c r="AI113" i="43"/>
  <c r="AH113" i="43"/>
  <c r="AG113" i="43"/>
  <c r="AF113" i="43"/>
  <c r="AJ139" i="43"/>
  <c r="AI139" i="43"/>
  <c r="AH139" i="43"/>
  <c r="AG139" i="43"/>
  <c r="AF139" i="43"/>
  <c r="AJ138" i="43"/>
  <c r="AI138" i="43"/>
  <c r="AH138" i="43"/>
  <c r="AG138" i="43"/>
  <c r="AF138" i="43"/>
  <c r="AL124" i="43"/>
  <c r="AK124" i="43"/>
  <c r="AL89" i="43"/>
  <c r="AK89" i="43"/>
  <c r="AL137" i="43"/>
  <c r="AK137" i="43"/>
  <c r="AD92" i="43"/>
  <c r="AE91" i="43"/>
  <c r="AK101" i="43"/>
  <c r="AL101" i="43"/>
  <c r="AJ90" i="43"/>
  <c r="AI90" i="43"/>
  <c r="AH90" i="43"/>
  <c r="AG90" i="43"/>
  <c r="AF90" i="43"/>
  <c r="AE126" i="43"/>
  <c r="AD127" i="43"/>
  <c r="AD104" i="43"/>
  <c r="AE103" i="43"/>
  <c r="AI125" i="43"/>
  <c r="AH125" i="43"/>
  <c r="AG125" i="43"/>
  <c r="AF125" i="43"/>
  <c r="AJ125" i="43"/>
  <c r="AJ102" i="43"/>
  <c r="AI102" i="43"/>
  <c r="AH102" i="43"/>
  <c r="AG102" i="43"/>
  <c r="AF102" i="43"/>
  <c r="AL125" i="42"/>
  <c r="AK125" i="42"/>
  <c r="AJ115" i="42"/>
  <c r="AI115" i="42"/>
  <c r="AH115" i="42"/>
  <c r="AG115" i="42"/>
  <c r="AF115" i="42"/>
  <c r="AD128" i="42"/>
  <c r="AE127" i="42"/>
  <c r="AJ126" i="42"/>
  <c r="AI126" i="42"/>
  <c r="AH126" i="42"/>
  <c r="AG126" i="42"/>
  <c r="AF126" i="42"/>
  <c r="AD117" i="42"/>
  <c r="AE116" i="42"/>
  <c r="AI102" i="42"/>
  <c r="AG102" i="42"/>
  <c r="AJ102" i="42"/>
  <c r="AH102" i="42"/>
  <c r="AF102" i="42"/>
  <c r="AL114" i="42"/>
  <c r="AK114" i="42"/>
  <c r="AD104" i="42"/>
  <c r="AE103" i="42"/>
  <c r="AJ138" i="42"/>
  <c r="AI138" i="42"/>
  <c r="AH138" i="42"/>
  <c r="AG138" i="42"/>
  <c r="AF138" i="42"/>
  <c r="AI92" i="42"/>
  <c r="AH92" i="42"/>
  <c r="AG92" i="42"/>
  <c r="AF92" i="42"/>
  <c r="AJ92" i="42"/>
  <c r="AK91" i="42"/>
  <c r="AL91" i="42"/>
  <c r="AL137" i="42"/>
  <c r="AK137" i="42"/>
  <c r="AJ139" i="42"/>
  <c r="AI139" i="42"/>
  <c r="AH139" i="42"/>
  <c r="AG139" i="42"/>
  <c r="AF139" i="42"/>
  <c r="AD94" i="42"/>
  <c r="AE93" i="42"/>
  <c r="AL101" i="42"/>
  <c r="AK101" i="42"/>
  <c r="AI125" i="41"/>
  <c r="AH125" i="41"/>
  <c r="AG125" i="41"/>
  <c r="AF125" i="41"/>
  <c r="AJ125" i="41"/>
  <c r="AE126" i="41"/>
  <c r="AD127" i="41"/>
  <c r="AJ138" i="41"/>
  <c r="AI138" i="41"/>
  <c r="AH138" i="41"/>
  <c r="AG138" i="41"/>
  <c r="AF138" i="41"/>
  <c r="AL124" i="41"/>
  <c r="AK124" i="41"/>
  <c r="AL137" i="41"/>
  <c r="AK137" i="41"/>
  <c r="AJ139" i="41"/>
  <c r="AI139" i="41"/>
  <c r="AH139" i="41"/>
  <c r="AG139" i="41"/>
  <c r="AF139" i="41"/>
  <c r="AF89" i="41"/>
  <c r="AG89" i="41"/>
  <c r="AJ89" i="41"/>
  <c r="AI89" i="41"/>
  <c r="AH89" i="41"/>
  <c r="AJ102" i="41"/>
  <c r="AI102" i="41"/>
  <c r="AH102" i="41"/>
  <c r="AG102" i="41"/>
  <c r="AF102" i="41"/>
  <c r="AD115" i="41"/>
  <c r="AE114" i="41"/>
  <c r="AD91" i="41"/>
  <c r="AE90" i="41"/>
  <c r="AE103" i="41"/>
  <c r="AD104" i="41"/>
  <c r="AL112" i="41"/>
  <c r="AK112" i="41"/>
  <c r="AL88" i="41"/>
  <c r="AK88" i="41"/>
  <c r="AL101" i="41"/>
  <c r="AK101" i="41"/>
  <c r="AI113" i="41"/>
  <c r="AH113" i="41"/>
  <c r="AF113" i="41"/>
  <c r="AJ113" i="41"/>
  <c r="AG113" i="41"/>
  <c r="AD128" i="40"/>
  <c r="AE127" i="40"/>
  <c r="AL125" i="40"/>
  <c r="AK125" i="40"/>
  <c r="AJ126" i="40"/>
  <c r="AI126" i="40"/>
  <c r="AH126" i="40"/>
  <c r="AG126" i="40"/>
  <c r="AF126" i="40"/>
  <c r="AL90" i="40"/>
  <c r="AK90" i="40"/>
  <c r="AL114" i="40"/>
  <c r="AK114" i="40"/>
  <c r="AL102" i="40"/>
  <c r="AK102" i="40"/>
  <c r="AJ103" i="40"/>
  <c r="AI103" i="40"/>
  <c r="AH103" i="40"/>
  <c r="AG103" i="40"/>
  <c r="AF103" i="40"/>
  <c r="AD105" i="40"/>
  <c r="AE104" i="40"/>
  <c r="AK138" i="40"/>
  <c r="AL138" i="40"/>
  <c r="AE92" i="40"/>
  <c r="AD93" i="40"/>
  <c r="AE116" i="40"/>
  <c r="AD117" i="40"/>
  <c r="AJ91" i="40"/>
  <c r="AI91" i="40"/>
  <c r="AH91" i="40"/>
  <c r="AG91" i="40"/>
  <c r="AF91" i="40"/>
  <c r="AJ115" i="40"/>
  <c r="AI115" i="40"/>
  <c r="AH115" i="40"/>
  <c r="AG115" i="40"/>
  <c r="AF115" i="40"/>
  <c r="AL139" i="40"/>
  <c r="AK139" i="40"/>
  <c r="AK136" i="39"/>
  <c r="AL136" i="39"/>
  <c r="AF101" i="39"/>
  <c r="AI101" i="39"/>
  <c r="AJ101" i="39"/>
  <c r="AG101" i="39"/>
  <c r="AH101" i="39"/>
  <c r="AK124" i="39"/>
  <c r="AL124" i="39"/>
  <c r="AL100" i="39"/>
  <c r="AK100" i="39"/>
  <c r="AE102" i="39"/>
  <c r="AD103" i="39"/>
  <c r="AL112" i="39"/>
  <c r="AK112" i="39"/>
  <c r="AI137" i="39"/>
  <c r="AH137" i="39"/>
  <c r="AG137" i="39"/>
  <c r="AJ137" i="39"/>
  <c r="AF137" i="39"/>
  <c r="AK89" i="39"/>
  <c r="AL89" i="39"/>
  <c r="AE114" i="39"/>
  <c r="AD115" i="39"/>
  <c r="AI90" i="39"/>
  <c r="AJ90" i="39"/>
  <c r="AH90" i="39"/>
  <c r="AG90" i="39"/>
  <c r="AF90" i="39"/>
  <c r="AH113" i="39"/>
  <c r="AG113" i="39"/>
  <c r="AF113" i="39"/>
  <c r="AJ113" i="39"/>
  <c r="AI113" i="39"/>
  <c r="AH125" i="39"/>
  <c r="AJ125" i="39"/>
  <c r="AI125" i="39"/>
  <c r="AG125" i="39"/>
  <c r="AF125" i="39"/>
  <c r="AD92" i="39"/>
  <c r="AE91" i="39"/>
  <c r="AE126" i="39"/>
  <c r="AD127" i="39"/>
  <c r="AD139" i="39"/>
  <c r="AE139" i="39" s="1"/>
  <c r="AE138" i="39"/>
  <c r="AK112" i="38"/>
  <c r="AL112" i="38"/>
  <c r="AE114" i="38"/>
  <c r="AE90" i="38"/>
  <c r="AL101" i="38"/>
  <c r="AK101" i="38"/>
  <c r="AL137" i="38"/>
  <c r="AK137" i="38"/>
  <c r="AL126" i="38"/>
  <c r="AK126" i="38"/>
  <c r="AJ89" i="38"/>
  <c r="AG89" i="38"/>
  <c r="AI89" i="38"/>
  <c r="AH89" i="38"/>
  <c r="AF89" i="38"/>
  <c r="AE128" i="38"/>
  <c r="AJ102" i="38"/>
  <c r="AI102" i="38"/>
  <c r="AH102" i="38"/>
  <c r="AG102" i="38"/>
  <c r="AF102" i="38"/>
  <c r="AH113" i="38"/>
  <c r="AJ113" i="38"/>
  <c r="AF113" i="38"/>
  <c r="AI113" i="38"/>
  <c r="AG113" i="38"/>
  <c r="AJ138" i="38"/>
  <c r="AI138" i="38"/>
  <c r="AH138" i="38"/>
  <c r="AG138" i="38"/>
  <c r="AF138" i="38"/>
  <c r="AK88" i="38"/>
  <c r="AL88" i="38"/>
  <c r="AE103" i="38"/>
  <c r="AJ127" i="38"/>
  <c r="AI127" i="38"/>
  <c r="AH127" i="38"/>
  <c r="AF127" i="38"/>
  <c r="AG127" i="38"/>
  <c r="AJ139" i="38"/>
  <c r="AI139" i="38"/>
  <c r="AH139" i="38"/>
  <c r="AG139" i="38"/>
  <c r="AF139" i="38"/>
  <c r="AE139" i="37"/>
  <c r="AE138" i="37"/>
  <c r="AJ102" i="37"/>
  <c r="AI102" i="37"/>
  <c r="AH102" i="37"/>
  <c r="AF102" i="37"/>
  <c r="AG102" i="37"/>
  <c r="AE103" i="37"/>
  <c r="AL89" i="37"/>
  <c r="AK89" i="37"/>
  <c r="AE91" i="37"/>
  <c r="AL136" i="37"/>
  <c r="AK136" i="37"/>
  <c r="AK101" i="37"/>
  <c r="AL101" i="37"/>
  <c r="AI113" i="37"/>
  <c r="AJ113" i="37"/>
  <c r="AH113" i="37"/>
  <c r="AF113" i="37"/>
  <c r="AG113" i="37"/>
  <c r="AE127" i="37"/>
  <c r="AI137" i="37"/>
  <c r="AH137" i="37"/>
  <c r="AG137" i="37"/>
  <c r="AJ137" i="37"/>
  <c r="AF137" i="37"/>
  <c r="AG90" i="37"/>
  <c r="AJ90" i="37"/>
  <c r="AI90" i="37"/>
  <c r="AF90" i="37"/>
  <c r="AH90" i="37"/>
  <c r="AL112" i="37"/>
  <c r="AK112" i="37"/>
  <c r="AK125" i="37"/>
  <c r="AL125" i="37"/>
  <c r="AE114" i="37"/>
  <c r="AJ126" i="37"/>
  <c r="AI126" i="37"/>
  <c r="AH126" i="37"/>
  <c r="AG126" i="37"/>
  <c r="AF126" i="37"/>
  <c r="AL112" i="36"/>
  <c r="AK112" i="36"/>
  <c r="AI137" i="36"/>
  <c r="AH137" i="36"/>
  <c r="AG137" i="36"/>
  <c r="AJ137" i="36"/>
  <c r="AF137" i="36"/>
  <c r="AL136" i="36"/>
  <c r="AK136" i="36"/>
  <c r="AJ113" i="36"/>
  <c r="AI113" i="36"/>
  <c r="AH113" i="36"/>
  <c r="AG113" i="36"/>
  <c r="AF113" i="36"/>
  <c r="AE102" i="36"/>
  <c r="AE90" i="36"/>
  <c r="AL125" i="36"/>
  <c r="AK125" i="36"/>
  <c r="AF89" i="36"/>
  <c r="AJ89" i="36"/>
  <c r="AI89" i="36"/>
  <c r="AH89" i="36"/>
  <c r="AG89" i="36"/>
  <c r="AJ126" i="36"/>
  <c r="AI126" i="36"/>
  <c r="AH126" i="36"/>
  <c r="AG126" i="36"/>
  <c r="AF126" i="36"/>
  <c r="AE114" i="36"/>
  <c r="AE139" i="36"/>
  <c r="AE138" i="36"/>
  <c r="AL100" i="36"/>
  <c r="AK100" i="36"/>
  <c r="AE127" i="36"/>
  <c r="AJ101" i="36"/>
  <c r="AH101" i="36"/>
  <c r="AG101" i="36"/>
  <c r="AF101" i="36"/>
  <c r="AI101" i="36"/>
  <c r="AK88" i="36"/>
  <c r="AL88" i="36"/>
  <c r="AE114" i="35"/>
  <c r="AJ89" i="35"/>
  <c r="AG89" i="35"/>
  <c r="AF89" i="35"/>
  <c r="AI89" i="35"/>
  <c r="AH89" i="35"/>
  <c r="AL88" i="35"/>
  <c r="AK88" i="35"/>
  <c r="AE90" i="35"/>
  <c r="AL136" i="35"/>
  <c r="AK136" i="35"/>
  <c r="AL124" i="35"/>
  <c r="AK124" i="35"/>
  <c r="AK112" i="35"/>
  <c r="AL112" i="35"/>
  <c r="AE102" i="35"/>
  <c r="AE126" i="35"/>
  <c r="AF113" i="35"/>
  <c r="AJ113" i="35"/>
  <c r="AG113" i="35"/>
  <c r="AH113" i="35"/>
  <c r="AI113" i="35"/>
  <c r="AJ101" i="35"/>
  <c r="AG101" i="35"/>
  <c r="AI101" i="35"/>
  <c r="AH101" i="35"/>
  <c r="AF101" i="35"/>
  <c r="AK100" i="35"/>
  <c r="AL100" i="35"/>
  <c r="AE139" i="35"/>
  <c r="AE138" i="35"/>
  <c r="AI125" i="35"/>
  <c r="AH125" i="35"/>
  <c r="AG125" i="35"/>
  <c r="AF125" i="35"/>
  <c r="AJ125" i="35"/>
  <c r="AI137" i="35"/>
  <c r="AH137" i="35"/>
  <c r="AG137" i="35"/>
  <c r="AF137" i="35"/>
  <c r="AJ137" i="35"/>
  <c r="AE114" i="34"/>
  <c r="AK100" i="34"/>
  <c r="AL100" i="34"/>
  <c r="AJ89" i="34"/>
  <c r="AI89" i="34"/>
  <c r="AH89" i="34"/>
  <c r="AG89" i="34"/>
  <c r="AF89" i="34"/>
  <c r="AF113" i="34"/>
  <c r="AH113" i="34"/>
  <c r="AG113" i="34"/>
  <c r="AJ113" i="34"/>
  <c r="AI113" i="34"/>
  <c r="AE102" i="34"/>
  <c r="AE90" i="34"/>
  <c r="AH125" i="34"/>
  <c r="AG125" i="34"/>
  <c r="AF125" i="34"/>
  <c r="AJ125" i="34"/>
  <c r="AI125" i="34"/>
  <c r="AH101" i="34"/>
  <c r="AF101" i="34"/>
  <c r="AJ101" i="34"/>
  <c r="AI101" i="34"/>
  <c r="AG101" i="34"/>
  <c r="AL124" i="34"/>
  <c r="AK124" i="34"/>
  <c r="AE126" i="34"/>
  <c r="AL88" i="34"/>
  <c r="AK88" i="34"/>
  <c r="AL136" i="34"/>
  <c r="AK136" i="34"/>
  <c r="AE139" i="34"/>
  <c r="AE138" i="34"/>
  <c r="AK112" i="34"/>
  <c r="AL112" i="34"/>
  <c r="AI137" i="34"/>
  <c r="AH137" i="34"/>
  <c r="AG137" i="34"/>
  <c r="AJ137" i="34"/>
  <c r="AF137" i="34"/>
  <c r="AK100" i="33"/>
  <c r="AL100" i="33"/>
  <c r="AI125" i="33"/>
  <c r="AH125" i="33"/>
  <c r="AG125" i="33"/>
  <c r="AF125" i="33"/>
  <c r="AJ125" i="33"/>
  <c r="AJ113" i="33"/>
  <c r="AF113" i="33"/>
  <c r="AH113" i="33"/>
  <c r="AI113" i="33"/>
  <c r="AG113" i="33"/>
  <c r="AL136" i="33"/>
  <c r="AK136" i="33"/>
  <c r="AI137" i="33"/>
  <c r="AH137" i="33"/>
  <c r="AG137" i="33"/>
  <c r="AJ137" i="33"/>
  <c r="AF137" i="33"/>
  <c r="AE102" i="33"/>
  <c r="AL112" i="33"/>
  <c r="AK112" i="33"/>
  <c r="AE114" i="33"/>
  <c r="AE126" i="33"/>
  <c r="AJ101" i="33"/>
  <c r="AI101" i="33"/>
  <c r="AH101" i="33"/>
  <c r="AF101" i="33"/>
  <c r="AG101" i="33"/>
  <c r="AE139" i="33"/>
  <c r="AE138" i="33"/>
  <c r="AL124" i="33"/>
  <c r="AK124" i="33"/>
  <c r="AE90" i="33"/>
  <c r="AL88" i="33"/>
  <c r="AK88" i="33"/>
  <c r="AJ89" i="33"/>
  <c r="AF89" i="33"/>
  <c r="AI89" i="33"/>
  <c r="AG89" i="33"/>
  <c r="AH89" i="33"/>
  <c r="AK100" i="32"/>
  <c r="AL100" i="32"/>
  <c r="AE126" i="32"/>
  <c r="AI125" i="32"/>
  <c r="AH125" i="32"/>
  <c r="AF125" i="32"/>
  <c r="AJ125" i="32"/>
  <c r="AG125" i="32"/>
  <c r="AG113" i="32"/>
  <c r="AF113" i="32"/>
  <c r="AJ113" i="32"/>
  <c r="AI113" i="32"/>
  <c r="AH113" i="32"/>
  <c r="AE102" i="32"/>
  <c r="AK124" i="32"/>
  <c r="AL124" i="32"/>
  <c r="AE114" i="32"/>
  <c r="AE90" i="32"/>
  <c r="AJ101" i="32"/>
  <c r="AH101" i="32"/>
  <c r="AG101" i="32"/>
  <c r="AF101" i="32"/>
  <c r="AI101" i="32"/>
  <c r="AJ89" i="32"/>
  <c r="AI89" i="32"/>
  <c r="AF89" i="32"/>
  <c r="AH89" i="32"/>
  <c r="AG89" i="32"/>
  <c r="AL136" i="32"/>
  <c r="AK136" i="32"/>
  <c r="AL112" i="32"/>
  <c r="AK112" i="32"/>
  <c r="AE139" i="32"/>
  <c r="AE138" i="32"/>
  <c r="AK88" i="32"/>
  <c r="AL88" i="32"/>
  <c r="AI137" i="32"/>
  <c r="AH137" i="32"/>
  <c r="AG137" i="32"/>
  <c r="AF137" i="32"/>
  <c r="AJ137" i="32"/>
  <c r="AK125" i="31"/>
  <c r="AL125" i="31"/>
  <c r="AI137" i="31"/>
  <c r="AH137" i="31"/>
  <c r="AG137" i="31"/>
  <c r="AJ137" i="31"/>
  <c r="AF137" i="31"/>
  <c r="AE139" i="31"/>
  <c r="AE138" i="31"/>
  <c r="AH113" i="31"/>
  <c r="AG113" i="31"/>
  <c r="AJ113" i="31"/>
  <c r="AF113" i="31"/>
  <c r="AI113" i="31"/>
  <c r="AI89" i="31"/>
  <c r="AH89" i="31"/>
  <c r="AG89" i="31"/>
  <c r="AF89" i="31"/>
  <c r="AJ89" i="31"/>
  <c r="AE90" i="31"/>
  <c r="AJ126" i="31"/>
  <c r="AI126" i="31"/>
  <c r="AH126" i="31"/>
  <c r="AG126" i="31"/>
  <c r="AF126" i="31"/>
  <c r="AE102" i="31"/>
  <c r="AL88" i="31"/>
  <c r="AK88" i="31"/>
  <c r="AJ101" i="31"/>
  <c r="AI101" i="31"/>
  <c r="AF101" i="31"/>
  <c r="AH101" i="31"/>
  <c r="AG101" i="31"/>
  <c r="AL136" i="31"/>
  <c r="AK136" i="31"/>
  <c r="AE127" i="31"/>
  <c r="AE114" i="31"/>
  <c r="AK100" i="31"/>
  <c r="AL100" i="31"/>
  <c r="AL112" i="31"/>
  <c r="AK112" i="31"/>
  <c r="AK100" i="30"/>
  <c r="AL100" i="30"/>
  <c r="AH113" i="30"/>
  <c r="AG113" i="30"/>
  <c r="AF113" i="30"/>
  <c r="AJ113" i="30"/>
  <c r="AI113" i="30"/>
  <c r="AJ89" i="30"/>
  <c r="AI89" i="30"/>
  <c r="AG89" i="30"/>
  <c r="AF89" i="30"/>
  <c r="AH89" i="30"/>
  <c r="AL112" i="30"/>
  <c r="AK112" i="30"/>
  <c r="AE90" i="30"/>
  <c r="AL136" i="30"/>
  <c r="AK136" i="30"/>
  <c r="AL124" i="30"/>
  <c r="AK124" i="30"/>
  <c r="AI137" i="30"/>
  <c r="AJ137" i="30"/>
  <c r="AH137" i="30"/>
  <c r="AG137" i="30"/>
  <c r="AF137" i="30"/>
  <c r="AE138" i="30"/>
  <c r="AE139" i="30"/>
  <c r="AL88" i="30"/>
  <c r="AK88" i="30"/>
  <c r="AE126" i="30"/>
  <c r="AI125" i="30"/>
  <c r="AF125" i="30"/>
  <c r="AG125" i="30"/>
  <c r="AJ125" i="30"/>
  <c r="AH125" i="30"/>
  <c r="AE102" i="30"/>
  <c r="AE114" i="30"/>
  <c r="AI101" i="30"/>
  <c r="AH101" i="30"/>
  <c r="AG101" i="30"/>
  <c r="AJ101" i="30"/>
  <c r="AF101" i="30"/>
  <c r="AE139" i="29"/>
  <c r="AE138" i="29"/>
  <c r="AI137" i="29"/>
  <c r="AH137" i="29"/>
  <c r="AG137" i="29"/>
  <c r="AF137" i="29"/>
  <c r="AJ137" i="29"/>
  <c r="AL100" i="29"/>
  <c r="AK100" i="29"/>
  <c r="AH113" i="29"/>
  <c r="AG113" i="29"/>
  <c r="AF113" i="29"/>
  <c r="AJ113" i="29"/>
  <c r="AI113" i="29"/>
  <c r="AE126" i="29"/>
  <c r="AI125" i="29"/>
  <c r="AH125" i="29"/>
  <c r="AG125" i="29"/>
  <c r="AF125" i="29"/>
  <c r="AJ125" i="29"/>
  <c r="AF89" i="29"/>
  <c r="AI89" i="29"/>
  <c r="AH89" i="29"/>
  <c r="AJ89" i="29"/>
  <c r="AG89" i="29"/>
  <c r="AE114" i="29"/>
  <c r="AE102" i="29"/>
  <c r="AK112" i="29"/>
  <c r="AL112" i="29"/>
  <c r="AI101" i="29"/>
  <c r="AH101" i="29"/>
  <c r="AF101" i="29"/>
  <c r="AG101" i="29"/>
  <c r="AJ101" i="29"/>
  <c r="AL124" i="29"/>
  <c r="AK124" i="29"/>
  <c r="AK88" i="29"/>
  <c r="AL88" i="29"/>
  <c r="AL136" i="29"/>
  <c r="AK136" i="29"/>
  <c r="AE90" i="29"/>
  <c r="AE126" i="28"/>
  <c r="AE116" i="28"/>
  <c r="AL124" i="28"/>
  <c r="AK124" i="28"/>
  <c r="AI125" i="28"/>
  <c r="AH125" i="28"/>
  <c r="AG125" i="28"/>
  <c r="AF125" i="28"/>
  <c r="AJ125" i="28"/>
  <c r="AE90" i="28"/>
  <c r="AF89" i="28"/>
  <c r="AH89" i="28"/>
  <c r="AG89" i="28"/>
  <c r="AJ89" i="28"/>
  <c r="AI89" i="28"/>
  <c r="AK88" i="28"/>
  <c r="AL88" i="28"/>
  <c r="AL136" i="28"/>
  <c r="AK136" i="28"/>
  <c r="AE139" i="28"/>
  <c r="AE138" i="28"/>
  <c r="AL114" i="28"/>
  <c r="AK114" i="28"/>
  <c r="AI137" i="28"/>
  <c r="AH137" i="28"/>
  <c r="AG137" i="28"/>
  <c r="AF137" i="28"/>
  <c r="AJ137" i="28"/>
  <c r="AE104" i="28"/>
  <c r="AK102" i="28"/>
  <c r="AL102" i="28"/>
  <c r="AJ115" i="28"/>
  <c r="AI115" i="28"/>
  <c r="AH115" i="28"/>
  <c r="AG115" i="28"/>
  <c r="AF115" i="28"/>
  <c r="AF103" i="28"/>
  <c r="AG103" i="28"/>
  <c r="AJ103" i="28"/>
  <c r="AI103" i="28"/>
  <c r="AH103" i="28"/>
  <c r="AD139" i="26"/>
  <c r="AE139" i="26" s="1"/>
  <c r="AE138" i="26"/>
  <c r="AD139" i="22"/>
  <c r="AE139" i="22" s="1"/>
  <c r="AE138" i="22"/>
  <c r="AH137" i="24"/>
  <c r="AG137" i="24"/>
  <c r="AF137" i="24"/>
  <c r="AJ137" i="24"/>
  <c r="AI137" i="24"/>
  <c r="AL136" i="25"/>
  <c r="AK136" i="25"/>
  <c r="AF137" i="22"/>
  <c r="AI137" i="22"/>
  <c r="AH137" i="22"/>
  <c r="AJ137" i="22"/>
  <c r="AG137" i="22"/>
  <c r="AK136" i="19"/>
  <c r="AL136" i="19"/>
  <c r="AE138" i="19"/>
  <c r="AD139" i="19"/>
  <c r="AE139" i="19" s="1"/>
  <c r="AL136" i="26"/>
  <c r="AK136" i="26"/>
  <c r="AK136" i="22"/>
  <c r="AL136" i="22"/>
  <c r="AL136" i="24"/>
  <c r="AK136" i="24"/>
  <c r="AE138" i="25"/>
  <c r="AD139" i="25"/>
  <c r="AE139" i="25" s="1"/>
  <c r="AD139" i="24"/>
  <c r="AE139" i="24" s="1"/>
  <c r="AE138" i="24"/>
  <c r="AG137" i="19"/>
  <c r="AF137" i="19"/>
  <c r="AJ137" i="19"/>
  <c r="AI137" i="19"/>
  <c r="AH137" i="19"/>
  <c r="AJ137" i="25"/>
  <c r="AI137" i="25"/>
  <c r="AH137" i="25"/>
  <c r="AG137" i="25"/>
  <c r="AF137" i="25"/>
  <c r="AF137" i="26"/>
  <c r="AG137" i="26"/>
  <c r="AH137" i="26"/>
  <c r="AJ137" i="26"/>
  <c r="AI137" i="26"/>
  <c r="AI125" i="27"/>
  <c r="AH125" i="27"/>
  <c r="AG125" i="27"/>
  <c r="AF125" i="27"/>
  <c r="AJ125" i="27"/>
  <c r="AI89" i="27"/>
  <c r="AF89" i="27"/>
  <c r="AH89" i="27"/>
  <c r="AG89" i="27"/>
  <c r="AJ89" i="27"/>
  <c r="AE102" i="27"/>
  <c r="AL124" i="27"/>
  <c r="AK124" i="27"/>
  <c r="AL136" i="27"/>
  <c r="AK136" i="27"/>
  <c r="AI137" i="27"/>
  <c r="AH137" i="27"/>
  <c r="AG137" i="27"/>
  <c r="AF137" i="27"/>
  <c r="AJ137" i="27"/>
  <c r="AE114" i="27"/>
  <c r="AJ101" i="27"/>
  <c r="AI101" i="27"/>
  <c r="AH101" i="27"/>
  <c r="AG101" i="27"/>
  <c r="AF101" i="27"/>
  <c r="AL112" i="27"/>
  <c r="AK112" i="27"/>
  <c r="AJ113" i="27"/>
  <c r="AH113" i="27"/>
  <c r="AF113" i="27"/>
  <c r="AI113" i="27"/>
  <c r="AG113" i="27"/>
  <c r="AE90" i="27"/>
  <c r="AE139" i="27"/>
  <c r="AE138" i="27"/>
  <c r="AE126" i="27"/>
  <c r="AL100" i="27"/>
  <c r="AK100" i="27"/>
  <c r="AK88" i="27"/>
  <c r="AL88" i="27"/>
  <c r="AL88" i="26"/>
  <c r="AK88" i="26"/>
  <c r="AJ89" i="26"/>
  <c r="AI89" i="26"/>
  <c r="AH89" i="26"/>
  <c r="AG89" i="26"/>
  <c r="AF89" i="26"/>
  <c r="AG101" i="26"/>
  <c r="AF101" i="26"/>
  <c r="AJ101" i="26"/>
  <c r="AI101" i="26"/>
  <c r="AH101" i="26"/>
  <c r="AJ125" i="26"/>
  <c r="AI125" i="26"/>
  <c r="AH125" i="26"/>
  <c r="AG125" i="26"/>
  <c r="AF125" i="26"/>
  <c r="AL112" i="26"/>
  <c r="AK112" i="26"/>
  <c r="AD103" i="26"/>
  <c r="AE102" i="26"/>
  <c r="AD127" i="26"/>
  <c r="AE126" i="26"/>
  <c r="AE90" i="26"/>
  <c r="AD91" i="26"/>
  <c r="AE114" i="26"/>
  <c r="AD115" i="26"/>
  <c r="AL124" i="26"/>
  <c r="AK124" i="26"/>
  <c r="AJ113" i="26"/>
  <c r="AF113" i="26"/>
  <c r="AI113" i="26"/>
  <c r="AH113" i="26"/>
  <c r="AG113" i="26"/>
  <c r="AL100" i="26"/>
  <c r="AK100" i="26"/>
  <c r="AL100" i="25"/>
  <c r="AK100" i="25"/>
  <c r="AJ125" i="25"/>
  <c r="AI125" i="25"/>
  <c r="AG125" i="25"/>
  <c r="AF125" i="25"/>
  <c r="AH125" i="25"/>
  <c r="AD127" i="25"/>
  <c r="AE126" i="25"/>
  <c r="AL112" i="25"/>
  <c r="AK112" i="25"/>
  <c r="AE114" i="25"/>
  <c r="AD115" i="25"/>
  <c r="AJ101" i="25"/>
  <c r="AI101" i="25"/>
  <c r="AG101" i="25"/>
  <c r="AF101" i="25"/>
  <c r="AH101" i="25"/>
  <c r="AJ89" i="25"/>
  <c r="AI89" i="25"/>
  <c r="AH89" i="25"/>
  <c r="AG89" i="25"/>
  <c r="AF89" i="25"/>
  <c r="AL88" i="25"/>
  <c r="AK88" i="25"/>
  <c r="AG113" i="25"/>
  <c r="AF113" i="25"/>
  <c r="AJ113" i="25"/>
  <c r="AI113" i="25"/>
  <c r="AH113" i="25"/>
  <c r="AD103" i="25"/>
  <c r="AE102" i="25"/>
  <c r="AL124" i="25"/>
  <c r="AK124" i="25"/>
  <c r="AE90" i="25"/>
  <c r="AD91" i="25"/>
  <c r="AE90" i="24"/>
  <c r="AD91" i="24"/>
  <c r="AJ89" i="24"/>
  <c r="AF89" i="24"/>
  <c r="AI89" i="24"/>
  <c r="AH89" i="24"/>
  <c r="AG89" i="24"/>
  <c r="AD115" i="24"/>
  <c r="AE114" i="24"/>
  <c r="AL105" i="24"/>
  <c r="AK105" i="24"/>
  <c r="AH113" i="24"/>
  <c r="AG113" i="24"/>
  <c r="AF113" i="24"/>
  <c r="AJ113" i="24"/>
  <c r="AI113" i="24"/>
  <c r="AK88" i="24"/>
  <c r="AL88" i="24"/>
  <c r="AE107" i="24"/>
  <c r="AD108" i="24"/>
  <c r="AE126" i="24"/>
  <c r="AD127" i="24"/>
  <c r="AL112" i="24"/>
  <c r="AK112" i="24"/>
  <c r="AK124" i="24"/>
  <c r="AL124" i="24"/>
  <c r="AJ125" i="24"/>
  <c r="AI125" i="24"/>
  <c r="AH125" i="24"/>
  <c r="AG125" i="24"/>
  <c r="AF125" i="24"/>
  <c r="AG106" i="24"/>
  <c r="AF106" i="24"/>
  <c r="AJ106" i="24"/>
  <c r="AI106" i="24"/>
  <c r="AH106" i="24"/>
  <c r="AG113" i="23"/>
  <c r="AF113" i="23"/>
  <c r="AJ113" i="23"/>
  <c r="AI113" i="23"/>
  <c r="AH113" i="23"/>
  <c r="AL88" i="23"/>
  <c r="AK88" i="23"/>
  <c r="AL100" i="23"/>
  <c r="AK100" i="23"/>
  <c r="AI137" i="23"/>
  <c r="AH137" i="23"/>
  <c r="AF137" i="23"/>
  <c r="AJ137" i="23"/>
  <c r="AG137" i="23"/>
  <c r="AG101" i="23"/>
  <c r="AF101" i="23"/>
  <c r="AJ101" i="23"/>
  <c r="AI101" i="23"/>
  <c r="AH101" i="23"/>
  <c r="AH89" i="23"/>
  <c r="AG89" i="23"/>
  <c r="AF89" i="23"/>
  <c r="AJ89" i="23"/>
  <c r="AI89" i="23"/>
  <c r="AL136" i="23"/>
  <c r="AK136" i="23"/>
  <c r="AL112" i="23"/>
  <c r="AK112" i="23"/>
  <c r="AE102" i="23"/>
  <c r="AD103" i="23"/>
  <c r="AJ125" i="23"/>
  <c r="AH125" i="23"/>
  <c r="AG125" i="23"/>
  <c r="AI125" i="23"/>
  <c r="AF125" i="23"/>
  <c r="AL124" i="23"/>
  <c r="AK124" i="23"/>
  <c r="AD91" i="23"/>
  <c r="AE90" i="23"/>
  <c r="AD127" i="23"/>
  <c r="AE126" i="23"/>
  <c r="AE114" i="23"/>
  <c r="AD115" i="23"/>
  <c r="AE138" i="23"/>
  <c r="AD139" i="23"/>
  <c r="AE139" i="23" s="1"/>
  <c r="AE114" i="22"/>
  <c r="AD115" i="22"/>
  <c r="AL88" i="22"/>
  <c r="AK88" i="22"/>
  <c r="AH101" i="22"/>
  <c r="AG101" i="22"/>
  <c r="AF101" i="22"/>
  <c r="AJ101" i="22"/>
  <c r="AI101" i="22"/>
  <c r="AG113" i="22"/>
  <c r="AF113" i="22"/>
  <c r="AJ113" i="22"/>
  <c r="AI113" i="22"/>
  <c r="AH113" i="22"/>
  <c r="AL112" i="22"/>
  <c r="AK112" i="22"/>
  <c r="AL100" i="22"/>
  <c r="AK100" i="22"/>
  <c r="AJ125" i="22"/>
  <c r="AI125" i="22"/>
  <c r="AH125" i="22"/>
  <c r="AG125" i="22"/>
  <c r="AF125" i="22"/>
  <c r="AI89" i="22"/>
  <c r="AJ89" i="22"/>
  <c r="AH89" i="22"/>
  <c r="AG89" i="22"/>
  <c r="AF89" i="22"/>
  <c r="AE102" i="22"/>
  <c r="AD103" i="22"/>
  <c r="AE126" i="22"/>
  <c r="AD127" i="22"/>
  <c r="AL124" i="22"/>
  <c r="AK124" i="22"/>
  <c r="AD91" i="22"/>
  <c r="AE90" i="22"/>
  <c r="AL112" i="21"/>
  <c r="AK112" i="21"/>
  <c r="AD128" i="21"/>
  <c r="AE127" i="21"/>
  <c r="AE90" i="21"/>
  <c r="AD91" i="21"/>
  <c r="AH113" i="21"/>
  <c r="AF113" i="21"/>
  <c r="AJ113" i="21"/>
  <c r="AI113" i="21"/>
  <c r="AG113" i="21"/>
  <c r="AD115" i="21"/>
  <c r="AE114" i="21"/>
  <c r="AJ126" i="21"/>
  <c r="AH126" i="21"/>
  <c r="AG126" i="21"/>
  <c r="AF126" i="21"/>
  <c r="AI126" i="21"/>
  <c r="AL137" i="21"/>
  <c r="AK137" i="21"/>
  <c r="AL88" i="21"/>
  <c r="AK88" i="21"/>
  <c r="AI139" i="21"/>
  <c r="AH139" i="21"/>
  <c r="AG139" i="21"/>
  <c r="AF139" i="21"/>
  <c r="AJ139" i="21"/>
  <c r="AG101" i="21"/>
  <c r="AF101" i="21"/>
  <c r="AJ101" i="21"/>
  <c r="AI101" i="21"/>
  <c r="AH101" i="21"/>
  <c r="AJ89" i="21"/>
  <c r="AH89" i="21"/>
  <c r="AI89" i="21"/>
  <c r="AG89" i="21"/>
  <c r="AF89" i="21"/>
  <c r="AI138" i="21"/>
  <c r="AH138" i="21"/>
  <c r="AG138" i="21"/>
  <c r="AF138" i="21"/>
  <c r="AJ138" i="21"/>
  <c r="AK125" i="21"/>
  <c r="AL125" i="21"/>
  <c r="AD103" i="21"/>
  <c r="AE102" i="21"/>
  <c r="AL100" i="21"/>
  <c r="AK100" i="21"/>
  <c r="AE114" i="20"/>
  <c r="AD115" i="20"/>
  <c r="AJ125" i="20"/>
  <c r="AI125" i="20"/>
  <c r="AH125" i="20"/>
  <c r="AG125" i="20"/>
  <c r="AF125" i="20"/>
  <c r="AL88" i="20"/>
  <c r="AK88" i="20"/>
  <c r="AJ113" i="20"/>
  <c r="AI113" i="20"/>
  <c r="AH113" i="20"/>
  <c r="AG113" i="20"/>
  <c r="AF113" i="20"/>
  <c r="AL137" i="20"/>
  <c r="AK137" i="20"/>
  <c r="AE126" i="20"/>
  <c r="AD127" i="20"/>
  <c r="AI89" i="20"/>
  <c r="AH89" i="20"/>
  <c r="AG89" i="20"/>
  <c r="AF89" i="20"/>
  <c r="AJ89" i="20"/>
  <c r="AG101" i="20"/>
  <c r="AF101" i="20"/>
  <c r="AJ101" i="20"/>
  <c r="AI101" i="20"/>
  <c r="AH101" i="20"/>
  <c r="AI138" i="20"/>
  <c r="AH138" i="20"/>
  <c r="AG138" i="20"/>
  <c r="AF138" i="20"/>
  <c r="AJ138" i="20"/>
  <c r="AL100" i="20"/>
  <c r="AK100" i="20"/>
  <c r="AD91" i="20"/>
  <c r="AE90" i="20"/>
  <c r="AK124" i="20"/>
  <c r="AL124" i="20"/>
  <c r="AE102" i="20"/>
  <c r="AD103" i="20"/>
  <c r="AI139" i="20"/>
  <c r="AH139" i="20"/>
  <c r="AG139" i="20"/>
  <c r="AF139" i="20"/>
  <c r="AJ139" i="20"/>
  <c r="AL112" i="20"/>
  <c r="AK112" i="20"/>
  <c r="AE102" i="19"/>
  <c r="AD103" i="19"/>
  <c r="AE114" i="19"/>
  <c r="AD115" i="19"/>
  <c r="AG101" i="19"/>
  <c r="AF101" i="19"/>
  <c r="AJ101" i="19"/>
  <c r="AH101" i="19"/>
  <c r="AI101" i="19"/>
  <c r="AJ113" i="19"/>
  <c r="AI113" i="19"/>
  <c r="AH113" i="19"/>
  <c r="AG113" i="19"/>
  <c r="AF113" i="19"/>
  <c r="AE90" i="19"/>
  <c r="AD91" i="19"/>
  <c r="AK112" i="19"/>
  <c r="AL112" i="19"/>
  <c r="AJ125" i="19"/>
  <c r="AH125" i="19"/>
  <c r="AG125" i="19"/>
  <c r="AF125" i="19"/>
  <c r="AI125" i="19"/>
  <c r="AL100" i="19"/>
  <c r="AK100" i="19"/>
  <c r="AL124" i="19"/>
  <c r="AK124" i="19"/>
  <c r="AL88" i="19"/>
  <c r="AK88" i="19"/>
  <c r="AE126" i="19"/>
  <c r="AD127" i="19"/>
  <c r="AI89" i="19"/>
  <c r="AJ89" i="19"/>
  <c r="AH89" i="19"/>
  <c r="AG89" i="19"/>
  <c r="AF89" i="19"/>
  <c r="AH137" i="18"/>
  <c r="AG137" i="18"/>
  <c r="AF137" i="18"/>
  <c r="AJ137" i="18"/>
  <c r="AI137" i="18"/>
  <c r="AI113" i="18"/>
  <c r="AH113" i="18"/>
  <c r="AJ113" i="18"/>
  <c r="AF113" i="18"/>
  <c r="AG113" i="18"/>
  <c r="AJ101" i="18"/>
  <c r="AI101" i="18"/>
  <c r="AH101" i="18"/>
  <c r="AF101" i="18"/>
  <c r="AG101" i="18"/>
  <c r="AE126" i="18"/>
  <c r="AD127" i="18"/>
  <c r="AL88" i="18"/>
  <c r="AK88" i="18"/>
  <c r="AD139" i="18"/>
  <c r="AE139" i="18" s="1"/>
  <c r="AE138" i="18"/>
  <c r="AL136" i="18"/>
  <c r="AK136" i="18"/>
  <c r="AK100" i="18"/>
  <c r="AL100" i="18"/>
  <c r="AD115" i="18"/>
  <c r="AE114" i="18"/>
  <c r="AK124" i="18"/>
  <c r="AL124" i="18"/>
  <c r="AJ125" i="18"/>
  <c r="AH125" i="18"/>
  <c r="AG125" i="18"/>
  <c r="AF125" i="18"/>
  <c r="AI125" i="18"/>
  <c r="AE90" i="18"/>
  <c r="AD91" i="18"/>
  <c r="AL112" i="18"/>
  <c r="AK112" i="18"/>
  <c r="AE102" i="18"/>
  <c r="AD103" i="18"/>
  <c r="AG89" i="18"/>
  <c r="AI89" i="18"/>
  <c r="AH89" i="18"/>
  <c r="AJ89" i="18"/>
  <c r="AF89" i="18"/>
  <c r="AK112" i="15"/>
  <c r="AL112" i="15"/>
  <c r="AI101" i="15"/>
  <c r="AH101" i="15"/>
  <c r="AF101" i="15"/>
  <c r="AG101" i="15"/>
  <c r="AJ101" i="15"/>
  <c r="AD103" i="15"/>
  <c r="AE102" i="15"/>
  <c r="AD139" i="15"/>
  <c r="AE139" i="15" s="1"/>
  <c r="AE138" i="15"/>
  <c r="AF89" i="15"/>
  <c r="AI89" i="15"/>
  <c r="AH89" i="15"/>
  <c r="AG89" i="15"/>
  <c r="AJ89" i="15"/>
  <c r="AL124" i="15"/>
  <c r="AK124" i="15"/>
  <c r="AK88" i="15"/>
  <c r="AL88" i="15"/>
  <c r="AL100" i="15"/>
  <c r="AK100" i="15"/>
  <c r="AJ113" i="15"/>
  <c r="AG113" i="15"/>
  <c r="AF113" i="15"/>
  <c r="AI113" i="15"/>
  <c r="AH113" i="15"/>
  <c r="AI125" i="15"/>
  <c r="AH125" i="15"/>
  <c r="AG125" i="15"/>
  <c r="AF125" i="15"/>
  <c r="AJ125" i="15"/>
  <c r="AI137" i="15"/>
  <c r="AH137" i="15"/>
  <c r="AG137" i="15"/>
  <c r="AF137" i="15"/>
  <c r="AJ137" i="15"/>
  <c r="AL136" i="15"/>
  <c r="AK136" i="15"/>
  <c r="AE126" i="15"/>
  <c r="AD127" i="15"/>
  <c r="AE114" i="15"/>
  <c r="AD115" i="15"/>
  <c r="AD91" i="15"/>
  <c r="AE90" i="15"/>
  <c r="AI138" i="11"/>
  <c r="AJ138" i="11"/>
  <c r="AK138" i="11" s="1"/>
  <c r="AH138" i="11"/>
  <c r="AF138" i="11"/>
  <c r="AK88" i="12"/>
  <c r="AL88" i="12"/>
  <c r="AH101" i="12"/>
  <c r="AI101" i="12"/>
  <c r="AG101" i="12"/>
  <c r="AJ101" i="12"/>
  <c r="AF101" i="12"/>
  <c r="AH89" i="12"/>
  <c r="AG89" i="12"/>
  <c r="AF89" i="12"/>
  <c r="AI89" i="12"/>
  <c r="AJ89" i="12"/>
  <c r="AE114" i="12"/>
  <c r="AD115" i="12"/>
  <c r="AI125" i="12"/>
  <c r="AH125" i="12"/>
  <c r="AJ125" i="12"/>
  <c r="AG125" i="12"/>
  <c r="AF125" i="12"/>
  <c r="AD127" i="12"/>
  <c r="AE126" i="12"/>
  <c r="AL136" i="12"/>
  <c r="AK136" i="12"/>
  <c r="AD139" i="12"/>
  <c r="AE139" i="12" s="1"/>
  <c r="AE138" i="12"/>
  <c r="AL112" i="12"/>
  <c r="AK112" i="12"/>
  <c r="AD103" i="12"/>
  <c r="AE102" i="12"/>
  <c r="AD91" i="12"/>
  <c r="AE90" i="12"/>
  <c r="AH113" i="12"/>
  <c r="AJ113" i="12"/>
  <c r="AI113" i="12"/>
  <c r="AF113" i="12"/>
  <c r="AG113" i="12"/>
  <c r="AL124" i="12"/>
  <c r="AK124" i="12"/>
  <c r="AL100" i="12"/>
  <c r="AK100" i="12"/>
  <c r="AI137" i="12"/>
  <c r="AH137" i="12"/>
  <c r="AJ137" i="12"/>
  <c r="AG137" i="12"/>
  <c r="AF137" i="12"/>
  <c r="AI139" i="11"/>
  <c r="AJ139" i="11"/>
  <c r="AF139" i="11"/>
  <c r="AG139" i="11"/>
  <c r="AH139" i="11"/>
  <c r="AL137" i="11"/>
  <c r="AK137" i="11"/>
  <c r="AL124" i="11"/>
  <c r="AF89" i="11"/>
  <c r="AK101" i="11"/>
  <c r="AG113" i="11"/>
  <c r="AH102" i="11"/>
  <c r="AF125" i="11"/>
  <c r="AG102" i="11"/>
  <c r="AF102" i="11"/>
  <c r="AI102" i="11"/>
  <c r="AG89" i="11"/>
  <c r="AJ89" i="11"/>
  <c r="AK89" i="11" s="1"/>
  <c r="AH89" i="11"/>
  <c r="AI113" i="11"/>
  <c r="AJ113" i="11"/>
  <c r="AL113" i="11" s="1"/>
  <c r="AI125" i="11"/>
  <c r="AJ125" i="11"/>
  <c r="AL125" i="11" s="1"/>
  <c r="AH113" i="11"/>
  <c r="AH125" i="11"/>
  <c r="AD104" i="11"/>
  <c r="AE103" i="11"/>
  <c r="AJ103" i="11" s="1"/>
  <c r="AD91" i="11"/>
  <c r="AE90" i="11"/>
  <c r="AJ90" i="11" s="1"/>
  <c r="AD127" i="11"/>
  <c r="AE126" i="11"/>
  <c r="AH126" i="11" s="1"/>
  <c r="AD115" i="11"/>
  <c r="AE114" i="11"/>
  <c r="AJ114" i="11" s="1"/>
  <c r="AL86" i="11"/>
  <c r="AK86" i="11"/>
  <c r="AL102" i="11"/>
  <c r="AK102" i="11"/>
  <c r="AC91" i="11"/>
  <c r="AC103" i="11"/>
  <c r="AC115" i="11"/>
  <c r="AC127" i="11"/>
  <c r="AK90" i="50" l="1"/>
  <c r="AL90" i="50"/>
  <c r="AJ91" i="50"/>
  <c r="AH91" i="50"/>
  <c r="AI91" i="50"/>
  <c r="AG91" i="50"/>
  <c r="AF91" i="50"/>
  <c r="AE92" i="50"/>
  <c r="AD93" i="50"/>
  <c r="AL103" i="50"/>
  <c r="AK103" i="50"/>
  <c r="AL115" i="50"/>
  <c r="AK115" i="50"/>
  <c r="AE117" i="50"/>
  <c r="AD118" i="50"/>
  <c r="AI104" i="50"/>
  <c r="AG104" i="50"/>
  <c r="AF104" i="50"/>
  <c r="AJ104" i="50"/>
  <c r="AH104" i="50"/>
  <c r="AJ116" i="50"/>
  <c r="AH116" i="50"/>
  <c r="AF116" i="50"/>
  <c r="AI116" i="50"/>
  <c r="AG116" i="50"/>
  <c r="AJ127" i="50"/>
  <c r="AI127" i="50"/>
  <c r="AH127" i="50"/>
  <c r="AF127" i="50"/>
  <c r="AG127" i="50"/>
  <c r="AD106" i="50"/>
  <c r="AE105" i="50"/>
  <c r="AD129" i="50"/>
  <c r="AE128" i="50"/>
  <c r="AK126" i="50"/>
  <c r="AL126" i="50"/>
  <c r="AL101" i="49"/>
  <c r="AK101" i="49"/>
  <c r="AK89" i="49"/>
  <c r="AL89" i="49"/>
  <c r="AJ126" i="49"/>
  <c r="AI126" i="49"/>
  <c r="AH126" i="49"/>
  <c r="AF126" i="49"/>
  <c r="AG126" i="49"/>
  <c r="AD128" i="49"/>
  <c r="AE127" i="49"/>
  <c r="AG102" i="49"/>
  <c r="AH102" i="49"/>
  <c r="AF102" i="49"/>
  <c r="AI102" i="49"/>
  <c r="AJ102" i="49"/>
  <c r="AG90" i="49"/>
  <c r="AF90" i="49"/>
  <c r="AH90" i="49"/>
  <c r="AI90" i="49"/>
  <c r="AJ90" i="49"/>
  <c r="AE103" i="49"/>
  <c r="AD104" i="49"/>
  <c r="AE91" i="49"/>
  <c r="AD92" i="49"/>
  <c r="AJ138" i="49"/>
  <c r="AI138" i="49"/>
  <c r="AH138" i="49"/>
  <c r="AG138" i="49"/>
  <c r="AF138" i="49"/>
  <c r="AL125" i="49"/>
  <c r="AK125" i="49"/>
  <c r="AL113" i="49"/>
  <c r="AK113" i="49"/>
  <c r="AJ139" i="49"/>
  <c r="AI139" i="49"/>
  <c r="AH139" i="49"/>
  <c r="AG139" i="49"/>
  <c r="AF139" i="49"/>
  <c r="AE115" i="49"/>
  <c r="AD116" i="49"/>
  <c r="AI114" i="49"/>
  <c r="AF114" i="49"/>
  <c r="AH114" i="49"/>
  <c r="AG114" i="49"/>
  <c r="AJ114" i="49"/>
  <c r="AL137" i="49"/>
  <c r="AK137" i="49"/>
  <c r="AD105" i="48"/>
  <c r="AE104" i="48"/>
  <c r="AL139" i="48"/>
  <c r="AK139" i="48"/>
  <c r="AJ127" i="48"/>
  <c r="AI127" i="48"/>
  <c r="AH127" i="48"/>
  <c r="AG127" i="48"/>
  <c r="AF127" i="48"/>
  <c r="AL92" i="48"/>
  <c r="AK92" i="48"/>
  <c r="AD129" i="48"/>
  <c r="AE128" i="48"/>
  <c r="AE120" i="48"/>
  <c r="AD121" i="48"/>
  <c r="AE121" i="48" s="1"/>
  <c r="AK138" i="48"/>
  <c r="AL138" i="48"/>
  <c r="AL102" i="48"/>
  <c r="AK102" i="48"/>
  <c r="AL118" i="48"/>
  <c r="AK118" i="48"/>
  <c r="AJ119" i="48"/>
  <c r="AI119" i="48"/>
  <c r="AH119" i="48"/>
  <c r="AG119" i="48"/>
  <c r="AF119" i="48"/>
  <c r="AG93" i="48"/>
  <c r="AF93" i="48"/>
  <c r="AH93" i="48"/>
  <c r="AJ93" i="48"/>
  <c r="AI93" i="48"/>
  <c r="AL126" i="48"/>
  <c r="AK126" i="48"/>
  <c r="AE94" i="48"/>
  <c r="AD95" i="48"/>
  <c r="AH103" i="48"/>
  <c r="AG103" i="48"/>
  <c r="AF103" i="48"/>
  <c r="AJ103" i="48"/>
  <c r="AI103" i="48"/>
  <c r="AF139" i="47"/>
  <c r="AI139" i="47"/>
  <c r="AH139" i="47"/>
  <c r="AG139" i="47"/>
  <c r="AJ139" i="47"/>
  <c r="AD128" i="47"/>
  <c r="AE127" i="47"/>
  <c r="AK125" i="47"/>
  <c r="AL125" i="47"/>
  <c r="AK113" i="47"/>
  <c r="AL113" i="47"/>
  <c r="AD92" i="47"/>
  <c r="AE91" i="47"/>
  <c r="AK101" i="47"/>
  <c r="AL101" i="47"/>
  <c r="AJ90" i="47"/>
  <c r="AF90" i="47"/>
  <c r="AG90" i="47"/>
  <c r="AI90" i="47"/>
  <c r="AH90" i="47"/>
  <c r="AJ114" i="47"/>
  <c r="AI114" i="47"/>
  <c r="AH114" i="47"/>
  <c r="AG114" i="47"/>
  <c r="AF114" i="47"/>
  <c r="AD104" i="47"/>
  <c r="AE103" i="47"/>
  <c r="AK137" i="47"/>
  <c r="AL137" i="47"/>
  <c r="AE115" i="47"/>
  <c r="AD116" i="47"/>
  <c r="AJ102" i="47"/>
  <c r="AI102" i="47"/>
  <c r="AH102" i="47"/>
  <c r="AF102" i="47"/>
  <c r="AG102" i="47"/>
  <c r="AJ138" i="47"/>
  <c r="AI138" i="47"/>
  <c r="AH138" i="47"/>
  <c r="AF138" i="47"/>
  <c r="AG138" i="47"/>
  <c r="AL89" i="47"/>
  <c r="AK89" i="47"/>
  <c r="AJ126" i="47"/>
  <c r="AI126" i="47"/>
  <c r="AH126" i="47"/>
  <c r="AG126" i="47"/>
  <c r="AF126" i="47"/>
  <c r="AJ128" i="46"/>
  <c r="AI128" i="46"/>
  <c r="AH128" i="46"/>
  <c r="AG128" i="46"/>
  <c r="AF128" i="46"/>
  <c r="AK127" i="46"/>
  <c r="AL127" i="46"/>
  <c r="AD94" i="46"/>
  <c r="AE93" i="46"/>
  <c r="AE129" i="46"/>
  <c r="AD130" i="46"/>
  <c r="AH92" i="46"/>
  <c r="AJ92" i="46"/>
  <c r="AG92" i="46"/>
  <c r="AI92" i="46"/>
  <c r="AF92" i="46"/>
  <c r="AL91" i="46"/>
  <c r="AK91" i="46"/>
  <c r="AE117" i="46"/>
  <c r="AD118" i="46"/>
  <c r="AK102" i="46"/>
  <c r="AL102" i="46"/>
  <c r="AJ116" i="46"/>
  <c r="AI116" i="46"/>
  <c r="AH116" i="46"/>
  <c r="AF116" i="46"/>
  <c r="AG116" i="46"/>
  <c r="AJ103" i="46"/>
  <c r="AI103" i="46"/>
  <c r="AG103" i="46"/>
  <c r="AF103" i="46"/>
  <c r="AH103" i="46"/>
  <c r="AL115" i="46"/>
  <c r="AK115" i="46"/>
  <c r="AD105" i="46"/>
  <c r="AE104" i="46"/>
  <c r="AF103" i="44"/>
  <c r="AJ103" i="44"/>
  <c r="AH103" i="44"/>
  <c r="AG103" i="44"/>
  <c r="AI103" i="44"/>
  <c r="AL102" i="44"/>
  <c r="AK102" i="44"/>
  <c r="AD105" i="44"/>
  <c r="AE104" i="44"/>
  <c r="AJ90" i="45"/>
  <c r="AG90" i="45"/>
  <c r="AF90" i="45"/>
  <c r="AI90" i="45"/>
  <c r="AH90" i="45"/>
  <c r="AL125" i="45"/>
  <c r="AK125" i="45"/>
  <c r="AJ114" i="45"/>
  <c r="AI114" i="45"/>
  <c r="AH114" i="45"/>
  <c r="AG114" i="45"/>
  <c r="AF114" i="45"/>
  <c r="AD116" i="45"/>
  <c r="AE115" i="45"/>
  <c r="AL89" i="45"/>
  <c r="AK89" i="45"/>
  <c r="AL113" i="45"/>
  <c r="AK113" i="45"/>
  <c r="AL101" i="45"/>
  <c r="AK101" i="45"/>
  <c r="AF102" i="45"/>
  <c r="AG102" i="45"/>
  <c r="AJ102" i="45"/>
  <c r="AI102" i="45"/>
  <c r="AH102" i="45"/>
  <c r="AD104" i="45"/>
  <c r="AE103" i="45"/>
  <c r="AD128" i="45"/>
  <c r="AE127" i="45"/>
  <c r="AE91" i="45"/>
  <c r="AD92" i="45"/>
  <c r="AI126" i="45"/>
  <c r="AH126" i="45"/>
  <c r="AG126" i="45"/>
  <c r="AJ126" i="45"/>
  <c r="AF126" i="45"/>
  <c r="AJ127" i="44"/>
  <c r="AI127" i="44"/>
  <c r="AH127" i="44"/>
  <c r="AG127" i="44"/>
  <c r="AF127" i="44"/>
  <c r="AE94" i="44"/>
  <c r="AD95" i="44"/>
  <c r="AD129" i="44"/>
  <c r="AE128" i="44"/>
  <c r="AL92" i="44"/>
  <c r="AK92" i="44"/>
  <c r="AG93" i="44"/>
  <c r="AJ93" i="44"/>
  <c r="AF93" i="44"/>
  <c r="AI93" i="44"/>
  <c r="AH93" i="44"/>
  <c r="AK126" i="44"/>
  <c r="AL126" i="44"/>
  <c r="AL113" i="43"/>
  <c r="AK113" i="43"/>
  <c r="AG114" i="43"/>
  <c r="AF114" i="43"/>
  <c r="AJ114" i="43"/>
  <c r="AI114" i="43"/>
  <c r="AH114" i="43"/>
  <c r="AD116" i="43"/>
  <c r="AE115" i="43"/>
  <c r="AK138" i="43"/>
  <c r="AL138" i="43"/>
  <c r="AL102" i="43"/>
  <c r="AK102" i="43"/>
  <c r="AI103" i="43"/>
  <c r="AH103" i="43"/>
  <c r="AJ103" i="43"/>
  <c r="AG103" i="43"/>
  <c r="AF103" i="43"/>
  <c r="AL125" i="43"/>
  <c r="AK125" i="43"/>
  <c r="AD105" i="43"/>
  <c r="AE104" i="43"/>
  <c r="AD128" i="43"/>
  <c r="AE127" i="43"/>
  <c r="AJ91" i="43"/>
  <c r="AI91" i="43"/>
  <c r="AH91" i="43"/>
  <c r="AG91" i="43"/>
  <c r="AF91" i="43"/>
  <c r="AL90" i="43"/>
  <c r="AK90" i="43"/>
  <c r="AJ126" i="43"/>
  <c r="AI126" i="43"/>
  <c r="AH126" i="43"/>
  <c r="AG126" i="43"/>
  <c r="AF126" i="43"/>
  <c r="AE92" i="43"/>
  <c r="AD93" i="43"/>
  <c r="AL139" i="43"/>
  <c r="AK139" i="43"/>
  <c r="AL139" i="42"/>
  <c r="AK139" i="42"/>
  <c r="AD105" i="42"/>
  <c r="AE104" i="42"/>
  <c r="AJ116" i="42"/>
  <c r="AI116" i="42"/>
  <c r="AH116" i="42"/>
  <c r="AG116" i="42"/>
  <c r="AF116" i="42"/>
  <c r="AD129" i="42"/>
  <c r="AE128" i="42"/>
  <c r="AE117" i="42"/>
  <c r="AD118" i="42"/>
  <c r="AG93" i="42"/>
  <c r="AF93" i="42"/>
  <c r="AJ93" i="42"/>
  <c r="AH93" i="42"/>
  <c r="AI93" i="42"/>
  <c r="AE94" i="42"/>
  <c r="AD95" i="42"/>
  <c r="AL92" i="42"/>
  <c r="AK92" i="42"/>
  <c r="AK102" i="42"/>
  <c r="AL102" i="42"/>
  <c r="AL115" i="42"/>
  <c r="AK115" i="42"/>
  <c r="AK138" i="42"/>
  <c r="AL138" i="42"/>
  <c r="AL126" i="42"/>
  <c r="AK126" i="42"/>
  <c r="AH103" i="42"/>
  <c r="AF103" i="42"/>
  <c r="AG103" i="42"/>
  <c r="AI103" i="42"/>
  <c r="AJ103" i="42"/>
  <c r="AJ127" i="42"/>
  <c r="AI127" i="42"/>
  <c r="AH127" i="42"/>
  <c r="AG127" i="42"/>
  <c r="AF127" i="42"/>
  <c r="AD116" i="41"/>
  <c r="AE115" i="41"/>
  <c r="AL89" i="41"/>
  <c r="AK89" i="41"/>
  <c r="AK138" i="41"/>
  <c r="AL138" i="41"/>
  <c r="AD128" i="41"/>
  <c r="AE127" i="41"/>
  <c r="AJ126" i="41"/>
  <c r="AI126" i="41"/>
  <c r="AH126" i="41"/>
  <c r="AG126" i="41"/>
  <c r="AF126" i="41"/>
  <c r="AD105" i="41"/>
  <c r="AE104" i="41"/>
  <c r="AL125" i="41"/>
  <c r="AK125" i="41"/>
  <c r="AF103" i="41"/>
  <c r="AJ103" i="41"/>
  <c r="AI103" i="41"/>
  <c r="AH103" i="41"/>
  <c r="AG103" i="41"/>
  <c r="AJ90" i="41"/>
  <c r="AI90" i="41"/>
  <c r="AH90" i="41"/>
  <c r="AG90" i="41"/>
  <c r="AF90" i="41"/>
  <c r="AK102" i="41"/>
  <c r="AL102" i="41"/>
  <c r="AD92" i="41"/>
  <c r="AE91" i="41"/>
  <c r="AL113" i="41"/>
  <c r="AK113" i="41"/>
  <c r="AJ114" i="41"/>
  <c r="AI114" i="41"/>
  <c r="AH114" i="41"/>
  <c r="AG114" i="41"/>
  <c r="AF114" i="41"/>
  <c r="AL139" i="41"/>
  <c r="AK139" i="41"/>
  <c r="AK103" i="40"/>
  <c r="AL103" i="40"/>
  <c r="AJ104" i="40"/>
  <c r="AI104" i="40"/>
  <c r="AH104" i="40"/>
  <c r="AG104" i="40"/>
  <c r="AF104" i="40"/>
  <c r="AL91" i="40"/>
  <c r="AK91" i="40"/>
  <c r="AD106" i="40"/>
  <c r="AE105" i="40"/>
  <c r="AL126" i="40"/>
  <c r="AK126" i="40"/>
  <c r="AE117" i="40"/>
  <c r="AD118" i="40"/>
  <c r="AJ116" i="40"/>
  <c r="AI116" i="40"/>
  <c r="AH116" i="40"/>
  <c r="AG116" i="40"/>
  <c r="AF116" i="40"/>
  <c r="AL115" i="40"/>
  <c r="AK115" i="40"/>
  <c r="AE93" i="40"/>
  <c r="AD94" i="40"/>
  <c r="AJ127" i="40"/>
  <c r="AI127" i="40"/>
  <c r="AH127" i="40"/>
  <c r="AG127" i="40"/>
  <c r="AF127" i="40"/>
  <c r="AJ92" i="40"/>
  <c r="AI92" i="40"/>
  <c r="AH92" i="40"/>
  <c r="AG92" i="40"/>
  <c r="AF92" i="40"/>
  <c r="AD129" i="40"/>
  <c r="AE128" i="40"/>
  <c r="AH114" i="39"/>
  <c r="AG114" i="39"/>
  <c r="AF114" i="39"/>
  <c r="AI114" i="39"/>
  <c r="AJ114" i="39"/>
  <c r="AJ138" i="39"/>
  <c r="AI138" i="39"/>
  <c r="AG138" i="39"/>
  <c r="AF138" i="39"/>
  <c r="AH138" i="39"/>
  <c r="AD104" i="39"/>
  <c r="AE103" i="39"/>
  <c r="AK101" i="39"/>
  <c r="AL101" i="39"/>
  <c r="AI139" i="39"/>
  <c r="AH139" i="39"/>
  <c r="AG139" i="39"/>
  <c r="AF139" i="39"/>
  <c r="AJ139" i="39"/>
  <c r="AD128" i="39"/>
  <c r="AE127" i="39"/>
  <c r="AL137" i="39"/>
  <c r="AK137" i="39"/>
  <c r="AE115" i="39"/>
  <c r="AD116" i="39"/>
  <c r="AL125" i="39"/>
  <c r="AK125" i="39"/>
  <c r="AJ102" i="39"/>
  <c r="AH102" i="39"/>
  <c r="AF102" i="39"/>
  <c r="AG102" i="39"/>
  <c r="AI102" i="39"/>
  <c r="AI126" i="39"/>
  <c r="AH126" i="39"/>
  <c r="AG126" i="39"/>
  <c r="AF126" i="39"/>
  <c r="AJ126" i="39"/>
  <c r="AL90" i="39"/>
  <c r="AK90" i="39"/>
  <c r="AE92" i="39"/>
  <c r="AD93" i="39"/>
  <c r="AG91" i="39"/>
  <c r="AJ91" i="39"/>
  <c r="AI91" i="39"/>
  <c r="AH91" i="39"/>
  <c r="AF91" i="39"/>
  <c r="AL113" i="39"/>
  <c r="AK113" i="39"/>
  <c r="AE91" i="38"/>
  <c r="AL139" i="38"/>
  <c r="AK139" i="38"/>
  <c r="AK102" i="38"/>
  <c r="AL102" i="38"/>
  <c r="AE115" i="38"/>
  <c r="AK127" i="38"/>
  <c r="AL127" i="38"/>
  <c r="AK138" i="38"/>
  <c r="AL138" i="38"/>
  <c r="AL89" i="38"/>
  <c r="AK89" i="38"/>
  <c r="AJ128" i="38"/>
  <c r="AI128" i="38"/>
  <c r="AF128" i="38"/>
  <c r="AH128" i="38"/>
  <c r="AG128" i="38"/>
  <c r="AF114" i="38"/>
  <c r="AJ114" i="38"/>
  <c r="AH114" i="38"/>
  <c r="AI114" i="38"/>
  <c r="AG114" i="38"/>
  <c r="AE104" i="38"/>
  <c r="AK113" i="38"/>
  <c r="AL113" i="38"/>
  <c r="AE129" i="38"/>
  <c r="AJ103" i="38"/>
  <c r="AI103" i="38"/>
  <c r="AH103" i="38"/>
  <c r="AG103" i="38"/>
  <c r="AF103" i="38"/>
  <c r="AH90" i="38"/>
  <c r="AI90" i="38"/>
  <c r="AJ90" i="38"/>
  <c r="AF90" i="38"/>
  <c r="AG90" i="38"/>
  <c r="AI114" i="37"/>
  <c r="AH114" i="37"/>
  <c r="AG114" i="37"/>
  <c r="AJ114" i="37"/>
  <c r="AF114" i="37"/>
  <c r="AI103" i="37"/>
  <c r="AJ103" i="37"/>
  <c r="AH103" i="37"/>
  <c r="AF103" i="37"/>
  <c r="AG103" i="37"/>
  <c r="AL90" i="37"/>
  <c r="AK90" i="37"/>
  <c r="AJ91" i="37"/>
  <c r="AH91" i="37"/>
  <c r="AG91" i="37"/>
  <c r="AF91" i="37"/>
  <c r="AI91" i="37"/>
  <c r="AL137" i="37"/>
  <c r="AK137" i="37"/>
  <c r="AK113" i="37"/>
  <c r="AL113" i="37"/>
  <c r="AK102" i="37"/>
  <c r="AL102" i="37"/>
  <c r="AE128" i="37"/>
  <c r="AE92" i="37"/>
  <c r="AJ138" i="37"/>
  <c r="AI138" i="37"/>
  <c r="AG138" i="37"/>
  <c r="AF138" i="37"/>
  <c r="AH138" i="37"/>
  <c r="AJ127" i="37"/>
  <c r="AI127" i="37"/>
  <c r="AH127" i="37"/>
  <c r="AG127" i="37"/>
  <c r="AF127" i="37"/>
  <c r="AE115" i="37"/>
  <c r="AK126" i="37"/>
  <c r="AL126" i="37"/>
  <c r="AE104" i="37"/>
  <c r="AJ139" i="37"/>
  <c r="AI139" i="37"/>
  <c r="AH139" i="37"/>
  <c r="AG139" i="37"/>
  <c r="AF139" i="37"/>
  <c r="AE115" i="36"/>
  <c r="AL101" i="36"/>
  <c r="AK101" i="36"/>
  <c r="AG114" i="36"/>
  <c r="AF114" i="36"/>
  <c r="AH114" i="36"/>
  <c r="AI114" i="36"/>
  <c r="AJ114" i="36"/>
  <c r="AE128" i="36"/>
  <c r="AJ102" i="36"/>
  <c r="AH102" i="36"/>
  <c r="AG102" i="36"/>
  <c r="AI102" i="36"/>
  <c r="AF102" i="36"/>
  <c r="AE103" i="36"/>
  <c r="AJ127" i="36"/>
  <c r="AI127" i="36"/>
  <c r="AH127" i="36"/>
  <c r="AG127" i="36"/>
  <c r="AF127" i="36"/>
  <c r="AK89" i="36"/>
  <c r="AL89" i="36"/>
  <c r="AK137" i="36"/>
  <c r="AL137" i="36"/>
  <c r="AJ138" i="36"/>
  <c r="AI138" i="36"/>
  <c r="AF138" i="36"/>
  <c r="AG138" i="36"/>
  <c r="AH138" i="36"/>
  <c r="AL126" i="36"/>
  <c r="AK126" i="36"/>
  <c r="AI90" i="36"/>
  <c r="AF90" i="36"/>
  <c r="AH90" i="36"/>
  <c r="AG90" i="36"/>
  <c r="AJ90" i="36"/>
  <c r="AL113" i="36"/>
  <c r="AK113" i="36"/>
  <c r="AJ139" i="36"/>
  <c r="AI139" i="36"/>
  <c r="AH139" i="36"/>
  <c r="AG139" i="36"/>
  <c r="AF139" i="36"/>
  <c r="AE91" i="36"/>
  <c r="AL137" i="35"/>
  <c r="AK137" i="35"/>
  <c r="AE127" i="35"/>
  <c r="AJ126" i="35"/>
  <c r="AI126" i="35"/>
  <c r="AH126" i="35"/>
  <c r="AG126" i="35"/>
  <c r="AF126" i="35"/>
  <c r="AK113" i="35"/>
  <c r="AL113" i="35"/>
  <c r="AJ138" i="35"/>
  <c r="AI138" i="35"/>
  <c r="AH138" i="35"/>
  <c r="AG138" i="35"/>
  <c r="AF138" i="35"/>
  <c r="AL101" i="35"/>
  <c r="AK101" i="35"/>
  <c r="AE91" i="35"/>
  <c r="AL89" i="35"/>
  <c r="AK89" i="35"/>
  <c r="AL125" i="35"/>
  <c r="AK125" i="35"/>
  <c r="AG102" i="35"/>
  <c r="AF102" i="35"/>
  <c r="AH102" i="35"/>
  <c r="AJ102" i="35"/>
  <c r="AI102" i="35"/>
  <c r="AJ139" i="35"/>
  <c r="AI139" i="35"/>
  <c r="AH139" i="35"/>
  <c r="AG139" i="35"/>
  <c r="AF139" i="35"/>
  <c r="AE103" i="35"/>
  <c r="AJ90" i="35"/>
  <c r="AH90" i="35"/>
  <c r="AI90" i="35"/>
  <c r="AG90" i="35"/>
  <c r="AF90" i="35"/>
  <c r="AI114" i="35"/>
  <c r="AF114" i="35"/>
  <c r="AG114" i="35"/>
  <c r="AJ114" i="35"/>
  <c r="AH114" i="35"/>
  <c r="AE115" i="35"/>
  <c r="AJ102" i="34"/>
  <c r="AH102" i="34"/>
  <c r="AG102" i="34"/>
  <c r="AF102" i="34"/>
  <c r="AI102" i="34"/>
  <c r="AE103" i="34"/>
  <c r="AJ138" i="34"/>
  <c r="AI138" i="34"/>
  <c r="AG138" i="34"/>
  <c r="AF138" i="34"/>
  <c r="AH138" i="34"/>
  <c r="AK125" i="34"/>
  <c r="AL125" i="34"/>
  <c r="AJ139" i="34"/>
  <c r="AI139" i="34"/>
  <c r="AH139" i="34"/>
  <c r="AG139" i="34"/>
  <c r="AF139" i="34"/>
  <c r="AL113" i="34"/>
  <c r="AK113" i="34"/>
  <c r="AK89" i="34"/>
  <c r="AL89" i="34"/>
  <c r="AL137" i="34"/>
  <c r="AK137" i="34"/>
  <c r="AE127" i="34"/>
  <c r="AI126" i="34"/>
  <c r="AH126" i="34"/>
  <c r="AJ126" i="34"/>
  <c r="AG126" i="34"/>
  <c r="AF126" i="34"/>
  <c r="AL101" i="34"/>
  <c r="AK101" i="34"/>
  <c r="AE91" i="34"/>
  <c r="AI114" i="34"/>
  <c r="AH114" i="34"/>
  <c r="AJ114" i="34"/>
  <c r="AG114" i="34"/>
  <c r="AF114" i="34"/>
  <c r="AJ90" i="34"/>
  <c r="AI90" i="34"/>
  <c r="AG90" i="34"/>
  <c r="AF90" i="34"/>
  <c r="AH90" i="34"/>
  <c r="AE115" i="34"/>
  <c r="AL113" i="33"/>
  <c r="AK113" i="33"/>
  <c r="AJ90" i="33"/>
  <c r="AH90" i="33"/>
  <c r="AG90" i="33"/>
  <c r="AI90" i="33"/>
  <c r="AF90" i="33"/>
  <c r="AE91" i="33"/>
  <c r="AJ102" i="33"/>
  <c r="AI102" i="33"/>
  <c r="AH102" i="33"/>
  <c r="AG102" i="33"/>
  <c r="AF102" i="33"/>
  <c r="AK101" i="33"/>
  <c r="AL101" i="33"/>
  <c r="AE103" i="33"/>
  <c r="AE127" i="33"/>
  <c r="AJ114" i="33"/>
  <c r="AH114" i="33"/>
  <c r="AG114" i="33"/>
  <c r="AI114" i="33"/>
  <c r="AF114" i="33"/>
  <c r="AJ138" i="33"/>
  <c r="AI138" i="33"/>
  <c r="AG138" i="33"/>
  <c r="AF138" i="33"/>
  <c r="AH138" i="33"/>
  <c r="AJ126" i="33"/>
  <c r="AI126" i="33"/>
  <c r="AH126" i="33"/>
  <c r="AF126" i="33"/>
  <c r="AG126" i="33"/>
  <c r="AL137" i="33"/>
  <c r="AK137" i="33"/>
  <c r="AK125" i="33"/>
  <c r="AL125" i="33"/>
  <c r="AK89" i="33"/>
  <c r="AL89" i="33"/>
  <c r="AJ139" i="33"/>
  <c r="AI139" i="33"/>
  <c r="AH139" i="33"/>
  <c r="AG139" i="33"/>
  <c r="AF139" i="33"/>
  <c r="AE115" i="33"/>
  <c r="AL125" i="32"/>
  <c r="AK125" i="32"/>
  <c r="AL137" i="32"/>
  <c r="AK137" i="32"/>
  <c r="AE91" i="32"/>
  <c r="AL89" i="32"/>
  <c r="AK89" i="32"/>
  <c r="AJ114" i="32"/>
  <c r="AI114" i="32"/>
  <c r="AG114" i="32"/>
  <c r="AF114" i="32"/>
  <c r="AH114" i="32"/>
  <c r="AL113" i="32"/>
  <c r="AK113" i="32"/>
  <c r="AJ126" i="32"/>
  <c r="AI126" i="32"/>
  <c r="AG126" i="32"/>
  <c r="AH126" i="32"/>
  <c r="AF126" i="32"/>
  <c r="AE103" i="32"/>
  <c r="AK101" i="32"/>
  <c r="AL101" i="32"/>
  <c r="AJ90" i="32"/>
  <c r="AF90" i="32"/>
  <c r="AI90" i="32"/>
  <c r="AH90" i="32"/>
  <c r="AG90" i="32"/>
  <c r="AJ139" i="32"/>
  <c r="AI139" i="32"/>
  <c r="AH139" i="32"/>
  <c r="AG139" i="32"/>
  <c r="AF139" i="32"/>
  <c r="AE115" i="32"/>
  <c r="AE127" i="32"/>
  <c r="AJ102" i="32"/>
  <c r="AI102" i="32"/>
  <c r="AF102" i="32"/>
  <c r="AH102" i="32"/>
  <c r="AG102" i="32"/>
  <c r="AJ138" i="32"/>
  <c r="AI138" i="32"/>
  <c r="AH138" i="32"/>
  <c r="AG138" i="32"/>
  <c r="AF138" i="32"/>
  <c r="AE115" i="31"/>
  <c r="AL101" i="31"/>
  <c r="AK101" i="31"/>
  <c r="AK137" i="31"/>
  <c r="AL137" i="31"/>
  <c r="AE103" i="31"/>
  <c r="AK113" i="31"/>
  <c r="AL113" i="31"/>
  <c r="AG102" i="31"/>
  <c r="AF102" i="31"/>
  <c r="AJ102" i="31"/>
  <c r="AI102" i="31"/>
  <c r="AH102" i="31"/>
  <c r="AJ139" i="31"/>
  <c r="AI139" i="31"/>
  <c r="AH139" i="31"/>
  <c r="AG139" i="31"/>
  <c r="AF139" i="31"/>
  <c r="AJ127" i="31"/>
  <c r="AI127" i="31"/>
  <c r="AG127" i="31"/>
  <c r="AF127" i="31"/>
  <c r="AH127" i="31"/>
  <c r="AE128" i="31"/>
  <c r="AK126" i="31"/>
  <c r="AL126" i="31"/>
  <c r="AI90" i="31"/>
  <c r="AJ90" i="31"/>
  <c r="AG90" i="31"/>
  <c r="AF90" i="31"/>
  <c r="AH90" i="31"/>
  <c r="AE91" i="31"/>
  <c r="AK89" i="31"/>
  <c r="AL89" i="31"/>
  <c r="AJ114" i="31"/>
  <c r="AF114" i="31"/>
  <c r="AH114" i="31"/>
  <c r="AI114" i="31"/>
  <c r="AG114" i="31"/>
  <c r="AJ138" i="31"/>
  <c r="AI138" i="31"/>
  <c r="AF138" i="31"/>
  <c r="AG138" i="31"/>
  <c r="AH138" i="31"/>
  <c r="AJ114" i="30"/>
  <c r="AI114" i="30"/>
  <c r="AH114" i="30"/>
  <c r="AG114" i="30"/>
  <c r="AF114" i="30"/>
  <c r="AK89" i="30"/>
  <c r="AL89" i="30"/>
  <c r="AE127" i="30"/>
  <c r="AH90" i="30"/>
  <c r="AG90" i="30"/>
  <c r="AF90" i="30"/>
  <c r="AJ90" i="30"/>
  <c r="AI90" i="30"/>
  <c r="AG102" i="30"/>
  <c r="AF102" i="30"/>
  <c r="AJ102" i="30"/>
  <c r="AI102" i="30"/>
  <c r="AH102" i="30"/>
  <c r="AJ126" i="30"/>
  <c r="AH126" i="30"/>
  <c r="AG126" i="30"/>
  <c r="AI126" i="30"/>
  <c r="AF126" i="30"/>
  <c r="AL137" i="30"/>
  <c r="AK137" i="30"/>
  <c r="AL113" i="30"/>
  <c r="AK113" i="30"/>
  <c r="AE103" i="30"/>
  <c r="AL101" i="30"/>
  <c r="AK101" i="30"/>
  <c r="AE91" i="30"/>
  <c r="AE115" i="30"/>
  <c r="AK125" i="30"/>
  <c r="AL125" i="30"/>
  <c r="AJ139" i="30"/>
  <c r="AI139" i="30"/>
  <c r="AH139" i="30"/>
  <c r="AG139" i="30"/>
  <c r="AF139" i="30"/>
  <c r="AG138" i="30"/>
  <c r="AF138" i="30"/>
  <c r="AI138" i="30"/>
  <c r="AH138" i="30"/>
  <c r="AJ138" i="30"/>
  <c r="AJ126" i="29"/>
  <c r="AI126" i="29"/>
  <c r="AH126" i="29"/>
  <c r="AG126" i="29"/>
  <c r="AF126" i="29"/>
  <c r="AJ102" i="29"/>
  <c r="AH102" i="29"/>
  <c r="AI102" i="29"/>
  <c r="AG102" i="29"/>
  <c r="AF102" i="29"/>
  <c r="AI90" i="29"/>
  <c r="AH90" i="29"/>
  <c r="AG90" i="29"/>
  <c r="AJ90" i="29"/>
  <c r="AF90" i="29"/>
  <c r="AL101" i="29"/>
  <c r="AK101" i="29"/>
  <c r="AL125" i="29"/>
  <c r="AK125" i="29"/>
  <c r="AE91" i="29"/>
  <c r="AH114" i="29"/>
  <c r="AF114" i="29"/>
  <c r="AJ114" i="29"/>
  <c r="AG114" i="29"/>
  <c r="AI114" i="29"/>
  <c r="AE115" i="29"/>
  <c r="AE127" i="29"/>
  <c r="AL137" i="29"/>
  <c r="AK137" i="29"/>
  <c r="AE103" i="29"/>
  <c r="AL113" i="29"/>
  <c r="AK113" i="29"/>
  <c r="AJ138" i="29"/>
  <c r="AI138" i="29"/>
  <c r="AH138" i="29"/>
  <c r="AG138" i="29"/>
  <c r="AF138" i="29"/>
  <c r="AL89" i="29"/>
  <c r="AK89" i="29"/>
  <c r="AJ139" i="29"/>
  <c r="AI139" i="29"/>
  <c r="AH139" i="29"/>
  <c r="AG139" i="29"/>
  <c r="AF139" i="29"/>
  <c r="AL137" i="28"/>
  <c r="AK137" i="28"/>
  <c r="AJ139" i="28"/>
  <c r="AI139" i="28"/>
  <c r="AH139" i="28"/>
  <c r="AG139" i="28"/>
  <c r="AF139" i="28"/>
  <c r="AJ138" i="28"/>
  <c r="AI138" i="28"/>
  <c r="AH138" i="28"/>
  <c r="AG138" i="28"/>
  <c r="AF138" i="28"/>
  <c r="AI90" i="28"/>
  <c r="AH90" i="28"/>
  <c r="AG90" i="28"/>
  <c r="AF90" i="28"/>
  <c r="AJ90" i="28"/>
  <c r="AK115" i="28"/>
  <c r="AL115" i="28"/>
  <c r="AE91" i="28"/>
  <c r="AE117" i="28"/>
  <c r="AG104" i="28"/>
  <c r="AF104" i="28"/>
  <c r="AI104" i="28"/>
  <c r="AH104" i="28"/>
  <c r="AJ104" i="28"/>
  <c r="AL103" i="28"/>
  <c r="AK103" i="28"/>
  <c r="AL125" i="28"/>
  <c r="AK125" i="28"/>
  <c r="AF116" i="28"/>
  <c r="AJ116" i="28"/>
  <c r="AI116" i="28"/>
  <c r="AH116" i="28"/>
  <c r="AG116" i="28"/>
  <c r="AE127" i="28"/>
  <c r="AE105" i="28"/>
  <c r="AL89" i="28"/>
  <c r="AK89" i="28"/>
  <c r="AJ126" i="28"/>
  <c r="AI126" i="28"/>
  <c r="AH126" i="28"/>
  <c r="AG126" i="28"/>
  <c r="AF126" i="28"/>
  <c r="AL137" i="22"/>
  <c r="AK137" i="22"/>
  <c r="AH138" i="24"/>
  <c r="AG138" i="24"/>
  <c r="AF138" i="24"/>
  <c r="AI138" i="24"/>
  <c r="AJ138" i="24"/>
  <c r="AL137" i="26"/>
  <c r="AK137" i="26"/>
  <c r="AF139" i="19"/>
  <c r="AI139" i="19"/>
  <c r="AJ139" i="19"/>
  <c r="AH139" i="19"/>
  <c r="AG139" i="19"/>
  <c r="AJ138" i="25"/>
  <c r="AG138" i="25"/>
  <c r="AF138" i="25"/>
  <c r="AH138" i="25"/>
  <c r="AI138" i="25"/>
  <c r="AG138" i="19"/>
  <c r="AI138" i="19"/>
  <c r="AF138" i="19"/>
  <c r="AJ138" i="19"/>
  <c r="AH138" i="19"/>
  <c r="AI139" i="22"/>
  <c r="AG139" i="22"/>
  <c r="AH139" i="22"/>
  <c r="AF139" i="22"/>
  <c r="AJ139" i="22"/>
  <c r="AK137" i="24"/>
  <c r="AL137" i="24"/>
  <c r="AH139" i="24"/>
  <c r="AG139" i="24"/>
  <c r="AF139" i="24"/>
  <c r="AJ139" i="24"/>
  <c r="AI139" i="24"/>
  <c r="AH139" i="25"/>
  <c r="AG139" i="25"/>
  <c r="AI139" i="25"/>
  <c r="AJ139" i="25"/>
  <c r="AF139" i="25"/>
  <c r="AH138" i="26"/>
  <c r="AG138" i="26"/>
  <c r="AJ138" i="26"/>
  <c r="AF138" i="26"/>
  <c r="AI138" i="26"/>
  <c r="AK137" i="25"/>
  <c r="AL137" i="25"/>
  <c r="AI138" i="22"/>
  <c r="AG138" i="22"/>
  <c r="AH138" i="22"/>
  <c r="AF138" i="22"/>
  <c r="AJ138" i="22"/>
  <c r="AL137" i="19"/>
  <c r="AK137" i="19"/>
  <c r="AF139" i="26"/>
  <c r="AG139" i="26"/>
  <c r="AH139" i="26"/>
  <c r="AJ139" i="26"/>
  <c r="AI139" i="26"/>
  <c r="AJ126" i="27"/>
  <c r="AI126" i="27"/>
  <c r="AH126" i="27"/>
  <c r="AG126" i="27"/>
  <c r="AF126" i="27"/>
  <c r="AJ139" i="27"/>
  <c r="AI139" i="27"/>
  <c r="AH139" i="27"/>
  <c r="AG139" i="27"/>
  <c r="AF139" i="27"/>
  <c r="AI102" i="27"/>
  <c r="AJ102" i="27"/>
  <c r="AH102" i="27"/>
  <c r="AF102" i="27"/>
  <c r="AG102" i="27"/>
  <c r="AE115" i="27"/>
  <c r="AL137" i="27"/>
  <c r="AK137" i="27"/>
  <c r="AE103" i="27"/>
  <c r="AL89" i="27"/>
  <c r="AK89" i="27"/>
  <c r="AL101" i="27"/>
  <c r="AK101" i="27"/>
  <c r="AJ138" i="27"/>
  <c r="AI138" i="27"/>
  <c r="AH138" i="27"/>
  <c r="AG138" i="27"/>
  <c r="AF138" i="27"/>
  <c r="AK113" i="27"/>
  <c r="AL113" i="27"/>
  <c r="AJ114" i="27"/>
  <c r="AH114" i="27"/>
  <c r="AF114" i="27"/>
  <c r="AI114" i="27"/>
  <c r="AG114" i="27"/>
  <c r="AG90" i="27"/>
  <c r="AF90" i="27"/>
  <c r="AJ90" i="27"/>
  <c r="AI90" i="27"/>
  <c r="AH90" i="27"/>
  <c r="AL125" i="27"/>
  <c r="AK125" i="27"/>
  <c r="AE91" i="27"/>
  <c r="AE127" i="27"/>
  <c r="AJ126" i="26"/>
  <c r="AI126" i="26"/>
  <c r="AH126" i="26"/>
  <c r="AG126" i="26"/>
  <c r="AF126" i="26"/>
  <c r="AF90" i="26"/>
  <c r="AJ90" i="26"/>
  <c r="AI90" i="26"/>
  <c r="AH90" i="26"/>
  <c r="AG90" i="26"/>
  <c r="AE127" i="26"/>
  <c r="AD128" i="26"/>
  <c r="AL101" i="26"/>
  <c r="AK101" i="26"/>
  <c r="AK113" i="26"/>
  <c r="AL113" i="26"/>
  <c r="AD116" i="26"/>
  <c r="AE115" i="26"/>
  <c r="AG102" i="26"/>
  <c r="AF102" i="26"/>
  <c r="AJ102" i="26"/>
  <c r="AI102" i="26"/>
  <c r="AH102" i="26"/>
  <c r="AK89" i="26"/>
  <c r="AL89" i="26"/>
  <c r="AG114" i="26"/>
  <c r="AF114" i="26"/>
  <c r="AH114" i="26"/>
  <c r="AJ114" i="26"/>
  <c r="AI114" i="26"/>
  <c r="AD104" i="26"/>
  <c r="AE103" i="26"/>
  <c r="AE91" i="26"/>
  <c r="AD92" i="26"/>
  <c r="AK125" i="26"/>
  <c r="AL125" i="26"/>
  <c r="AJ102" i="25"/>
  <c r="AI102" i="25"/>
  <c r="AG102" i="25"/>
  <c r="AF102" i="25"/>
  <c r="AH102" i="25"/>
  <c r="AL101" i="25"/>
  <c r="AK101" i="25"/>
  <c r="AD128" i="25"/>
  <c r="AE127" i="25"/>
  <c r="AD104" i="25"/>
  <c r="AE103" i="25"/>
  <c r="AL89" i="25"/>
  <c r="AK89" i="25"/>
  <c r="AD116" i="25"/>
  <c r="AE115" i="25"/>
  <c r="AE91" i="25"/>
  <c r="AD92" i="25"/>
  <c r="AH114" i="25"/>
  <c r="AG114" i="25"/>
  <c r="AF114" i="25"/>
  <c r="AJ114" i="25"/>
  <c r="AI114" i="25"/>
  <c r="AJ90" i="25"/>
  <c r="AI90" i="25"/>
  <c r="AH90" i="25"/>
  <c r="AG90" i="25"/>
  <c r="AF90" i="25"/>
  <c r="AL113" i="25"/>
  <c r="AK113" i="25"/>
  <c r="AJ126" i="25"/>
  <c r="AI126" i="25"/>
  <c r="AH126" i="25"/>
  <c r="AF126" i="25"/>
  <c r="AG126" i="25"/>
  <c r="AK125" i="25"/>
  <c r="AL125" i="25"/>
  <c r="AL106" i="24"/>
  <c r="AK106" i="24"/>
  <c r="AD128" i="24"/>
  <c r="AE127" i="24"/>
  <c r="AD109" i="24"/>
  <c r="AE109" i="24" s="1"/>
  <c r="AE108" i="24"/>
  <c r="AD116" i="24"/>
  <c r="AE115" i="24"/>
  <c r="AE91" i="24"/>
  <c r="AD92" i="24"/>
  <c r="AL125" i="24"/>
  <c r="AK125" i="24"/>
  <c r="AI126" i="24"/>
  <c r="AH126" i="24"/>
  <c r="AG126" i="24"/>
  <c r="AJ126" i="24"/>
  <c r="AF126" i="24"/>
  <c r="AL113" i="24"/>
  <c r="AK113" i="24"/>
  <c r="AI114" i="24"/>
  <c r="AH114" i="24"/>
  <c r="AG114" i="24"/>
  <c r="AJ114" i="24"/>
  <c r="AF114" i="24"/>
  <c r="AK89" i="24"/>
  <c r="AL89" i="24"/>
  <c r="AG107" i="24"/>
  <c r="AF107" i="24"/>
  <c r="AJ107" i="24"/>
  <c r="AI107" i="24"/>
  <c r="AH107" i="24"/>
  <c r="AF90" i="24"/>
  <c r="AG90" i="24"/>
  <c r="AJ90" i="24"/>
  <c r="AI90" i="24"/>
  <c r="AH90" i="24"/>
  <c r="AL89" i="23"/>
  <c r="AK89" i="23"/>
  <c r="AD128" i="23"/>
  <c r="AE127" i="23"/>
  <c r="AH114" i="23"/>
  <c r="AG114" i="23"/>
  <c r="AI114" i="23"/>
  <c r="AF114" i="23"/>
  <c r="AJ114" i="23"/>
  <c r="AJ126" i="23"/>
  <c r="AI126" i="23"/>
  <c r="AG126" i="23"/>
  <c r="AF126" i="23"/>
  <c r="AH126" i="23"/>
  <c r="AL101" i="23"/>
  <c r="AK101" i="23"/>
  <c r="AI139" i="23"/>
  <c r="AH139" i="23"/>
  <c r="AG139" i="23"/>
  <c r="AF139" i="23"/>
  <c r="AJ139" i="23"/>
  <c r="AI90" i="23"/>
  <c r="AH90" i="23"/>
  <c r="AG90" i="23"/>
  <c r="AF90" i="23"/>
  <c r="AJ90" i="23"/>
  <c r="AL113" i="23"/>
  <c r="AK113" i="23"/>
  <c r="AI138" i="23"/>
  <c r="AH138" i="23"/>
  <c r="AF138" i="23"/>
  <c r="AJ138" i="23"/>
  <c r="AG138" i="23"/>
  <c r="AD92" i="23"/>
  <c r="AE91" i="23"/>
  <c r="AE103" i="23"/>
  <c r="AD104" i="23"/>
  <c r="AG102" i="23"/>
  <c r="AF102" i="23"/>
  <c r="AJ102" i="23"/>
  <c r="AH102" i="23"/>
  <c r="AI102" i="23"/>
  <c r="AD116" i="23"/>
  <c r="AE115" i="23"/>
  <c r="AK125" i="23"/>
  <c r="AL125" i="23"/>
  <c r="AL137" i="23"/>
  <c r="AK137" i="23"/>
  <c r="AJ126" i="22"/>
  <c r="AI126" i="22"/>
  <c r="AH126" i="22"/>
  <c r="AG126" i="22"/>
  <c r="AF126" i="22"/>
  <c r="AK89" i="22"/>
  <c r="AL89" i="22"/>
  <c r="AK125" i="22"/>
  <c r="AL125" i="22"/>
  <c r="AG90" i="22"/>
  <c r="AF90" i="22"/>
  <c r="AJ90" i="22"/>
  <c r="AI90" i="22"/>
  <c r="AH90" i="22"/>
  <c r="AE103" i="22"/>
  <c r="AD104" i="22"/>
  <c r="AL101" i="22"/>
  <c r="AK101" i="22"/>
  <c r="AD92" i="22"/>
  <c r="AE91" i="22"/>
  <c r="AH102" i="22"/>
  <c r="AG102" i="22"/>
  <c r="AF102" i="22"/>
  <c r="AJ102" i="22"/>
  <c r="AI102" i="22"/>
  <c r="AD128" i="22"/>
  <c r="AE127" i="22"/>
  <c r="AL113" i="22"/>
  <c r="AK113" i="22"/>
  <c r="AD116" i="22"/>
  <c r="AE115" i="22"/>
  <c r="AH114" i="22"/>
  <c r="AG114" i="22"/>
  <c r="AF114" i="22"/>
  <c r="AJ114" i="22"/>
  <c r="AI114" i="22"/>
  <c r="AL101" i="21"/>
  <c r="AK101" i="21"/>
  <c r="AJ102" i="21"/>
  <c r="AI102" i="21"/>
  <c r="AH102" i="21"/>
  <c r="AG102" i="21"/>
  <c r="AF102" i="21"/>
  <c r="AI127" i="21"/>
  <c r="AG127" i="21"/>
  <c r="AF127" i="21"/>
  <c r="AJ127" i="21"/>
  <c r="AH127" i="21"/>
  <c r="AD116" i="21"/>
  <c r="AE115" i="21"/>
  <c r="AD104" i="21"/>
  <c r="AE103" i="21"/>
  <c r="AK89" i="21"/>
  <c r="AL89" i="21"/>
  <c r="AL139" i="21"/>
  <c r="AK139" i="21"/>
  <c r="AL113" i="21"/>
  <c r="AK113" i="21"/>
  <c r="AD129" i="21"/>
  <c r="AE128" i="21"/>
  <c r="AD92" i="21"/>
  <c r="AE91" i="21"/>
  <c r="AL126" i="21"/>
  <c r="AK126" i="21"/>
  <c r="AL138" i="21"/>
  <c r="AK138" i="21"/>
  <c r="AG90" i="21"/>
  <c r="AF90" i="21"/>
  <c r="AJ90" i="21"/>
  <c r="AI90" i="21"/>
  <c r="AH90" i="21"/>
  <c r="AF114" i="21"/>
  <c r="AJ114" i="21"/>
  <c r="AH114" i="21"/>
  <c r="AI114" i="21"/>
  <c r="AG114" i="21"/>
  <c r="AE103" i="20"/>
  <c r="AD104" i="20"/>
  <c r="AL89" i="20"/>
  <c r="AK89" i="20"/>
  <c r="AJ126" i="20"/>
  <c r="AI126" i="20"/>
  <c r="AH126" i="20"/>
  <c r="AG126" i="20"/>
  <c r="AF126" i="20"/>
  <c r="AL139" i="20"/>
  <c r="AK139" i="20"/>
  <c r="AG102" i="20"/>
  <c r="AF102" i="20"/>
  <c r="AJ102" i="20"/>
  <c r="AI102" i="20"/>
  <c r="AH102" i="20"/>
  <c r="AK113" i="20"/>
  <c r="AL113" i="20"/>
  <c r="AE91" i="20"/>
  <c r="AD92" i="20"/>
  <c r="AL138" i="20"/>
  <c r="AK138" i="20"/>
  <c r="AL125" i="20"/>
  <c r="AK125" i="20"/>
  <c r="AD128" i="20"/>
  <c r="AE127" i="20"/>
  <c r="AL101" i="20"/>
  <c r="AK101" i="20"/>
  <c r="AE115" i="20"/>
  <c r="AD116" i="20"/>
  <c r="AJ90" i="20"/>
  <c r="AI90" i="20"/>
  <c r="AH90" i="20"/>
  <c r="AG90" i="20"/>
  <c r="AF90" i="20"/>
  <c r="AF114" i="20"/>
  <c r="AJ114" i="20"/>
  <c r="AI114" i="20"/>
  <c r="AH114" i="20"/>
  <c r="AG114" i="20"/>
  <c r="AE91" i="19"/>
  <c r="AD92" i="19"/>
  <c r="AK113" i="19"/>
  <c r="AL113" i="19"/>
  <c r="AE115" i="19"/>
  <c r="AD116" i="19"/>
  <c r="AK125" i="19"/>
  <c r="AL125" i="19"/>
  <c r="AF90" i="19"/>
  <c r="AH90" i="19"/>
  <c r="AJ90" i="19"/>
  <c r="AI90" i="19"/>
  <c r="AG90" i="19"/>
  <c r="AF114" i="19"/>
  <c r="AJ114" i="19"/>
  <c r="AI114" i="19"/>
  <c r="AH114" i="19"/>
  <c r="AG114" i="19"/>
  <c r="AE103" i="19"/>
  <c r="AD104" i="19"/>
  <c r="AD128" i="19"/>
  <c r="AE127" i="19"/>
  <c r="AJ126" i="19"/>
  <c r="AI126" i="19"/>
  <c r="AG126" i="19"/>
  <c r="AF126" i="19"/>
  <c r="AH126" i="19"/>
  <c r="AK89" i="19"/>
  <c r="AL89" i="19"/>
  <c r="AL101" i="19"/>
  <c r="AK101" i="19"/>
  <c r="AG102" i="19"/>
  <c r="AF102" i="19"/>
  <c r="AJ102" i="19"/>
  <c r="AH102" i="19"/>
  <c r="AI102" i="19"/>
  <c r="AK113" i="18"/>
  <c r="AL113" i="18"/>
  <c r="AJ139" i="18"/>
  <c r="AI139" i="18"/>
  <c r="AH139" i="18"/>
  <c r="AG139" i="18"/>
  <c r="AF139" i="18"/>
  <c r="AL137" i="18"/>
  <c r="AK137" i="18"/>
  <c r="AE103" i="18"/>
  <c r="AD104" i="18"/>
  <c r="AJ138" i="18"/>
  <c r="AI138" i="18"/>
  <c r="AH138" i="18"/>
  <c r="AG138" i="18"/>
  <c r="AF138" i="18"/>
  <c r="AL89" i="18"/>
  <c r="AK89" i="18"/>
  <c r="AH90" i="18"/>
  <c r="AJ90" i="18"/>
  <c r="AF90" i="18"/>
  <c r="AI90" i="18"/>
  <c r="AG90" i="18"/>
  <c r="AF114" i="18"/>
  <c r="AI114" i="18"/>
  <c r="AH114" i="18"/>
  <c r="AG114" i="18"/>
  <c r="AJ114" i="18"/>
  <c r="AL101" i="18"/>
  <c r="AK101" i="18"/>
  <c r="AE115" i="18"/>
  <c r="AD116" i="18"/>
  <c r="AJ126" i="18"/>
  <c r="AI126" i="18"/>
  <c r="AH126" i="18"/>
  <c r="AG126" i="18"/>
  <c r="AF126" i="18"/>
  <c r="AG102" i="18"/>
  <c r="AF102" i="18"/>
  <c r="AH102" i="18"/>
  <c r="AJ102" i="18"/>
  <c r="AI102" i="18"/>
  <c r="AL125" i="18"/>
  <c r="AK125" i="18"/>
  <c r="AD92" i="18"/>
  <c r="AE91" i="18"/>
  <c r="AE127" i="18"/>
  <c r="AD128" i="18"/>
  <c r="AE103" i="15"/>
  <c r="AD104" i="15"/>
  <c r="AK113" i="15"/>
  <c r="AL113" i="15"/>
  <c r="AJ126" i="15"/>
  <c r="AI126" i="15"/>
  <c r="AH126" i="15"/>
  <c r="AG126" i="15"/>
  <c r="AF126" i="15"/>
  <c r="AK89" i="15"/>
  <c r="AL89" i="15"/>
  <c r="AL101" i="15"/>
  <c r="AK101" i="15"/>
  <c r="AL137" i="15"/>
  <c r="AK137" i="15"/>
  <c r="AD92" i="15"/>
  <c r="AE91" i="15"/>
  <c r="AD116" i="15"/>
  <c r="AE115" i="15"/>
  <c r="AJ138" i="15"/>
  <c r="AI138" i="15"/>
  <c r="AH138" i="15"/>
  <c r="AG138" i="15"/>
  <c r="AF138" i="15"/>
  <c r="AL125" i="15"/>
  <c r="AK125" i="15"/>
  <c r="AI90" i="15"/>
  <c r="AF90" i="15"/>
  <c r="AH90" i="15"/>
  <c r="AG90" i="15"/>
  <c r="AJ90" i="15"/>
  <c r="AF114" i="15"/>
  <c r="AH114" i="15"/>
  <c r="AG114" i="15"/>
  <c r="AI114" i="15"/>
  <c r="AJ114" i="15"/>
  <c r="AJ139" i="15"/>
  <c r="AI139" i="15"/>
  <c r="AH139" i="15"/>
  <c r="AG139" i="15"/>
  <c r="AF139" i="15"/>
  <c r="AD128" i="15"/>
  <c r="AE127" i="15"/>
  <c r="AJ102" i="15"/>
  <c r="AH102" i="15"/>
  <c r="AI102" i="15"/>
  <c r="AF102" i="15"/>
  <c r="AG102" i="15"/>
  <c r="AL138" i="11"/>
  <c r="AL89" i="11"/>
  <c r="AL101" i="12"/>
  <c r="AK101" i="12"/>
  <c r="AD116" i="12"/>
  <c r="AE115" i="12"/>
  <c r="AF90" i="12"/>
  <c r="AH90" i="12"/>
  <c r="AI90" i="12"/>
  <c r="AJ90" i="12"/>
  <c r="AG90" i="12"/>
  <c r="AE91" i="12"/>
  <c r="AD92" i="12"/>
  <c r="AK89" i="12"/>
  <c r="AL89" i="12"/>
  <c r="AJ102" i="12"/>
  <c r="AI102" i="12"/>
  <c r="AG102" i="12"/>
  <c r="AF102" i="12"/>
  <c r="AH102" i="12"/>
  <c r="AJ126" i="12"/>
  <c r="AI126" i="12"/>
  <c r="AH126" i="12"/>
  <c r="AG126" i="12"/>
  <c r="AF126" i="12"/>
  <c r="AK137" i="12"/>
  <c r="AL137" i="12"/>
  <c r="AD104" i="12"/>
  <c r="AE103" i="12"/>
  <c r="AJ138" i="12"/>
  <c r="AG138" i="12"/>
  <c r="AF138" i="12"/>
  <c r="AI138" i="12"/>
  <c r="AH138" i="12"/>
  <c r="AD128" i="12"/>
  <c r="AE127" i="12"/>
  <c r="AH114" i="12"/>
  <c r="AG114" i="12"/>
  <c r="AJ114" i="12"/>
  <c r="AI114" i="12"/>
  <c r="AF114" i="12"/>
  <c r="AJ139" i="12"/>
  <c r="AI139" i="12"/>
  <c r="AH139" i="12"/>
  <c r="AG139" i="12"/>
  <c r="AF139" i="12"/>
  <c r="AL125" i="12"/>
  <c r="AK125" i="12"/>
  <c r="AK113" i="12"/>
  <c r="AL113" i="12"/>
  <c r="AK139" i="11"/>
  <c r="AL139" i="11"/>
  <c r="AI126" i="11"/>
  <c r="AG126" i="11"/>
  <c r="AJ126" i="11"/>
  <c r="AL126" i="11" s="1"/>
  <c r="AG103" i="11"/>
  <c r="AH103" i="11"/>
  <c r="AK125" i="11"/>
  <c r="AF103" i="11"/>
  <c r="AI103" i="11"/>
  <c r="AF126" i="11"/>
  <c r="AG114" i="11"/>
  <c r="AK113" i="11"/>
  <c r="AH90" i="11"/>
  <c r="AF114" i="11"/>
  <c r="AD116" i="11"/>
  <c r="AE115" i="11"/>
  <c r="AH115" i="11" s="1"/>
  <c r="AH114" i="11"/>
  <c r="AD128" i="11"/>
  <c r="AE127" i="11"/>
  <c r="AJ127" i="11" s="1"/>
  <c r="AD92" i="11"/>
  <c r="AE91" i="11"/>
  <c r="AH91" i="11" s="1"/>
  <c r="AF90" i="11"/>
  <c r="AI114" i="11"/>
  <c r="AD105" i="11"/>
  <c r="AE104" i="11"/>
  <c r="AF104" i="11" s="1"/>
  <c r="AG90" i="11"/>
  <c r="AI90" i="11"/>
  <c r="AK103" i="11"/>
  <c r="AL103" i="11"/>
  <c r="AL114" i="11"/>
  <c r="AK114" i="11"/>
  <c r="AL90" i="11"/>
  <c r="AK90" i="11"/>
  <c r="AC92" i="11"/>
  <c r="AC116" i="11"/>
  <c r="AC128" i="11"/>
  <c r="AC104" i="11"/>
  <c r="AI92" i="50" l="1"/>
  <c r="AJ92" i="50"/>
  <c r="AH92" i="50"/>
  <c r="AG92" i="50"/>
  <c r="AF92" i="50"/>
  <c r="AL91" i="50"/>
  <c r="AK91" i="50"/>
  <c r="AE93" i="50"/>
  <c r="AD94" i="50"/>
  <c r="AH105" i="50"/>
  <c r="AJ105" i="50"/>
  <c r="AG105" i="50"/>
  <c r="AI105" i="50"/>
  <c r="AF105" i="50"/>
  <c r="AD107" i="50"/>
  <c r="AE106" i="50"/>
  <c r="AL116" i="50"/>
  <c r="AK116" i="50"/>
  <c r="AE118" i="50"/>
  <c r="AD119" i="50"/>
  <c r="AJ117" i="50"/>
  <c r="AH117" i="50"/>
  <c r="AF117" i="50"/>
  <c r="AI117" i="50"/>
  <c r="AG117" i="50"/>
  <c r="AK104" i="50"/>
  <c r="AL104" i="50"/>
  <c r="AJ128" i="50"/>
  <c r="AI128" i="50"/>
  <c r="AG128" i="50"/>
  <c r="AH128" i="50"/>
  <c r="AF128" i="50"/>
  <c r="AK127" i="50"/>
  <c r="AL127" i="50"/>
  <c r="AE129" i="50"/>
  <c r="AD130" i="50"/>
  <c r="AE104" i="49"/>
  <c r="AD105" i="49"/>
  <c r="AL114" i="49"/>
  <c r="AK114" i="49"/>
  <c r="AG103" i="49"/>
  <c r="AF103" i="49"/>
  <c r="AJ103" i="49"/>
  <c r="AI103" i="49"/>
  <c r="AH103" i="49"/>
  <c r="AL90" i="49"/>
  <c r="AK90" i="49"/>
  <c r="AL126" i="49"/>
  <c r="AK126" i="49"/>
  <c r="AI115" i="49"/>
  <c r="AH115" i="49"/>
  <c r="AG115" i="49"/>
  <c r="AJ115" i="49"/>
  <c r="AF115" i="49"/>
  <c r="AJ91" i="49"/>
  <c r="AG91" i="49"/>
  <c r="AF91" i="49"/>
  <c r="AH91" i="49"/>
  <c r="AI91" i="49"/>
  <c r="AL139" i="49"/>
  <c r="AK139" i="49"/>
  <c r="AJ127" i="49"/>
  <c r="AI127" i="49"/>
  <c r="AG127" i="49"/>
  <c r="AF127" i="49"/>
  <c r="AH127" i="49"/>
  <c r="AL102" i="49"/>
  <c r="AK102" i="49"/>
  <c r="AK138" i="49"/>
  <c r="AL138" i="49"/>
  <c r="AD129" i="49"/>
  <c r="AE128" i="49"/>
  <c r="AD117" i="49"/>
  <c r="AE116" i="49"/>
  <c r="AD93" i="49"/>
  <c r="AE92" i="49"/>
  <c r="AK103" i="48"/>
  <c r="AL103" i="48"/>
  <c r="AJ121" i="48"/>
  <c r="AI121" i="48"/>
  <c r="AH121" i="48"/>
  <c r="AG121" i="48"/>
  <c r="AF121" i="48"/>
  <c r="AL93" i="48"/>
  <c r="AK93" i="48"/>
  <c r="AL119" i="48"/>
  <c r="AK119" i="48"/>
  <c r="AJ120" i="48"/>
  <c r="AI120" i="48"/>
  <c r="AH120" i="48"/>
  <c r="AG120" i="48"/>
  <c r="AF120" i="48"/>
  <c r="AJ128" i="48"/>
  <c r="AI128" i="48"/>
  <c r="AH128" i="48"/>
  <c r="AG128" i="48"/>
  <c r="AF128" i="48"/>
  <c r="AK127" i="48"/>
  <c r="AL127" i="48"/>
  <c r="AE129" i="48"/>
  <c r="AD130" i="48"/>
  <c r="AD96" i="48"/>
  <c r="AE95" i="48"/>
  <c r="AJ94" i="48"/>
  <c r="AI94" i="48"/>
  <c r="AH94" i="48"/>
  <c r="AF94" i="48"/>
  <c r="AG94" i="48"/>
  <c r="AG104" i="48"/>
  <c r="AF104" i="48"/>
  <c r="AI104" i="48"/>
  <c r="AJ104" i="48"/>
  <c r="AH104" i="48"/>
  <c r="AD106" i="48"/>
  <c r="AE105" i="48"/>
  <c r="AL90" i="47"/>
  <c r="AK90" i="47"/>
  <c r="AJ127" i="47"/>
  <c r="AI127" i="47"/>
  <c r="AH127" i="47"/>
  <c r="AG127" i="47"/>
  <c r="AF127" i="47"/>
  <c r="AK138" i="47"/>
  <c r="AL138" i="47"/>
  <c r="AK114" i="47"/>
  <c r="AL114" i="47"/>
  <c r="AJ91" i="47"/>
  <c r="AI91" i="47"/>
  <c r="AH91" i="47"/>
  <c r="AG91" i="47"/>
  <c r="AF91" i="47"/>
  <c r="AL139" i="47"/>
  <c r="AK139" i="47"/>
  <c r="AK126" i="47"/>
  <c r="AL126" i="47"/>
  <c r="AE92" i="47"/>
  <c r="AD93" i="47"/>
  <c r="AJ115" i="47"/>
  <c r="AI115" i="47"/>
  <c r="AH115" i="47"/>
  <c r="AF115" i="47"/>
  <c r="AG115" i="47"/>
  <c r="AI103" i="47"/>
  <c r="AH103" i="47"/>
  <c r="AJ103" i="47"/>
  <c r="AG103" i="47"/>
  <c r="AF103" i="47"/>
  <c r="AE104" i="47"/>
  <c r="AD105" i="47"/>
  <c r="AL102" i="47"/>
  <c r="AK102" i="47"/>
  <c r="AD117" i="47"/>
  <c r="AE116" i="47"/>
  <c r="AD129" i="47"/>
  <c r="AE128" i="47"/>
  <c r="AD95" i="46"/>
  <c r="AE94" i="46"/>
  <c r="AL116" i="46"/>
  <c r="AK116" i="46"/>
  <c r="AL92" i="46"/>
  <c r="AK92" i="46"/>
  <c r="AI104" i="46"/>
  <c r="AH104" i="46"/>
  <c r="AG104" i="46"/>
  <c r="AF104" i="46"/>
  <c r="AJ104" i="46"/>
  <c r="AL103" i="46"/>
  <c r="AK103" i="46"/>
  <c r="AE118" i="46"/>
  <c r="AD119" i="46"/>
  <c r="AD106" i="46"/>
  <c r="AE105" i="46"/>
  <c r="AJ117" i="46"/>
  <c r="AI117" i="46"/>
  <c r="AH117" i="46"/>
  <c r="AF117" i="46"/>
  <c r="AG117" i="46"/>
  <c r="AE130" i="46"/>
  <c r="AD131" i="46"/>
  <c r="AJ129" i="46"/>
  <c r="AI129" i="46"/>
  <c r="AH129" i="46"/>
  <c r="AF129" i="46"/>
  <c r="AG129" i="46"/>
  <c r="AJ93" i="46"/>
  <c r="AI93" i="46"/>
  <c r="AH93" i="46"/>
  <c r="AF93" i="46"/>
  <c r="AG93" i="46"/>
  <c r="AL128" i="46"/>
  <c r="AK128" i="46"/>
  <c r="AD106" i="44"/>
  <c r="AE105" i="44"/>
  <c r="AL103" i="44"/>
  <c r="AK103" i="44"/>
  <c r="AJ104" i="44"/>
  <c r="AH104" i="44"/>
  <c r="AI104" i="44"/>
  <c r="AG104" i="44"/>
  <c r="AF104" i="44"/>
  <c r="AL114" i="45"/>
  <c r="AK114" i="45"/>
  <c r="AD93" i="45"/>
  <c r="AE92" i="45"/>
  <c r="AL102" i="45"/>
  <c r="AK102" i="45"/>
  <c r="AH91" i="45"/>
  <c r="AI91" i="45"/>
  <c r="AG91" i="45"/>
  <c r="AF91" i="45"/>
  <c r="AJ91" i="45"/>
  <c r="AJ115" i="45"/>
  <c r="AI115" i="45"/>
  <c r="AH115" i="45"/>
  <c r="AF115" i="45"/>
  <c r="AG115" i="45"/>
  <c r="AJ127" i="45"/>
  <c r="AI127" i="45"/>
  <c r="AH127" i="45"/>
  <c r="AG127" i="45"/>
  <c r="AF127" i="45"/>
  <c r="AD117" i="45"/>
  <c r="AE116" i="45"/>
  <c r="AD129" i="45"/>
  <c r="AE128" i="45"/>
  <c r="AL126" i="45"/>
  <c r="AK126" i="45"/>
  <c r="AF103" i="45"/>
  <c r="AJ103" i="45"/>
  <c r="AH103" i="45"/>
  <c r="AI103" i="45"/>
  <c r="AG103" i="45"/>
  <c r="AD105" i="45"/>
  <c r="AE104" i="45"/>
  <c r="AL90" i="45"/>
  <c r="AK90" i="45"/>
  <c r="AJ94" i="44"/>
  <c r="AI94" i="44"/>
  <c r="AH94" i="44"/>
  <c r="AG94" i="44"/>
  <c r="AF94" i="44"/>
  <c r="AD96" i="44"/>
  <c r="AE95" i="44"/>
  <c r="AE129" i="44"/>
  <c r="AD130" i="44"/>
  <c r="AL93" i="44"/>
  <c r="AK93" i="44"/>
  <c r="AJ128" i="44"/>
  <c r="AI128" i="44"/>
  <c r="AH128" i="44"/>
  <c r="AG128" i="44"/>
  <c r="AF128" i="44"/>
  <c r="AK127" i="44"/>
  <c r="AL127" i="44"/>
  <c r="AE116" i="43"/>
  <c r="AD117" i="43"/>
  <c r="AK114" i="43"/>
  <c r="AL114" i="43"/>
  <c r="AG115" i="43"/>
  <c r="AF115" i="43"/>
  <c r="AJ115" i="43"/>
  <c r="AI115" i="43"/>
  <c r="AH115" i="43"/>
  <c r="AL126" i="43"/>
  <c r="AK126" i="43"/>
  <c r="AJ127" i="43"/>
  <c r="AI127" i="43"/>
  <c r="AH127" i="43"/>
  <c r="AG127" i="43"/>
  <c r="AF127" i="43"/>
  <c r="AK103" i="43"/>
  <c r="AL103" i="43"/>
  <c r="AD129" i="43"/>
  <c r="AE128" i="43"/>
  <c r="AD94" i="43"/>
  <c r="AE93" i="43"/>
  <c r="AH104" i="43"/>
  <c r="AG104" i="43"/>
  <c r="AJ104" i="43"/>
  <c r="AI104" i="43"/>
  <c r="AF104" i="43"/>
  <c r="AI92" i="43"/>
  <c r="AF92" i="43"/>
  <c r="AJ92" i="43"/>
  <c r="AH92" i="43"/>
  <c r="AG92" i="43"/>
  <c r="AE105" i="43"/>
  <c r="AD106" i="43"/>
  <c r="AK91" i="43"/>
  <c r="AL91" i="43"/>
  <c r="AL93" i="42"/>
  <c r="AK93" i="42"/>
  <c r="AE118" i="42"/>
  <c r="AD119" i="42"/>
  <c r="AL116" i="42"/>
  <c r="AK116" i="42"/>
  <c r="AD96" i="42"/>
  <c r="AE95" i="42"/>
  <c r="AJ117" i="42"/>
  <c r="AI117" i="42"/>
  <c r="AH117" i="42"/>
  <c r="AG117" i="42"/>
  <c r="AF117" i="42"/>
  <c r="AG104" i="42"/>
  <c r="AJ104" i="42"/>
  <c r="AI104" i="42"/>
  <c r="AH104" i="42"/>
  <c r="AF104" i="42"/>
  <c r="AL103" i="42"/>
  <c r="AK103" i="42"/>
  <c r="AF94" i="42"/>
  <c r="AJ94" i="42"/>
  <c r="AI94" i="42"/>
  <c r="AH94" i="42"/>
  <c r="AG94" i="42"/>
  <c r="AJ128" i="42"/>
  <c r="AI128" i="42"/>
  <c r="AH128" i="42"/>
  <c r="AG128" i="42"/>
  <c r="AF128" i="42"/>
  <c r="AD106" i="42"/>
  <c r="AE105" i="42"/>
  <c r="AK127" i="42"/>
  <c r="AL127" i="42"/>
  <c r="AE129" i="42"/>
  <c r="AD130" i="42"/>
  <c r="AJ127" i="41"/>
  <c r="AI127" i="41"/>
  <c r="AH127" i="41"/>
  <c r="AG127" i="41"/>
  <c r="AF127" i="41"/>
  <c r="AH91" i="41"/>
  <c r="AJ91" i="41"/>
  <c r="AI91" i="41"/>
  <c r="AG91" i="41"/>
  <c r="AF91" i="41"/>
  <c r="AL90" i="41"/>
  <c r="AK90" i="41"/>
  <c r="AI104" i="41"/>
  <c r="AH104" i="41"/>
  <c r="AG104" i="41"/>
  <c r="AF104" i="41"/>
  <c r="AJ104" i="41"/>
  <c r="AD129" i="41"/>
  <c r="AE128" i="41"/>
  <c r="AD93" i="41"/>
  <c r="AE92" i="41"/>
  <c r="AD106" i="41"/>
  <c r="AE105" i="41"/>
  <c r="AL103" i="41"/>
  <c r="AK103" i="41"/>
  <c r="AL114" i="41"/>
  <c r="AK114" i="41"/>
  <c r="AJ115" i="41"/>
  <c r="AI115" i="41"/>
  <c r="AH115" i="41"/>
  <c r="AG115" i="41"/>
  <c r="AF115" i="41"/>
  <c r="AL126" i="41"/>
  <c r="AK126" i="41"/>
  <c r="AD117" i="41"/>
  <c r="AE116" i="41"/>
  <c r="AE94" i="40"/>
  <c r="AD95" i="40"/>
  <c r="AL116" i="40"/>
  <c r="AK116" i="40"/>
  <c r="AI93" i="40"/>
  <c r="AH93" i="40"/>
  <c r="AG93" i="40"/>
  <c r="AF93" i="40"/>
  <c r="AJ93" i="40"/>
  <c r="AE118" i="40"/>
  <c r="AD119" i="40"/>
  <c r="AK92" i="40"/>
  <c r="AL92" i="40"/>
  <c r="AJ117" i="40"/>
  <c r="AI117" i="40"/>
  <c r="AH117" i="40"/>
  <c r="AG117" i="40"/>
  <c r="AF117" i="40"/>
  <c r="AJ128" i="40"/>
  <c r="AI128" i="40"/>
  <c r="AH128" i="40"/>
  <c r="AG128" i="40"/>
  <c r="AF128" i="40"/>
  <c r="AE129" i="40"/>
  <c r="AD130" i="40"/>
  <c r="AI105" i="40"/>
  <c r="AH105" i="40"/>
  <c r="AG105" i="40"/>
  <c r="AF105" i="40"/>
  <c r="AJ105" i="40"/>
  <c r="AL104" i="40"/>
  <c r="AK104" i="40"/>
  <c r="AD107" i="40"/>
  <c r="AE106" i="40"/>
  <c r="AK127" i="40"/>
  <c r="AL127" i="40"/>
  <c r="AK138" i="39"/>
  <c r="AL138" i="39"/>
  <c r="AK126" i="39"/>
  <c r="AL126" i="39"/>
  <c r="AJ127" i="39"/>
  <c r="AG127" i="39"/>
  <c r="AF127" i="39"/>
  <c r="AI127" i="39"/>
  <c r="AH127" i="39"/>
  <c r="AL114" i="39"/>
  <c r="AK114" i="39"/>
  <c r="AL102" i="39"/>
  <c r="AK102" i="39"/>
  <c r="AD129" i="39"/>
  <c r="AE128" i="39"/>
  <c r="AI103" i="39"/>
  <c r="AH103" i="39"/>
  <c r="AF103" i="39"/>
  <c r="AJ103" i="39"/>
  <c r="AG103" i="39"/>
  <c r="AL91" i="39"/>
  <c r="AK91" i="39"/>
  <c r="AL139" i="39"/>
  <c r="AK139" i="39"/>
  <c r="AE104" i="39"/>
  <c r="AD105" i="39"/>
  <c r="AF92" i="39"/>
  <c r="AH92" i="39"/>
  <c r="AJ92" i="39"/>
  <c r="AI92" i="39"/>
  <c r="AG92" i="39"/>
  <c r="AH115" i="39"/>
  <c r="AG115" i="39"/>
  <c r="AF115" i="39"/>
  <c r="AI115" i="39"/>
  <c r="AJ115" i="39"/>
  <c r="AE93" i="39"/>
  <c r="AD94" i="39"/>
  <c r="AD117" i="39"/>
  <c r="AE116" i="39"/>
  <c r="AI115" i="38"/>
  <c r="AH115" i="38"/>
  <c r="AF115" i="38"/>
  <c r="AJ115" i="38"/>
  <c r="AG115" i="38"/>
  <c r="AL103" i="38"/>
  <c r="AK103" i="38"/>
  <c r="AL128" i="38"/>
  <c r="AK128" i="38"/>
  <c r="AE116" i="38"/>
  <c r="AL90" i="38"/>
  <c r="AK90" i="38"/>
  <c r="AE130" i="38"/>
  <c r="AJ129" i="38"/>
  <c r="AI129" i="38"/>
  <c r="AH129" i="38"/>
  <c r="AF129" i="38"/>
  <c r="AG129" i="38"/>
  <c r="AK114" i="38"/>
  <c r="AL114" i="38"/>
  <c r="AJ104" i="38"/>
  <c r="AG104" i="38"/>
  <c r="AF104" i="38"/>
  <c r="AI104" i="38"/>
  <c r="AH104" i="38"/>
  <c r="AE92" i="38"/>
  <c r="AE105" i="38"/>
  <c r="AH91" i="38"/>
  <c r="AF91" i="38"/>
  <c r="AJ91" i="38"/>
  <c r="AI91" i="38"/>
  <c r="AG91" i="38"/>
  <c r="AE116" i="37"/>
  <c r="AK91" i="37"/>
  <c r="AL91" i="37"/>
  <c r="AK138" i="37"/>
  <c r="AL138" i="37"/>
  <c r="AL114" i="37"/>
  <c r="AK114" i="37"/>
  <c r="AE105" i="37"/>
  <c r="AE93" i="37"/>
  <c r="AE129" i="37"/>
  <c r="AL103" i="37"/>
  <c r="AK103" i="37"/>
  <c r="AL139" i="37"/>
  <c r="AK139" i="37"/>
  <c r="AG104" i="37"/>
  <c r="AF104" i="37"/>
  <c r="AJ104" i="37"/>
  <c r="AI104" i="37"/>
  <c r="AH104" i="37"/>
  <c r="AF92" i="37"/>
  <c r="AH92" i="37"/>
  <c r="AG92" i="37"/>
  <c r="AJ92" i="37"/>
  <c r="AI92" i="37"/>
  <c r="AG115" i="37"/>
  <c r="AH115" i="37"/>
  <c r="AF115" i="37"/>
  <c r="AJ115" i="37"/>
  <c r="AI115" i="37"/>
  <c r="AK127" i="37"/>
  <c r="AL127" i="37"/>
  <c r="AJ128" i="37"/>
  <c r="AI128" i="37"/>
  <c r="AH128" i="37"/>
  <c r="AG128" i="37"/>
  <c r="AF128" i="37"/>
  <c r="AH91" i="36"/>
  <c r="AJ91" i="36"/>
  <c r="AI91" i="36"/>
  <c r="AF91" i="36"/>
  <c r="AG91" i="36"/>
  <c r="AK127" i="36"/>
  <c r="AL127" i="36"/>
  <c r="AJ128" i="36"/>
  <c r="AI128" i="36"/>
  <c r="AG128" i="36"/>
  <c r="AF128" i="36"/>
  <c r="AH128" i="36"/>
  <c r="AE92" i="36"/>
  <c r="AK138" i="36"/>
  <c r="AL138" i="36"/>
  <c r="AL102" i="36"/>
  <c r="AK102" i="36"/>
  <c r="AL139" i="36"/>
  <c r="AK139" i="36"/>
  <c r="AF103" i="36"/>
  <c r="AI103" i="36"/>
  <c r="AH103" i="36"/>
  <c r="AJ103" i="36"/>
  <c r="AG103" i="36"/>
  <c r="AE129" i="36"/>
  <c r="AJ115" i="36"/>
  <c r="AI115" i="36"/>
  <c r="AH115" i="36"/>
  <c r="AF115" i="36"/>
  <c r="AG115" i="36"/>
  <c r="AK90" i="36"/>
  <c r="AL90" i="36"/>
  <c r="AE104" i="36"/>
  <c r="AL114" i="36"/>
  <c r="AK114" i="36"/>
  <c r="AE116" i="36"/>
  <c r="AL139" i="35"/>
  <c r="AK139" i="35"/>
  <c r="AL114" i="35"/>
  <c r="AK114" i="35"/>
  <c r="AL90" i="35"/>
  <c r="AK90" i="35"/>
  <c r="AL126" i="35"/>
  <c r="AK126" i="35"/>
  <c r="AI103" i="35"/>
  <c r="AH103" i="35"/>
  <c r="AG103" i="35"/>
  <c r="AF103" i="35"/>
  <c r="AJ103" i="35"/>
  <c r="AL102" i="35"/>
  <c r="AK102" i="35"/>
  <c r="AE92" i="35"/>
  <c r="AK138" i="35"/>
  <c r="AL138" i="35"/>
  <c r="AJ127" i="35"/>
  <c r="AI127" i="35"/>
  <c r="AH127" i="35"/>
  <c r="AG127" i="35"/>
  <c r="AF127" i="35"/>
  <c r="AH115" i="35"/>
  <c r="AJ115" i="35"/>
  <c r="AI115" i="35"/>
  <c r="AG115" i="35"/>
  <c r="AF115" i="35"/>
  <c r="AE116" i="35"/>
  <c r="AE104" i="35"/>
  <c r="AH91" i="35"/>
  <c r="AJ91" i="35"/>
  <c r="AF91" i="35"/>
  <c r="AI91" i="35"/>
  <c r="AG91" i="35"/>
  <c r="AE128" i="35"/>
  <c r="AK114" i="34"/>
  <c r="AL114" i="34"/>
  <c r="AL139" i="34"/>
  <c r="AK139" i="34"/>
  <c r="AL126" i="34"/>
  <c r="AK126" i="34"/>
  <c r="AE104" i="34"/>
  <c r="AE92" i="34"/>
  <c r="AJ115" i="34"/>
  <c r="AI115" i="34"/>
  <c r="AF115" i="34"/>
  <c r="AH115" i="34"/>
  <c r="AG115" i="34"/>
  <c r="AE116" i="34"/>
  <c r="AJ103" i="34"/>
  <c r="AH103" i="34"/>
  <c r="AG103" i="34"/>
  <c r="AF103" i="34"/>
  <c r="AI103" i="34"/>
  <c r="AH91" i="34"/>
  <c r="AG91" i="34"/>
  <c r="AF91" i="34"/>
  <c r="AJ91" i="34"/>
  <c r="AI91" i="34"/>
  <c r="AE128" i="34"/>
  <c r="AK138" i="34"/>
  <c r="AL138" i="34"/>
  <c r="AL90" i="34"/>
  <c r="AK90" i="34"/>
  <c r="AJ127" i="34"/>
  <c r="AI127" i="34"/>
  <c r="AF127" i="34"/>
  <c r="AG127" i="34"/>
  <c r="AH127" i="34"/>
  <c r="AL102" i="34"/>
  <c r="AK102" i="34"/>
  <c r="AJ115" i="33"/>
  <c r="AH115" i="33"/>
  <c r="AF115" i="33"/>
  <c r="AG115" i="33"/>
  <c r="AI115" i="33"/>
  <c r="AJ91" i="33"/>
  <c r="AI91" i="33"/>
  <c r="AH91" i="33"/>
  <c r="AG91" i="33"/>
  <c r="AF91" i="33"/>
  <c r="AE116" i="33"/>
  <c r="AL126" i="33"/>
  <c r="AK126" i="33"/>
  <c r="AL114" i="33"/>
  <c r="AK114" i="33"/>
  <c r="AJ127" i="33"/>
  <c r="AI127" i="33"/>
  <c r="AH127" i="33"/>
  <c r="AG127" i="33"/>
  <c r="AF127" i="33"/>
  <c r="AE128" i="33"/>
  <c r="AL90" i="33"/>
  <c r="AK90" i="33"/>
  <c r="AL139" i="33"/>
  <c r="AK139" i="33"/>
  <c r="AK138" i="33"/>
  <c r="AL138" i="33"/>
  <c r="AE104" i="33"/>
  <c r="AL102" i="33"/>
  <c r="AK102" i="33"/>
  <c r="AF103" i="33"/>
  <c r="AI103" i="33"/>
  <c r="AJ103" i="33"/>
  <c r="AH103" i="33"/>
  <c r="AG103" i="33"/>
  <c r="AE92" i="33"/>
  <c r="AL126" i="32"/>
  <c r="AK126" i="32"/>
  <c r="AE92" i="32"/>
  <c r="AE128" i="32"/>
  <c r="AJ91" i="32"/>
  <c r="AI91" i="32"/>
  <c r="AF91" i="32"/>
  <c r="AH91" i="32"/>
  <c r="AG91" i="32"/>
  <c r="AK138" i="32"/>
  <c r="AL138" i="32"/>
  <c r="AE116" i="32"/>
  <c r="AE104" i="32"/>
  <c r="AJ115" i="32"/>
  <c r="AI115" i="32"/>
  <c r="AG115" i="32"/>
  <c r="AF115" i="32"/>
  <c r="AH115" i="32"/>
  <c r="AL102" i="32"/>
  <c r="AK102" i="32"/>
  <c r="AL139" i="32"/>
  <c r="AK139" i="32"/>
  <c r="AG103" i="32"/>
  <c r="AJ103" i="32"/>
  <c r="AH103" i="32"/>
  <c r="AF103" i="32"/>
  <c r="AI103" i="32"/>
  <c r="AJ127" i="32"/>
  <c r="AH127" i="32"/>
  <c r="AF127" i="32"/>
  <c r="AI127" i="32"/>
  <c r="AG127" i="32"/>
  <c r="AK90" i="32"/>
  <c r="AL90" i="32"/>
  <c r="AL114" i="32"/>
  <c r="AK114" i="32"/>
  <c r="AL90" i="31"/>
  <c r="AK90" i="31"/>
  <c r="AJ128" i="31"/>
  <c r="AI128" i="31"/>
  <c r="AG128" i="31"/>
  <c r="AF128" i="31"/>
  <c r="AH128" i="31"/>
  <c r="AL139" i="31"/>
  <c r="AK139" i="31"/>
  <c r="AE104" i="31"/>
  <c r="AI103" i="31"/>
  <c r="AH103" i="31"/>
  <c r="AG103" i="31"/>
  <c r="AF103" i="31"/>
  <c r="AJ103" i="31"/>
  <c r="AK127" i="31"/>
  <c r="AL127" i="31"/>
  <c r="AE92" i="31"/>
  <c r="AE129" i="31"/>
  <c r="AJ115" i="31"/>
  <c r="AF115" i="31"/>
  <c r="AG115" i="31"/>
  <c r="AI115" i="31"/>
  <c r="AH115" i="31"/>
  <c r="AK114" i="31"/>
  <c r="AL114" i="31"/>
  <c r="AK102" i="31"/>
  <c r="AL102" i="31"/>
  <c r="AK138" i="31"/>
  <c r="AL138" i="31"/>
  <c r="AG91" i="31"/>
  <c r="AF91" i="31"/>
  <c r="AJ91" i="31"/>
  <c r="AH91" i="31"/>
  <c r="AI91" i="31"/>
  <c r="AE116" i="31"/>
  <c r="AE128" i="30"/>
  <c r="AL139" i="30"/>
  <c r="AK139" i="30"/>
  <c r="AI103" i="30"/>
  <c r="AH103" i="30"/>
  <c r="AJ103" i="30"/>
  <c r="AG103" i="30"/>
  <c r="AF103" i="30"/>
  <c r="AE104" i="30"/>
  <c r="AL90" i="30"/>
  <c r="AK90" i="30"/>
  <c r="AE116" i="30"/>
  <c r="AL126" i="30"/>
  <c r="AK126" i="30"/>
  <c r="AK138" i="30"/>
  <c r="AL138" i="30"/>
  <c r="AF115" i="30"/>
  <c r="AJ115" i="30"/>
  <c r="AI115" i="30"/>
  <c r="AH115" i="30"/>
  <c r="AG115" i="30"/>
  <c r="AE92" i="30"/>
  <c r="AH91" i="30"/>
  <c r="AG91" i="30"/>
  <c r="AJ91" i="30"/>
  <c r="AI91" i="30"/>
  <c r="AF91" i="30"/>
  <c r="AK102" i="30"/>
  <c r="AL102" i="30"/>
  <c r="AG127" i="30"/>
  <c r="AF127" i="30"/>
  <c r="AJ127" i="30"/>
  <c r="AI127" i="30"/>
  <c r="AH127" i="30"/>
  <c r="AK114" i="30"/>
  <c r="AL114" i="30"/>
  <c r="AK102" i="29"/>
  <c r="AL102" i="29"/>
  <c r="AK138" i="29"/>
  <c r="AL138" i="29"/>
  <c r="AE128" i="29"/>
  <c r="AJ91" i="29"/>
  <c r="AH91" i="29"/>
  <c r="AI91" i="29"/>
  <c r="AG91" i="29"/>
  <c r="AF91" i="29"/>
  <c r="AL139" i="29"/>
  <c r="AK139" i="29"/>
  <c r="AJ115" i="29"/>
  <c r="AI115" i="29"/>
  <c r="AH115" i="29"/>
  <c r="AG115" i="29"/>
  <c r="AF115" i="29"/>
  <c r="AE92" i="29"/>
  <c r="AE116" i="29"/>
  <c r="AL114" i="29"/>
  <c r="AK114" i="29"/>
  <c r="AJ127" i="29"/>
  <c r="AI127" i="29"/>
  <c r="AH127" i="29"/>
  <c r="AG127" i="29"/>
  <c r="AF127" i="29"/>
  <c r="AL90" i="29"/>
  <c r="AK90" i="29"/>
  <c r="AE104" i="29"/>
  <c r="AJ103" i="29"/>
  <c r="AH103" i="29"/>
  <c r="AG103" i="29"/>
  <c r="AI103" i="29"/>
  <c r="AF103" i="29"/>
  <c r="AL126" i="29"/>
  <c r="AK126" i="29"/>
  <c r="AE106" i="28"/>
  <c r="AJ127" i="28"/>
  <c r="AI127" i="28"/>
  <c r="AH127" i="28"/>
  <c r="AG127" i="28"/>
  <c r="AF127" i="28"/>
  <c r="AI117" i="28"/>
  <c r="AH117" i="28"/>
  <c r="AG117" i="28"/>
  <c r="AF117" i="28"/>
  <c r="AJ117" i="28"/>
  <c r="AE128" i="28"/>
  <c r="AE118" i="28"/>
  <c r="AF91" i="28"/>
  <c r="AJ91" i="28"/>
  <c r="AI91" i="28"/>
  <c r="AH91" i="28"/>
  <c r="AG91" i="28"/>
  <c r="AL126" i="28"/>
  <c r="AK126" i="28"/>
  <c r="AL104" i="28"/>
  <c r="AK104" i="28"/>
  <c r="AE92" i="28"/>
  <c r="AK138" i="28"/>
  <c r="AL138" i="28"/>
  <c r="AL139" i="28"/>
  <c r="AK139" i="28"/>
  <c r="AL116" i="28"/>
  <c r="AK116" i="28"/>
  <c r="AI105" i="28"/>
  <c r="AH105" i="28"/>
  <c r="AG105" i="28"/>
  <c r="AF105" i="28"/>
  <c r="AJ105" i="28"/>
  <c r="AK90" i="28"/>
  <c r="AL90" i="28"/>
  <c r="AK139" i="25"/>
  <c r="AL139" i="25"/>
  <c r="AK138" i="24"/>
  <c r="AL138" i="24"/>
  <c r="AL138" i="22"/>
  <c r="AK138" i="22"/>
  <c r="AL138" i="26"/>
  <c r="AK138" i="26"/>
  <c r="AL139" i="26"/>
  <c r="AK139" i="26"/>
  <c r="AK139" i="24"/>
  <c r="AL139" i="24"/>
  <c r="AL138" i="25"/>
  <c r="AK138" i="25"/>
  <c r="AL139" i="22"/>
  <c r="AK139" i="22"/>
  <c r="AL139" i="19"/>
  <c r="AK139" i="19"/>
  <c r="AL138" i="19"/>
  <c r="AK138" i="19"/>
  <c r="AJ127" i="27"/>
  <c r="AI127" i="27"/>
  <c r="AH127" i="27"/>
  <c r="AG127" i="27"/>
  <c r="AF127" i="27"/>
  <c r="AL90" i="27"/>
  <c r="AK90" i="27"/>
  <c r="AE104" i="27"/>
  <c r="AE128" i="27"/>
  <c r="AL139" i="27"/>
  <c r="AK139" i="27"/>
  <c r="AJ91" i="27"/>
  <c r="AH91" i="27"/>
  <c r="AG91" i="27"/>
  <c r="AF91" i="27"/>
  <c r="AI91" i="27"/>
  <c r="AL102" i="27"/>
  <c r="AK102" i="27"/>
  <c r="AK138" i="27"/>
  <c r="AL138" i="27"/>
  <c r="AE116" i="27"/>
  <c r="AE92" i="27"/>
  <c r="AJ103" i="27"/>
  <c r="AH103" i="27"/>
  <c r="AI103" i="27"/>
  <c r="AG103" i="27"/>
  <c r="AF103" i="27"/>
  <c r="AK114" i="27"/>
  <c r="AL114" i="27"/>
  <c r="AJ115" i="27"/>
  <c r="AI115" i="27"/>
  <c r="AH115" i="27"/>
  <c r="AF115" i="27"/>
  <c r="AG115" i="27"/>
  <c r="AL126" i="27"/>
  <c r="AK126" i="27"/>
  <c r="AD93" i="26"/>
  <c r="AE92" i="26"/>
  <c r="AD117" i="26"/>
  <c r="AE116" i="26"/>
  <c r="AG91" i="26"/>
  <c r="AF91" i="26"/>
  <c r="AJ91" i="26"/>
  <c r="AI91" i="26"/>
  <c r="AH91" i="26"/>
  <c r="AL102" i="26"/>
  <c r="AK102" i="26"/>
  <c r="AI115" i="26"/>
  <c r="AH115" i="26"/>
  <c r="AG115" i="26"/>
  <c r="AF115" i="26"/>
  <c r="AJ115" i="26"/>
  <c r="AI127" i="26"/>
  <c r="AH127" i="26"/>
  <c r="AG127" i="26"/>
  <c r="AF127" i="26"/>
  <c r="AJ127" i="26"/>
  <c r="AG103" i="26"/>
  <c r="AF103" i="26"/>
  <c r="AJ103" i="26"/>
  <c r="AI103" i="26"/>
  <c r="AH103" i="26"/>
  <c r="AE128" i="26"/>
  <c r="AD129" i="26"/>
  <c r="AL114" i="26"/>
  <c r="AK114" i="26"/>
  <c r="AD105" i="26"/>
  <c r="AE104" i="26"/>
  <c r="AL90" i="26"/>
  <c r="AK90" i="26"/>
  <c r="AL126" i="26"/>
  <c r="AK126" i="26"/>
  <c r="AL126" i="25"/>
  <c r="AK126" i="25"/>
  <c r="AL90" i="25"/>
  <c r="AK90" i="25"/>
  <c r="AD93" i="25"/>
  <c r="AE92" i="25"/>
  <c r="AJ103" i="25"/>
  <c r="AI103" i="25"/>
  <c r="AG103" i="25"/>
  <c r="AF103" i="25"/>
  <c r="AH103" i="25"/>
  <c r="AH91" i="25"/>
  <c r="AG91" i="25"/>
  <c r="AI91" i="25"/>
  <c r="AF91" i="25"/>
  <c r="AJ91" i="25"/>
  <c r="AD105" i="25"/>
  <c r="AE104" i="25"/>
  <c r="AL114" i="25"/>
  <c r="AK114" i="25"/>
  <c r="AI115" i="25"/>
  <c r="AH115" i="25"/>
  <c r="AG115" i="25"/>
  <c r="AF115" i="25"/>
  <c r="AJ115" i="25"/>
  <c r="AI127" i="25"/>
  <c r="AH127" i="25"/>
  <c r="AG127" i="25"/>
  <c r="AJ127" i="25"/>
  <c r="AF127" i="25"/>
  <c r="AD117" i="25"/>
  <c r="AE116" i="25"/>
  <c r="AE128" i="25"/>
  <c r="AD129" i="25"/>
  <c r="AL102" i="25"/>
  <c r="AK102" i="25"/>
  <c r="AK114" i="24"/>
  <c r="AL114" i="24"/>
  <c r="AL90" i="24"/>
  <c r="AK90" i="24"/>
  <c r="AL126" i="24"/>
  <c r="AK126" i="24"/>
  <c r="AD93" i="24"/>
  <c r="AE92" i="24"/>
  <c r="AI127" i="24"/>
  <c r="AH127" i="24"/>
  <c r="AG127" i="24"/>
  <c r="AF127" i="24"/>
  <c r="AJ127" i="24"/>
  <c r="AL107" i="24"/>
  <c r="AK107" i="24"/>
  <c r="AG91" i="24"/>
  <c r="AH91" i="24"/>
  <c r="AF91" i="24"/>
  <c r="AJ91" i="24"/>
  <c r="AI91" i="24"/>
  <c r="AD129" i="24"/>
  <c r="AE128" i="24"/>
  <c r="AG108" i="24"/>
  <c r="AF108" i="24"/>
  <c r="AJ108" i="24"/>
  <c r="AI108" i="24"/>
  <c r="AH108" i="24"/>
  <c r="AJ115" i="24"/>
  <c r="AI115" i="24"/>
  <c r="AH115" i="24"/>
  <c r="AF115" i="24"/>
  <c r="AG115" i="24"/>
  <c r="AJ109" i="24"/>
  <c r="AI109" i="24"/>
  <c r="AH109" i="24"/>
  <c r="AG109" i="24"/>
  <c r="AF109" i="24"/>
  <c r="AE116" i="24"/>
  <c r="AD117" i="24"/>
  <c r="AL102" i="23"/>
  <c r="AK102" i="23"/>
  <c r="AD93" i="23"/>
  <c r="AE92" i="23"/>
  <c r="AL126" i="23"/>
  <c r="AK126" i="23"/>
  <c r="AI127" i="23"/>
  <c r="AH127" i="23"/>
  <c r="AF127" i="23"/>
  <c r="AJ127" i="23"/>
  <c r="AG127" i="23"/>
  <c r="AG103" i="23"/>
  <c r="AF103" i="23"/>
  <c r="AJ103" i="23"/>
  <c r="AH103" i="23"/>
  <c r="AI103" i="23"/>
  <c r="AL139" i="23"/>
  <c r="AK139" i="23"/>
  <c r="AK114" i="23"/>
  <c r="AL114" i="23"/>
  <c r="AD129" i="23"/>
  <c r="AE128" i="23"/>
  <c r="AJ91" i="23"/>
  <c r="AI91" i="23"/>
  <c r="AH91" i="23"/>
  <c r="AG91" i="23"/>
  <c r="AF91" i="23"/>
  <c r="AI115" i="23"/>
  <c r="AH115" i="23"/>
  <c r="AF115" i="23"/>
  <c r="AJ115" i="23"/>
  <c r="AG115" i="23"/>
  <c r="AL138" i="23"/>
  <c r="AK138" i="23"/>
  <c r="AL90" i="23"/>
  <c r="AK90" i="23"/>
  <c r="AD117" i="23"/>
  <c r="AE116" i="23"/>
  <c r="AE104" i="23"/>
  <c r="AD105" i="23"/>
  <c r="AL102" i="22"/>
  <c r="AK102" i="22"/>
  <c r="AL114" i="22"/>
  <c r="AK114" i="22"/>
  <c r="AE104" i="22"/>
  <c r="AD105" i="22"/>
  <c r="AL90" i="22"/>
  <c r="AK90" i="22"/>
  <c r="AI127" i="22"/>
  <c r="AH127" i="22"/>
  <c r="AG127" i="22"/>
  <c r="AF127" i="22"/>
  <c r="AJ127" i="22"/>
  <c r="AH103" i="22"/>
  <c r="AG103" i="22"/>
  <c r="AF103" i="22"/>
  <c r="AJ103" i="22"/>
  <c r="AI103" i="22"/>
  <c r="AD129" i="22"/>
  <c r="AE128" i="22"/>
  <c r="AI91" i="22"/>
  <c r="AH91" i="22"/>
  <c r="AG91" i="22"/>
  <c r="AF91" i="22"/>
  <c r="AJ91" i="22"/>
  <c r="AD117" i="22"/>
  <c r="AE116" i="22"/>
  <c r="AI115" i="22"/>
  <c r="AH115" i="22"/>
  <c r="AG115" i="22"/>
  <c r="AF115" i="22"/>
  <c r="AJ115" i="22"/>
  <c r="AE92" i="22"/>
  <c r="AD93" i="22"/>
  <c r="AL126" i="22"/>
  <c r="AK126" i="22"/>
  <c r="AG103" i="21"/>
  <c r="AF103" i="21"/>
  <c r="AJ103" i="21"/>
  <c r="AI103" i="21"/>
  <c r="AH103" i="21"/>
  <c r="AL127" i="21"/>
  <c r="AK127" i="21"/>
  <c r="AL90" i="21"/>
  <c r="AK90" i="21"/>
  <c r="AD105" i="21"/>
  <c r="AE104" i="21"/>
  <c r="AL102" i="21"/>
  <c r="AK102" i="21"/>
  <c r="AI91" i="21"/>
  <c r="AH91" i="21"/>
  <c r="AG91" i="21"/>
  <c r="AF91" i="21"/>
  <c r="AJ91" i="21"/>
  <c r="AJ115" i="21"/>
  <c r="AI115" i="21"/>
  <c r="AH115" i="21"/>
  <c r="AG115" i="21"/>
  <c r="AF115" i="21"/>
  <c r="AH128" i="21"/>
  <c r="AF128" i="21"/>
  <c r="AJ128" i="21"/>
  <c r="AI128" i="21"/>
  <c r="AG128" i="21"/>
  <c r="AD130" i="21"/>
  <c r="AE129" i="21"/>
  <c r="AL114" i="21"/>
  <c r="AK114" i="21"/>
  <c r="AE92" i="21"/>
  <c r="AD93" i="21"/>
  <c r="AD117" i="21"/>
  <c r="AE116" i="21"/>
  <c r="AG115" i="20"/>
  <c r="AF115" i="20"/>
  <c r="AJ115" i="20"/>
  <c r="AI115" i="20"/>
  <c r="AH115" i="20"/>
  <c r="AL126" i="20"/>
  <c r="AK126" i="20"/>
  <c r="AE116" i="20"/>
  <c r="AD117" i="20"/>
  <c r="AI127" i="20"/>
  <c r="AH127" i="20"/>
  <c r="AG127" i="20"/>
  <c r="AF127" i="20"/>
  <c r="AJ127" i="20"/>
  <c r="AD93" i="20"/>
  <c r="AE92" i="20"/>
  <c r="AL102" i="20"/>
  <c r="AK102" i="20"/>
  <c r="AE104" i="20"/>
  <c r="AD105" i="20"/>
  <c r="AL114" i="20"/>
  <c r="AK114" i="20"/>
  <c r="AK90" i="20"/>
  <c r="AL90" i="20"/>
  <c r="AD129" i="20"/>
  <c r="AE128" i="20"/>
  <c r="AJ91" i="20"/>
  <c r="AI91" i="20"/>
  <c r="AF91" i="20"/>
  <c r="AH91" i="20"/>
  <c r="AG91" i="20"/>
  <c r="AG103" i="20"/>
  <c r="AF103" i="20"/>
  <c r="AJ103" i="20"/>
  <c r="AI103" i="20"/>
  <c r="AH103" i="20"/>
  <c r="AL126" i="19"/>
  <c r="AK126" i="19"/>
  <c r="AL90" i="19"/>
  <c r="AK90" i="19"/>
  <c r="AG115" i="19"/>
  <c r="AF115" i="19"/>
  <c r="AJ115" i="19"/>
  <c r="AH115" i="19"/>
  <c r="AI115" i="19"/>
  <c r="AI127" i="19"/>
  <c r="AH127" i="19"/>
  <c r="AG127" i="19"/>
  <c r="AF127" i="19"/>
  <c r="AJ127" i="19"/>
  <c r="AD129" i="19"/>
  <c r="AE128" i="19"/>
  <c r="AL114" i="19"/>
  <c r="AK114" i="19"/>
  <c r="AE104" i="19"/>
  <c r="AD105" i="19"/>
  <c r="AD93" i="19"/>
  <c r="AE92" i="19"/>
  <c r="AE116" i="19"/>
  <c r="AD117" i="19"/>
  <c r="AL102" i="19"/>
  <c r="AK102" i="19"/>
  <c r="AG103" i="19"/>
  <c r="AF103" i="19"/>
  <c r="AJ103" i="19"/>
  <c r="AH103" i="19"/>
  <c r="AI103" i="19"/>
  <c r="AH91" i="19"/>
  <c r="AG91" i="19"/>
  <c r="AI91" i="19"/>
  <c r="AF91" i="19"/>
  <c r="AJ91" i="19"/>
  <c r="AD129" i="18"/>
  <c r="AE128" i="18"/>
  <c r="AL90" i="18"/>
  <c r="AK90" i="18"/>
  <c r="AD117" i="18"/>
  <c r="AE116" i="18"/>
  <c r="AJ115" i="18"/>
  <c r="AI115" i="18"/>
  <c r="AH115" i="18"/>
  <c r="AG115" i="18"/>
  <c r="AF115" i="18"/>
  <c r="AI91" i="18"/>
  <c r="AH91" i="18"/>
  <c r="AG91" i="18"/>
  <c r="AJ91" i="18"/>
  <c r="AF91" i="18"/>
  <c r="AL114" i="18"/>
  <c r="AK114" i="18"/>
  <c r="AL138" i="18"/>
  <c r="AK138" i="18"/>
  <c r="AD105" i="18"/>
  <c r="AE104" i="18"/>
  <c r="AL139" i="18"/>
  <c r="AK139" i="18"/>
  <c r="AF127" i="18"/>
  <c r="AG127" i="18"/>
  <c r="AJ127" i="18"/>
  <c r="AI127" i="18"/>
  <c r="AH127" i="18"/>
  <c r="AD93" i="18"/>
  <c r="AE92" i="18"/>
  <c r="AI103" i="18"/>
  <c r="AH103" i="18"/>
  <c r="AG103" i="18"/>
  <c r="AF103" i="18"/>
  <c r="AJ103" i="18"/>
  <c r="AL102" i="18"/>
  <c r="AK102" i="18"/>
  <c r="AL126" i="18"/>
  <c r="AK126" i="18"/>
  <c r="AK138" i="15"/>
  <c r="AL138" i="15"/>
  <c r="AK102" i="15"/>
  <c r="AL102" i="15"/>
  <c r="AJ127" i="15"/>
  <c r="AI127" i="15"/>
  <c r="AH127" i="15"/>
  <c r="AG127" i="15"/>
  <c r="AF127" i="15"/>
  <c r="AJ115" i="15"/>
  <c r="AI115" i="15"/>
  <c r="AH115" i="15"/>
  <c r="AG115" i="15"/>
  <c r="AF115" i="15"/>
  <c r="AK90" i="15"/>
  <c r="AL90" i="15"/>
  <c r="AL139" i="15"/>
  <c r="AK139" i="15"/>
  <c r="AL114" i="15"/>
  <c r="AK114" i="15"/>
  <c r="AE116" i="15"/>
  <c r="AD117" i="15"/>
  <c r="AE104" i="15"/>
  <c r="AD105" i="15"/>
  <c r="AE92" i="15"/>
  <c r="AD93" i="15"/>
  <c r="AL126" i="15"/>
  <c r="AK126" i="15"/>
  <c r="AD129" i="15"/>
  <c r="AE128" i="15"/>
  <c r="AI91" i="15"/>
  <c r="AJ91" i="15"/>
  <c r="AF91" i="15"/>
  <c r="AH91" i="15"/>
  <c r="AG91" i="15"/>
  <c r="AJ103" i="15"/>
  <c r="AI103" i="15"/>
  <c r="AG103" i="15"/>
  <c r="AH103" i="15"/>
  <c r="AF103" i="15"/>
  <c r="AD129" i="12"/>
  <c r="AE128" i="12"/>
  <c r="AL114" i="12"/>
  <c r="AK114" i="12"/>
  <c r="AK90" i="12"/>
  <c r="AL90" i="12"/>
  <c r="AI91" i="12"/>
  <c r="AJ91" i="12"/>
  <c r="AH91" i="12"/>
  <c r="AG91" i="12"/>
  <c r="AF91" i="12"/>
  <c r="AH115" i="12"/>
  <c r="AG115" i="12"/>
  <c r="AJ115" i="12"/>
  <c r="AI115" i="12"/>
  <c r="AF115" i="12"/>
  <c r="AD117" i="12"/>
  <c r="AE116" i="12"/>
  <c r="AK102" i="12"/>
  <c r="AL102" i="12"/>
  <c r="AJ103" i="12"/>
  <c r="AI103" i="12"/>
  <c r="AG103" i="12"/>
  <c r="AF103" i="12"/>
  <c r="AH103" i="12"/>
  <c r="AD105" i="12"/>
  <c r="AE104" i="12"/>
  <c r="AK138" i="12"/>
  <c r="AL138" i="12"/>
  <c r="AL126" i="12"/>
  <c r="AK126" i="12"/>
  <c r="AL139" i="12"/>
  <c r="AK139" i="12"/>
  <c r="AJ127" i="12"/>
  <c r="AF127" i="12"/>
  <c r="AG127" i="12"/>
  <c r="AI127" i="12"/>
  <c r="AH127" i="12"/>
  <c r="AE92" i="12"/>
  <c r="AD93" i="12"/>
  <c r="AK126" i="11"/>
  <c r="AG104" i="11"/>
  <c r="AI104" i="11"/>
  <c r="AH127" i="11"/>
  <c r="AF91" i="11"/>
  <c r="AG91" i="11"/>
  <c r="AI91" i="11"/>
  <c r="AJ91" i="11"/>
  <c r="AK91" i="11" s="1"/>
  <c r="AG127" i="11"/>
  <c r="AJ104" i="11"/>
  <c r="AL104" i="11" s="1"/>
  <c r="AF115" i="11"/>
  <c r="AI115" i="11"/>
  <c r="AF127" i="11"/>
  <c r="AI127" i="11"/>
  <c r="AG115" i="11"/>
  <c r="AJ115" i="11"/>
  <c r="AK115" i="11" s="1"/>
  <c r="AD106" i="11"/>
  <c r="AE105" i="11"/>
  <c r="AJ105" i="11" s="1"/>
  <c r="AD117" i="11"/>
  <c r="AE116" i="11"/>
  <c r="AH116" i="11" s="1"/>
  <c r="AD93" i="11"/>
  <c r="AE92" i="11"/>
  <c r="AJ92" i="11" s="1"/>
  <c r="AD129" i="11"/>
  <c r="AD130" i="11" s="1"/>
  <c r="AD131" i="11" s="1"/>
  <c r="AD132" i="11" s="1"/>
  <c r="AD133" i="11" s="1"/>
  <c r="AE128" i="11"/>
  <c r="AJ128" i="11" s="1"/>
  <c r="AK127" i="11"/>
  <c r="AL127" i="11"/>
  <c r="AC105" i="11"/>
  <c r="AC117" i="11"/>
  <c r="AH104" i="11"/>
  <c r="AC129" i="11"/>
  <c r="AC93" i="11"/>
  <c r="AF93" i="50" l="1"/>
  <c r="AJ93" i="50"/>
  <c r="AG93" i="50"/>
  <c r="AI93" i="50"/>
  <c r="AH93" i="50"/>
  <c r="AL92" i="50"/>
  <c r="AK92" i="50"/>
  <c r="AE94" i="50"/>
  <c r="AD95" i="50"/>
  <c r="AL117" i="50"/>
  <c r="AK117" i="50"/>
  <c r="AE130" i="50"/>
  <c r="AD131" i="50"/>
  <c r="AL128" i="50"/>
  <c r="AK128" i="50"/>
  <c r="AJ129" i="50"/>
  <c r="AH129" i="50"/>
  <c r="AF129" i="50"/>
  <c r="AI129" i="50"/>
  <c r="AG129" i="50"/>
  <c r="AG106" i="50"/>
  <c r="AI106" i="50"/>
  <c r="AJ106" i="50"/>
  <c r="AH106" i="50"/>
  <c r="AF106" i="50"/>
  <c r="AD108" i="50"/>
  <c r="AE107" i="50"/>
  <c r="AE119" i="50"/>
  <c r="AD120" i="50"/>
  <c r="AJ118" i="50"/>
  <c r="AH118" i="50"/>
  <c r="AF118" i="50"/>
  <c r="AI118" i="50"/>
  <c r="AG118" i="50"/>
  <c r="AL105" i="50"/>
  <c r="AK105" i="50"/>
  <c r="AG116" i="49"/>
  <c r="AJ116" i="49"/>
  <c r="AH116" i="49"/>
  <c r="AF116" i="49"/>
  <c r="AI116" i="49"/>
  <c r="AD118" i="49"/>
  <c r="AE117" i="49"/>
  <c r="AL103" i="49"/>
  <c r="AK103" i="49"/>
  <c r="AJ128" i="49"/>
  <c r="AH128" i="49"/>
  <c r="AG128" i="49"/>
  <c r="AI128" i="49"/>
  <c r="AF128" i="49"/>
  <c r="AE129" i="49"/>
  <c r="AD130" i="49"/>
  <c r="AL91" i="49"/>
  <c r="AK91" i="49"/>
  <c r="AK127" i="49"/>
  <c r="AL127" i="49"/>
  <c r="AE105" i="49"/>
  <c r="AD106" i="49"/>
  <c r="AF92" i="49"/>
  <c r="AG92" i="49"/>
  <c r="AJ92" i="49"/>
  <c r="AH92" i="49"/>
  <c r="AI92" i="49"/>
  <c r="AD94" i="49"/>
  <c r="AE93" i="49"/>
  <c r="AL115" i="49"/>
  <c r="AK115" i="49"/>
  <c r="AF104" i="49"/>
  <c r="AI104" i="49"/>
  <c r="AJ104" i="49"/>
  <c r="AG104" i="49"/>
  <c r="AH104" i="49"/>
  <c r="AJ129" i="48"/>
  <c r="AI129" i="48"/>
  <c r="AH129" i="48"/>
  <c r="AG129" i="48"/>
  <c r="AF129" i="48"/>
  <c r="AF105" i="48"/>
  <c r="AG105" i="48"/>
  <c r="AH105" i="48"/>
  <c r="AJ105" i="48"/>
  <c r="AI105" i="48"/>
  <c r="AD107" i="48"/>
  <c r="AE106" i="48"/>
  <c r="AL104" i="48"/>
  <c r="AK104" i="48"/>
  <c r="AL94" i="48"/>
  <c r="AK94" i="48"/>
  <c r="AL120" i="48"/>
  <c r="AK120" i="48"/>
  <c r="AJ95" i="48"/>
  <c r="AI95" i="48"/>
  <c r="AH95" i="48"/>
  <c r="AG95" i="48"/>
  <c r="AF95" i="48"/>
  <c r="AL121" i="48"/>
  <c r="AK121" i="48"/>
  <c r="AD97" i="48"/>
  <c r="AE97" i="48" s="1"/>
  <c r="AE96" i="48"/>
  <c r="AE130" i="48"/>
  <c r="AD131" i="48"/>
  <c r="AL128" i="48"/>
  <c r="AK128" i="48"/>
  <c r="AJ128" i="47"/>
  <c r="AI128" i="47"/>
  <c r="AH128" i="47"/>
  <c r="AG128" i="47"/>
  <c r="AF128" i="47"/>
  <c r="AE129" i="47"/>
  <c r="AD130" i="47"/>
  <c r="AK115" i="47"/>
  <c r="AL115" i="47"/>
  <c r="AH116" i="47"/>
  <c r="AG116" i="47"/>
  <c r="AF116" i="47"/>
  <c r="AJ116" i="47"/>
  <c r="AI116" i="47"/>
  <c r="AL103" i="47"/>
  <c r="AK103" i="47"/>
  <c r="AD94" i="47"/>
  <c r="AE93" i="47"/>
  <c r="AE117" i="47"/>
  <c r="AD118" i="47"/>
  <c r="AI92" i="47"/>
  <c r="AH92" i="47"/>
  <c r="AG92" i="47"/>
  <c r="AF92" i="47"/>
  <c r="AJ92" i="47"/>
  <c r="AK91" i="47"/>
  <c r="AL91" i="47"/>
  <c r="AK127" i="47"/>
  <c r="AL127" i="47"/>
  <c r="AE105" i="47"/>
  <c r="AD106" i="47"/>
  <c r="AH104" i="47"/>
  <c r="AF104" i="47"/>
  <c r="AG104" i="47"/>
  <c r="AI104" i="47"/>
  <c r="AJ104" i="47"/>
  <c r="AE131" i="46"/>
  <c r="AD132" i="46"/>
  <c r="AD107" i="46"/>
  <c r="AE106" i="46"/>
  <c r="AF130" i="46"/>
  <c r="AJ130" i="46"/>
  <c r="AI130" i="46"/>
  <c r="AG130" i="46"/>
  <c r="AH130" i="46"/>
  <c r="AE119" i="46"/>
  <c r="AD120" i="46"/>
  <c r="AK93" i="46"/>
  <c r="AL93" i="46"/>
  <c r="AJ118" i="46"/>
  <c r="AI118" i="46"/>
  <c r="AH118" i="46"/>
  <c r="AF118" i="46"/>
  <c r="AG118" i="46"/>
  <c r="AK104" i="46"/>
  <c r="AL104" i="46"/>
  <c r="AL117" i="46"/>
  <c r="AK117" i="46"/>
  <c r="AI94" i="46"/>
  <c r="AH94" i="46"/>
  <c r="AG94" i="46"/>
  <c r="AF94" i="46"/>
  <c r="AJ94" i="46"/>
  <c r="AL129" i="46"/>
  <c r="AK129" i="46"/>
  <c r="AH105" i="46"/>
  <c r="AG105" i="46"/>
  <c r="AF105" i="46"/>
  <c r="AJ105" i="46"/>
  <c r="AI105" i="46"/>
  <c r="AD96" i="46"/>
  <c r="AE95" i="46"/>
  <c r="AL104" i="44"/>
  <c r="AK104" i="44"/>
  <c r="AH105" i="44"/>
  <c r="AG105" i="44"/>
  <c r="AF105" i="44"/>
  <c r="AJ105" i="44"/>
  <c r="AI105" i="44"/>
  <c r="AD107" i="44"/>
  <c r="AE106" i="44"/>
  <c r="AE129" i="45"/>
  <c r="AD130" i="45"/>
  <c r="AJ116" i="45"/>
  <c r="AF116" i="45"/>
  <c r="AG116" i="45"/>
  <c r="AH116" i="45"/>
  <c r="AI116" i="45"/>
  <c r="AD118" i="45"/>
  <c r="AE117" i="45"/>
  <c r="AL103" i="45"/>
  <c r="AK103" i="45"/>
  <c r="AL115" i="45"/>
  <c r="AK115" i="45"/>
  <c r="AF92" i="45"/>
  <c r="AJ92" i="45"/>
  <c r="AI92" i="45"/>
  <c r="AH92" i="45"/>
  <c r="AG92" i="45"/>
  <c r="AK91" i="45"/>
  <c r="AL91" i="45"/>
  <c r="AD94" i="45"/>
  <c r="AE93" i="45"/>
  <c r="AJ104" i="45"/>
  <c r="AF104" i="45"/>
  <c r="AI104" i="45"/>
  <c r="AH104" i="45"/>
  <c r="AG104" i="45"/>
  <c r="AD106" i="45"/>
  <c r="AE105" i="45"/>
  <c r="AJ128" i="45"/>
  <c r="AI128" i="45"/>
  <c r="AH128" i="45"/>
  <c r="AG128" i="45"/>
  <c r="AF128" i="45"/>
  <c r="AK127" i="45"/>
  <c r="AL127" i="45"/>
  <c r="AJ95" i="44"/>
  <c r="AI95" i="44"/>
  <c r="AH95" i="44"/>
  <c r="AF95" i="44"/>
  <c r="AG95" i="44"/>
  <c r="AE96" i="44"/>
  <c r="AD97" i="44"/>
  <c r="AE97" i="44" s="1"/>
  <c r="AJ129" i="44"/>
  <c r="AI129" i="44"/>
  <c r="AH129" i="44"/>
  <c r="AG129" i="44"/>
  <c r="AF129" i="44"/>
  <c r="AL128" i="44"/>
  <c r="AK128" i="44"/>
  <c r="AE130" i="44"/>
  <c r="AD131" i="44"/>
  <c r="AL94" i="44"/>
  <c r="AK94" i="44"/>
  <c r="AK115" i="43"/>
  <c r="AL115" i="43"/>
  <c r="AD118" i="43"/>
  <c r="AE117" i="43"/>
  <c r="AJ116" i="43"/>
  <c r="AI116" i="43"/>
  <c r="AH116" i="43"/>
  <c r="AG116" i="43"/>
  <c r="AF116" i="43"/>
  <c r="AD107" i="43"/>
  <c r="AE106" i="43"/>
  <c r="AG105" i="43"/>
  <c r="AF105" i="43"/>
  <c r="AI105" i="43"/>
  <c r="AH105" i="43"/>
  <c r="AJ105" i="43"/>
  <c r="AL104" i="43"/>
  <c r="AK104" i="43"/>
  <c r="AK92" i="43"/>
  <c r="AL92" i="43"/>
  <c r="AJ128" i="43"/>
  <c r="AI128" i="43"/>
  <c r="AH128" i="43"/>
  <c r="AG128" i="43"/>
  <c r="AF128" i="43"/>
  <c r="AK127" i="43"/>
  <c r="AL127" i="43"/>
  <c r="AG93" i="43"/>
  <c r="AI93" i="43"/>
  <c r="AJ93" i="43"/>
  <c r="AH93" i="43"/>
  <c r="AF93" i="43"/>
  <c r="AE129" i="43"/>
  <c r="AD130" i="43"/>
  <c r="AE94" i="43"/>
  <c r="AD95" i="43"/>
  <c r="AF105" i="42"/>
  <c r="AJ105" i="42"/>
  <c r="AI105" i="42"/>
  <c r="AH105" i="42"/>
  <c r="AG105" i="42"/>
  <c r="AJ95" i="42"/>
  <c r="AI95" i="42"/>
  <c r="AH95" i="42"/>
  <c r="AG95" i="42"/>
  <c r="AF95" i="42"/>
  <c r="AD107" i="42"/>
  <c r="AE106" i="42"/>
  <c r="AL104" i="42"/>
  <c r="AK104" i="42"/>
  <c r="AE96" i="42"/>
  <c r="AD97" i="42"/>
  <c r="AE97" i="42" s="1"/>
  <c r="AE130" i="42"/>
  <c r="AD131" i="42"/>
  <c r="AE119" i="42"/>
  <c r="AD120" i="42"/>
  <c r="AJ129" i="42"/>
  <c r="AI129" i="42"/>
  <c r="AH129" i="42"/>
  <c r="AG129" i="42"/>
  <c r="AF129" i="42"/>
  <c r="AJ118" i="42"/>
  <c r="AI118" i="42"/>
  <c r="AH118" i="42"/>
  <c r="AG118" i="42"/>
  <c r="AF118" i="42"/>
  <c r="AL128" i="42"/>
  <c r="AK128" i="42"/>
  <c r="AL94" i="42"/>
  <c r="AK94" i="42"/>
  <c r="AL117" i="42"/>
  <c r="AK117" i="42"/>
  <c r="AJ105" i="41"/>
  <c r="AI105" i="41"/>
  <c r="AH105" i="41"/>
  <c r="AG105" i="41"/>
  <c r="AF105" i="41"/>
  <c r="AK91" i="41"/>
  <c r="AL91" i="41"/>
  <c r="AE106" i="41"/>
  <c r="AD107" i="41"/>
  <c r="AF92" i="41"/>
  <c r="AH92" i="41"/>
  <c r="AG92" i="41"/>
  <c r="AJ92" i="41"/>
  <c r="AI92" i="41"/>
  <c r="AJ116" i="41"/>
  <c r="AI116" i="41"/>
  <c r="AH116" i="41"/>
  <c r="AG116" i="41"/>
  <c r="AF116" i="41"/>
  <c r="AL115" i="41"/>
  <c r="AK115" i="41"/>
  <c r="AD94" i="41"/>
  <c r="AE93" i="41"/>
  <c r="AD118" i="41"/>
  <c r="AE117" i="41"/>
  <c r="AJ128" i="41"/>
  <c r="AI128" i="41"/>
  <c r="AH128" i="41"/>
  <c r="AG128" i="41"/>
  <c r="AF128" i="41"/>
  <c r="AE129" i="41"/>
  <c r="AD130" i="41"/>
  <c r="AK104" i="41"/>
  <c r="AL104" i="41"/>
  <c r="AK127" i="41"/>
  <c r="AL127" i="41"/>
  <c r="AJ129" i="40"/>
  <c r="AI129" i="40"/>
  <c r="AH129" i="40"/>
  <c r="AG129" i="40"/>
  <c r="AF129" i="40"/>
  <c r="AL105" i="40"/>
  <c r="AK105" i="40"/>
  <c r="AL117" i="40"/>
  <c r="AK117" i="40"/>
  <c r="AL128" i="40"/>
  <c r="AK128" i="40"/>
  <c r="AH106" i="40"/>
  <c r="AG106" i="40"/>
  <c r="AF106" i="40"/>
  <c r="AJ106" i="40"/>
  <c r="AI106" i="40"/>
  <c r="AJ118" i="40"/>
  <c r="AI118" i="40"/>
  <c r="AH118" i="40"/>
  <c r="AG118" i="40"/>
  <c r="AF118" i="40"/>
  <c r="AD96" i="40"/>
  <c r="AE95" i="40"/>
  <c r="AE119" i="40"/>
  <c r="AD120" i="40"/>
  <c r="AD108" i="40"/>
  <c r="AE107" i="40"/>
  <c r="AE130" i="40"/>
  <c r="AD131" i="40"/>
  <c r="AL93" i="40"/>
  <c r="AK93" i="40"/>
  <c r="AI94" i="40"/>
  <c r="AJ94" i="40"/>
  <c r="AH94" i="40"/>
  <c r="AG94" i="40"/>
  <c r="AF94" i="40"/>
  <c r="AH116" i="39"/>
  <c r="AG116" i="39"/>
  <c r="AF116" i="39"/>
  <c r="AJ116" i="39"/>
  <c r="AI116" i="39"/>
  <c r="AE117" i="39"/>
  <c r="AD118" i="39"/>
  <c r="AJ128" i="39"/>
  <c r="AH128" i="39"/>
  <c r="AG128" i="39"/>
  <c r="AI128" i="39"/>
  <c r="AF128" i="39"/>
  <c r="AE94" i="39"/>
  <c r="AD95" i="39"/>
  <c r="AE129" i="39"/>
  <c r="AD130" i="39"/>
  <c r="AH93" i="39"/>
  <c r="AG93" i="39"/>
  <c r="AF93" i="39"/>
  <c r="AI93" i="39"/>
  <c r="AJ93" i="39"/>
  <c r="AL92" i="39"/>
  <c r="AK92" i="39"/>
  <c r="AL127" i="39"/>
  <c r="AK127" i="39"/>
  <c r="AL115" i="39"/>
  <c r="AK115" i="39"/>
  <c r="AK103" i="39"/>
  <c r="AL103" i="39"/>
  <c r="AE105" i="39"/>
  <c r="AD106" i="39"/>
  <c r="AH104" i="39"/>
  <c r="AJ104" i="39"/>
  <c r="AI104" i="39"/>
  <c r="AF104" i="39"/>
  <c r="AG104" i="39"/>
  <c r="AL129" i="38"/>
  <c r="AK129" i="38"/>
  <c r="AE131" i="38"/>
  <c r="AJ105" i="38"/>
  <c r="AI105" i="38"/>
  <c r="AH105" i="38"/>
  <c r="AF105" i="38"/>
  <c r="AG105" i="38"/>
  <c r="AE117" i="38"/>
  <c r="AK91" i="38"/>
  <c r="AL91" i="38"/>
  <c r="AF116" i="38"/>
  <c r="AI116" i="38"/>
  <c r="AH116" i="38"/>
  <c r="AJ116" i="38"/>
  <c r="AG116" i="38"/>
  <c r="AE106" i="38"/>
  <c r="AK104" i="38"/>
  <c r="AL104" i="38"/>
  <c r="AF130" i="38"/>
  <c r="AJ130" i="38"/>
  <c r="AI130" i="38"/>
  <c r="AH130" i="38"/>
  <c r="AG130" i="38"/>
  <c r="AF92" i="38"/>
  <c r="AH92" i="38"/>
  <c r="AG92" i="38"/>
  <c r="AJ92" i="38"/>
  <c r="AI92" i="38"/>
  <c r="AE93" i="38"/>
  <c r="AK115" i="38"/>
  <c r="AL115" i="38"/>
  <c r="AE130" i="37"/>
  <c r="AG129" i="37"/>
  <c r="AF129" i="37"/>
  <c r="AH129" i="37"/>
  <c r="AJ129" i="37"/>
  <c r="AI129" i="37"/>
  <c r="AK92" i="37"/>
  <c r="AL92" i="37"/>
  <c r="AE94" i="37"/>
  <c r="AK115" i="37"/>
  <c r="AL115" i="37"/>
  <c r="AE106" i="37"/>
  <c r="AE117" i="37"/>
  <c r="AL104" i="37"/>
  <c r="AK104" i="37"/>
  <c r="AL128" i="37"/>
  <c r="AK128" i="37"/>
  <c r="AF93" i="37"/>
  <c r="AJ93" i="37"/>
  <c r="AH93" i="37"/>
  <c r="AI93" i="37"/>
  <c r="AG93" i="37"/>
  <c r="AI105" i="37"/>
  <c r="AH105" i="37"/>
  <c r="AG105" i="37"/>
  <c r="AJ105" i="37"/>
  <c r="AF105" i="37"/>
  <c r="AF116" i="37"/>
  <c r="AJ116" i="37"/>
  <c r="AI116" i="37"/>
  <c r="AH116" i="37"/>
  <c r="AG116" i="37"/>
  <c r="AI116" i="36"/>
  <c r="AH116" i="36"/>
  <c r="AG116" i="36"/>
  <c r="AJ116" i="36"/>
  <c r="AF116" i="36"/>
  <c r="AE105" i="36"/>
  <c r="AE130" i="36"/>
  <c r="AL103" i="36"/>
  <c r="AK103" i="36"/>
  <c r="AE93" i="36"/>
  <c r="AG92" i="36"/>
  <c r="AF92" i="36"/>
  <c r="AJ92" i="36"/>
  <c r="AI92" i="36"/>
  <c r="AH92" i="36"/>
  <c r="AH104" i="36"/>
  <c r="AF104" i="36"/>
  <c r="AJ104" i="36"/>
  <c r="AI104" i="36"/>
  <c r="AG104" i="36"/>
  <c r="AF129" i="36"/>
  <c r="AJ129" i="36"/>
  <c r="AI129" i="36"/>
  <c r="AH129" i="36"/>
  <c r="AG129" i="36"/>
  <c r="AL91" i="36"/>
  <c r="AK91" i="36"/>
  <c r="AE117" i="36"/>
  <c r="AL128" i="36"/>
  <c r="AK128" i="36"/>
  <c r="AK115" i="36"/>
  <c r="AL115" i="36"/>
  <c r="AE117" i="35"/>
  <c r="AF116" i="35"/>
  <c r="AI116" i="35"/>
  <c r="AJ116" i="35"/>
  <c r="AH116" i="35"/>
  <c r="AG116" i="35"/>
  <c r="AL103" i="35"/>
  <c r="AK103" i="35"/>
  <c r="AK127" i="35"/>
  <c r="AL127" i="35"/>
  <c r="AH104" i="35"/>
  <c r="AI104" i="35"/>
  <c r="AG104" i="35"/>
  <c r="AF104" i="35"/>
  <c r="AJ104" i="35"/>
  <c r="AE93" i="35"/>
  <c r="AJ128" i="35"/>
  <c r="AI128" i="35"/>
  <c r="AF128" i="35"/>
  <c r="AH128" i="35"/>
  <c r="AG128" i="35"/>
  <c r="AE129" i="35"/>
  <c r="AL91" i="35"/>
  <c r="AK91" i="35"/>
  <c r="AK115" i="35"/>
  <c r="AL115" i="35"/>
  <c r="AE105" i="35"/>
  <c r="AH92" i="35"/>
  <c r="AG92" i="35"/>
  <c r="AF92" i="35"/>
  <c r="AJ92" i="35"/>
  <c r="AI92" i="35"/>
  <c r="AE105" i="34"/>
  <c r="AJ128" i="34"/>
  <c r="AF128" i="34"/>
  <c r="AI128" i="34"/>
  <c r="AH128" i="34"/>
  <c r="AG128" i="34"/>
  <c r="AE129" i="34"/>
  <c r="AJ116" i="34"/>
  <c r="AI116" i="34"/>
  <c r="AF116" i="34"/>
  <c r="AH116" i="34"/>
  <c r="AG116" i="34"/>
  <c r="AF104" i="34"/>
  <c r="AI104" i="34"/>
  <c r="AH104" i="34"/>
  <c r="AG104" i="34"/>
  <c r="AJ104" i="34"/>
  <c r="AL115" i="34"/>
  <c r="AK115" i="34"/>
  <c r="AL127" i="34"/>
  <c r="AK127" i="34"/>
  <c r="AL91" i="34"/>
  <c r="AK91" i="34"/>
  <c r="AL103" i="34"/>
  <c r="AK103" i="34"/>
  <c r="AJ92" i="34"/>
  <c r="AI92" i="34"/>
  <c r="AH92" i="34"/>
  <c r="AG92" i="34"/>
  <c r="AF92" i="34"/>
  <c r="AE117" i="34"/>
  <c r="AE93" i="34"/>
  <c r="AE93" i="33"/>
  <c r="AH92" i="33"/>
  <c r="AF92" i="33"/>
  <c r="AJ92" i="33"/>
  <c r="AI92" i="33"/>
  <c r="AG92" i="33"/>
  <c r="AJ128" i="33"/>
  <c r="AI128" i="33"/>
  <c r="AH128" i="33"/>
  <c r="AG128" i="33"/>
  <c r="AF128" i="33"/>
  <c r="AE129" i="33"/>
  <c r="AL103" i="33"/>
  <c r="AK103" i="33"/>
  <c r="AE117" i="33"/>
  <c r="AF116" i="33"/>
  <c r="AJ116" i="33"/>
  <c r="AH116" i="33"/>
  <c r="AI116" i="33"/>
  <c r="AG116" i="33"/>
  <c r="AE105" i="33"/>
  <c r="AH104" i="33"/>
  <c r="AG104" i="33"/>
  <c r="AF104" i="33"/>
  <c r="AJ104" i="33"/>
  <c r="AI104" i="33"/>
  <c r="AK91" i="33"/>
  <c r="AL91" i="33"/>
  <c r="AK127" i="33"/>
  <c r="AL127" i="33"/>
  <c r="AK115" i="33"/>
  <c r="AL115" i="33"/>
  <c r="AE117" i="32"/>
  <c r="AF116" i="32"/>
  <c r="AG116" i="32"/>
  <c r="AH116" i="32"/>
  <c r="AI116" i="32"/>
  <c r="AJ116" i="32"/>
  <c r="AE129" i="32"/>
  <c r="AK103" i="32"/>
  <c r="AL103" i="32"/>
  <c r="AE93" i="32"/>
  <c r="AI104" i="32"/>
  <c r="AH104" i="32"/>
  <c r="AG104" i="32"/>
  <c r="AF104" i="32"/>
  <c r="AJ104" i="32"/>
  <c r="AH92" i="32"/>
  <c r="AF92" i="32"/>
  <c r="AI92" i="32"/>
  <c r="AJ92" i="32"/>
  <c r="AG92" i="32"/>
  <c r="AK127" i="32"/>
  <c r="AL127" i="32"/>
  <c r="AL91" i="32"/>
  <c r="AK91" i="32"/>
  <c r="AJ128" i="32"/>
  <c r="AI128" i="32"/>
  <c r="AH128" i="32"/>
  <c r="AG128" i="32"/>
  <c r="AF128" i="32"/>
  <c r="AK115" i="32"/>
  <c r="AL115" i="32"/>
  <c r="AE105" i="32"/>
  <c r="AL103" i="31"/>
  <c r="AK103" i="31"/>
  <c r="AK115" i="31"/>
  <c r="AL115" i="31"/>
  <c r="AE130" i="31"/>
  <c r="AE93" i="31"/>
  <c r="AJ104" i="31"/>
  <c r="AI104" i="31"/>
  <c r="AF104" i="31"/>
  <c r="AH104" i="31"/>
  <c r="AG104" i="31"/>
  <c r="AL128" i="31"/>
  <c r="AK128" i="31"/>
  <c r="AE117" i="31"/>
  <c r="AH129" i="31"/>
  <c r="AG129" i="31"/>
  <c r="AF129" i="31"/>
  <c r="AJ129" i="31"/>
  <c r="AI129" i="31"/>
  <c r="AJ92" i="31"/>
  <c r="AG92" i="31"/>
  <c r="AI92" i="31"/>
  <c r="AH92" i="31"/>
  <c r="AF92" i="31"/>
  <c r="AE105" i="31"/>
  <c r="AF116" i="31"/>
  <c r="AH116" i="31"/>
  <c r="AG116" i="31"/>
  <c r="AI116" i="31"/>
  <c r="AJ116" i="31"/>
  <c r="AL91" i="31"/>
  <c r="AK91" i="31"/>
  <c r="AE117" i="30"/>
  <c r="AF116" i="30"/>
  <c r="AG116" i="30"/>
  <c r="AJ116" i="30"/>
  <c r="AI116" i="30"/>
  <c r="AH116" i="30"/>
  <c r="AK91" i="30"/>
  <c r="AL91" i="30"/>
  <c r="AK115" i="30"/>
  <c r="AL115" i="30"/>
  <c r="AK127" i="30"/>
  <c r="AL127" i="30"/>
  <c r="AL103" i="30"/>
  <c r="AK103" i="30"/>
  <c r="AJ104" i="30"/>
  <c r="AH104" i="30"/>
  <c r="AG104" i="30"/>
  <c r="AI104" i="30"/>
  <c r="AF104" i="30"/>
  <c r="AJ92" i="30"/>
  <c r="AG92" i="30"/>
  <c r="AF92" i="30"/>
  <c r="AI92" i="30"/>
  <c r="AH92" i="30"/>
  <c r="AE105" i="30"/>
  <c r="AE129" i="30"/>
  <c r="AE93" i="30"/>
  <c r="AJ128" i="30"/>
  <c r="AG128" i="30"/>
  <c r="AF128" i="30"/>
  <c r="AI128" i="30"/>
  <c r="AH128" i="30"/>
  <c r="AE117" i="29"/>
  <c r="AE129" i="29"/>
  <c r="AG92" i="29"/>
  <c r="AF92" i="29"/>
  <c r="AI92" i="29"/>
  <c r="AJ92" i="29"/>
  <c r="AH92" i="29"/>
  <c r="AG104" i="29"/>
  <c r="AF104" i="29"/>
  <c r="AH104" i="29"/>
  <c r="AJ104" i="29"/>
  <c r="AI104" i="29"/>
  <c r="AL91" i="29"/>
  <c r="AK91" i="29"/>
  <c r="AK115" i="29"/>
  <c r="AL115" i="29"/>
  <c r="AF116" i="29"/>
  <c r="AJ116" i="29"/>
  <c r="AI116" i="29"/>
  <c r="AH116" i="29"/>
  <c r="AG116" i="29"/>
  <c r="AE93" i="29"/>
  <c r="AL103" i="29"/>
  <c r="AK103" i="29"/>
  <c r="AJ128" i="29"/>
  <c r="AI128" i="29"/>
  <c r="AH128" i="29"/>
  <c r="AG128" i="29"/>
  <c r="AF128" i="29"/>
  <c r="AE105" i="29"/>
  <c r="AK127" i="29"/>
  <c r="AL127" i="29"/>
  <c r="AE119" i="28"/>
  <c r="AK105" i="28"/>
  <c r="AL105" i="28"/>
  <c r="AJ128" i="28"/>
  <c r="AI128" i="28"/>
  <c r="AH128" i="28"/>
  <c r="AG128" i="28"/>
  <c r="AF128" i="28"/>
  <c r="AJ118" i="28"/>
  <c r="AI118" i="28"/>
  <c r="AH118" i="28"/>
  <c r="AG118" i="28"/>
  <c r="AF118" i="28"/>
  <c r="AE129" i="28"/>
  <c r="AL117" i="28"/>
  <c r="AK117" i="28"/>
  <c r="AE93" i="28"/>
  <c r="AK127" i="28"/>
  <c r="AL127" i="28"/>
  <c r="AG92" i="28"/>
  <c r="AF92" i="28"/>
  <c r="AJ92" i="28"/>
  <c r="AI92" i="28"/>
  <c r="AH92" i="28"/>
  <c r="AL91" i="28"/>
  <c r="AK91" i="28"/>
  <c r="AG106" i="28"/>
  <c r="AJ106" i="28"/>
  <c r="AI106" i="28"/>
  <c r="AH106" i="28"/>
  <c r="AF106" i="28"/>
  <c r="AE107" i="28"/>
  <c r="AE105" i="27"/>
  <c r="AK103" i="27"/>
  <c r="AL103" i="27"/>
  <c r="AJ128" i="27"/>
  <c r="AI128" i="27"/>
  <c r="AH128" i="27"/>
  <c r="AG128" i="27"/>
  <c r="AF128" i="27"/>
  <c r="AE117" i="27"/>
  <c r="AL91" i="27"/>
  <c r="AK91" i="27"/>
  <c r="AK115" i="27"/>
  <c r="AL115" i="27"/>
  <c r="AJ92" i="27"/>
  <c r="AI92" i="27"/>
  <c r="AH92" i="27"/>
  <c r="AF92" i="27"/>
  <c r="AG92" i="27"/>
  <c r="AE129" i="27"/>
  <c r="AJ116" i="27"/>
  <c r="AI116" i="27"/>
  <c r="AH116" i="27"/>
  <c r="AF116" i="27"/>
  <c r="AG116" i="27"/>
  <c r="AE93" i="27"/>
  <c r="AJ104" i="27"/>
  <c r="AF104" i="27"/>
  <c r="AI104" i="27"/>
  <c r="AH104" i="27"/>
  <c r="AG104" i="27"/>
  <c r="AK127" i="27"/>
  <c r="AL127" i="27"/>
  <c r="AD130" i="26"/>
  <c r="AE129" i="26"/>
  <c r="AL115" i="26"/>
  <c r="AK115" i="26"/>
  <c r="AJ116" i="26"/>
  <c r="AI116" i="26"/>
  <c r="AH116" i="26"/>
  <c r="AG116" i="26"/>
  <c r="AF116" i="26"/>
  <c r="AL103" i="26"/>
  <c r="AK103" i="26"/>
  <c r="AH128" i="26"/>
  <c r="AG128" i="26"/>
  <c r="AF128" i="26"/>
  <c r="AJ128" i="26"/>
  <c r="AI128" i="26"/>
  <c r="AL127" i="26"/>
  <c r="AK127" i="26"/>
  <c r="AE117" i="26"/>
  <c r="AD118" i="26"/>
  <c r="AG104" i="26"/>
  <c r="AF104" i="26"/>
  <c r="AJ104" i="26"/>
  <c r="AI104" i="26"/>
  <c r="AH104" i="26"/>
  <c r="AH92" i="26"/>
  <c r="AG92" i="26"/>
  <c r="AF92" i="26"/>
  <c r="AJ92" i="26"/>
  <c r="AI92" i="26"/>
  <c r="AD106" i="26"/>
  <c r="AE105" i="26"/>
  <c r="AL91" i="26"/>
  <c r="AK91" i="26"/>
  <c r="AD94" i="26"/>
  <c r="AE93" i="26"/>
  <c r="AJ104" i="25"/>
  <c r="AI104" i="25"/>
  <c r="AG104" i="25"/>
  <c r="AF104" i="25"/>
  <c r="AH104" i="25"/>
  <c r="AF92" i="25"/>
  <c r="AI92" i="25"/>
  <c r="AH92" i="25"/>
  <c r="AJ92" i="25"/>
  <c r="AG92" i="25"/>
  <c r="AK127" i="25"/>
  <c r="AL127" i="25"/>
  <c r="AD106" i="25"/>
  <c r="AE105" i="25"/>
  <c r="AD94" i="25"/>
  <c r="AE93" i="25"/>
  <c r="AD130" i="25"/>
  <c r="AE129" i="25"/>
  <c r="AK91" i="25"/>
  <c r="AL91" i="25"/>
  <c r="AH128" i="25"/>
  <c r="AG128" i="25"/>
  <c r="AF128" i="25"/>
  <c r="AJ128" i="25"/>
  <c r="AI128" i="25"/>
  <c r="AJ116" i="25"/>
  <c r="AI116" i="25"/>
  <c r="AH116" i="25"/>
  <c r="AG116" i="25"/>
  <c r="AF116" i="25"/>
  <c r="AE117" i="25"/>
  <c r="AD118" i="25"/>
  <c r="AL115" i="25"/>
  <c r="AK115" i="25"/>
  <c r="AL103" i="25"/>
  <c r="AK103" i="25"/>
  <c r="AL115" i="24"/>
  <c r="AK115" i="24"/>
  <c r="AH128" i="24"/>
  <c r="AG128" i="24"/>
  <c r="AF128" i="24"/>
  <c r="AJ128" i="24"/>
  <c r="AI128" i="24"/>
  <c r="AE117" i="24"/>
  <c r="AD118" i="24"/>
  <c r="AL109" i="24"/>
  <c r="AK109" i="24"/>
  <c r="AD130" i="24"/>
  <c r="AE129" i="24"/>
  <c r="AJ116" i="24"/>
  <c r="AI116" i="24"/>
  <c r="AH116" i="24"/>
  <c r="AG116" i="24"/>
  <c r="AF116" i="24"/>
  <c r="AH92" i="24"/>
  <c r="AG92" i="24"/>
  <c r="AF92" i="24"/>
  <c r="AI92" i="24"/>
  <c r="AJ92" i="24"/>
  <c r="AL108" i="24"/>
  <c r="AK108" i="24"/>
  <c r="AL91" i="24"/>
  <c r="AK91" i="24"/>
  <c r="AL127" i="24"/>
  <c r="AK127" i="24"/>
  <c r="AD94" i="24"/>
  <c r="AE93" i="24"/>
  <c r="AE105" i="23"/>
  <c r="AD106" i="23"/>
  <c r="AH128" i="23"/>
  <c r="AG128" i="23"/>
  <c r="AJ128" i="23"/>
  <c r="AI128" i="23"/>
  <c r="AF128" i="23"/>
  <c r="AL127" i="23"/>
  <c r="AK127" i="23"/>
  <c r="AJ92" i="23"/>
  <c r="AI92" i="23"/>
  <c r="AG92" i="23"/>
  <c r="AF92" i="23"/>
  <c r="AH92" i="23"/>
  <c r="AG104" i="23"/>
  <c r="AF104" i="23"/>
  <c r="AJ104" i="23"/>
  <c r="AH104" i="23"/>
  <c r="AI104" i="23"/>
  <c r="AD130" i="23"/>
  <c r="AE129" i="23"/>
  <c r="AD94" i="23"/>
  <c r="AE93" i="23"/>
  <c r="AJ116" i="23"/>
  <c r="AI116" i="23"/>
  <c r="AG116" i="23"/>
  <c r="AF116" i="23"/>
  <c r="AH116" i="23"/>
  <c r="AL103" i="23"/>
  <c r="AK103" i="23"/>
  <c r="AL91" i="23"/>
  <c r="AK91" i="23"/>
  <c r="AE117" i="23"/>
  <c r="AD118" i="23"/>
  <c r="AL115" i="23"/>
  <c r="AK115" i="23"/>
  <c r="AL103" i="22"/>
  <c r="AK103" i="22"/>
  <c r="AH104" i="22"/>
  <c r="AG104" i="22"/>
  <c r="AF104" i="22"/>
  <c r="AJ104" i="22"/>
  <c r="AI104" i="22"/>
  <c r="AD94" i="22"/>
  <c r="AE93" i="22"/>
  <c r="AD106" i="22"/>
  <c r="AE105" i="22"/>
  <c r="AJ92" i="22"/>
  <c r="AI92" i="22"/>
  <c r="AH92" i="22"/>
  <c r="AG92" i="22"/>
  <c r="AF92" i="22"/>
  <c r="AJ116" i="22"/>
  <c r="AI116" i="22"/>
  <c r="AH116" i="22"/>
  <c r="AG116" i="22"/>
  <c r="AF116" i="22"/>
  <c r="AL115" i="22"/>
  <c r="AK115" i="22"/>
  <c r="AE117" i="22"/>
  <c r="AD118" i="22"/>
  <c r="AH128" i="22"/>
  <c r="AG128" i="22"/>
  <c r="AF128" i="22"/>
  <c r="AJ128" i="22"/>
  <c r="AI128" i="22"/>
  <c r="AL91" i="22"/>
  <c r="AK91" i="22"/>
  <c r="AD130" i="22"/>
  <c r="AE129" i="22"/>
  <c r="AL127" i="22"/>
  <c r="AK127" i="22"/>
  <c r="AL91" i="21"/>
  <c r="AK91" i="21"/>
  <c r="AE130" i="21"/>
  <c r="AD131" i="21"/>
  <c r="AJ104" i="21"/>
  <c r="AI104" i="21"/>
  <c r="AH104" i="21"/>
  <c r="AG104" i="21"/>
  <c r="AF104" i="21"/>
  <c r="AE93" i="21"/>
  <c r="AD94" i="21"/>
  <c r="AD106" i="21"/>
  <c r="AE105" i="21"/>
  <c r="AJ92" i="21"/>
  <c r="AI92" i="21"/>
  <c r="AH92" i="21"/>
  <c r="AG92" i="21"/>
  <c r="AF92" i="21"/>
  <c r="AL103" i="21"/>
  <c r="AK103" i="21"/>
  <c r="AH116" i="21"/>
  <c r="AG116" i="21"/>
  <c r="AF116" i="21"/>
  <c r="AJ116" i="21"/>
  <c r="AI116" i="21"/>
  <c r="AD118" i="21"/>
  <c r="AE117" i="21"/>
  <c r="AL128" i="21"/>
  <c r="AK128" i="21"/>
  <c r="AG129" i="21"/>
  <c r="AJ129" i="21"/>
  <c r="AI129" i="21"/>
  <c r="AH129" i="21"/>
  <c r="AF129" i="21"/>
  <c r="AL115" i="21"/>
  <c r="AK115" i="21"/>
  <c r="AL103" i="20"/>
  <c r="AK103" i="20"/>
  <c r="AI92" i="20"/>
  <c r="AH92" i="20"/>
  <c r="AJ92" i="20"/>
  <c r="AG92" i="20"/>
  <c r="AF92" i="20"/>
  <c r="AK91" i="20"/>
  <c r="AL91" i="20"/>
  <c r="AE93" i="20"/>
  <c r="AD94" i="20"/>
  <c r="AD118" i="20"/>
  <c r="AE117" i="20"/>
  <c r="AL115" i="20"/>
  <c r="AK115" i="20"/>
  <c r="AH128" i="20"/>
  <c r="AG128" i="20"/>
  <c r="AF128" i="20"/>
  <c r="AJ128" i="20"/>
  <c r="AI128" i="20"/>
  <c r="AE105" i="20"/>
  <c r="AD106" i="20"/>
  <c r="AL127" i="20"/>
  <c r="AK127" i="20"/>
  <c r="AH116" i="20"/>
  <c r="AG116" i="20"/>
  <c r="AF116" i="20"/>
  <c r="AJ116" i="20"/>
  <c r="AI116" i="20"/>
  <c r="AD130" i="20"/>
  <c r="AE129" i="20"/>
  <c r="AG104" i="20"/>
  <c r="AF104" i="20"/>
  <c r="AJ104" i="20"/>
  <c r="AI104" i="20"/>
  <c r="AH104" i="20"/>
  <c r="AL103" i="19"/>
  <c r="AK103" i="19"/>
  <c r="AH116" i="19"/>
  <c r="AG116" i="19"/>
  <c r="AF116" i="19"/>
  <c r="AI116" i="19"/>
  <c r="AJ116" i="19"/>
  <c r="AL91" i="19"/>
  <c r="AK91" i="19"/>
  <c r="AI92" i="19"/>
  <c r="AH92" i="19"/>
  <c r="AJ92" i="19"/>
  <c r="AG92" i="19"/>
  <c r="AF92" i="19"/>
  <c r="AH128" i="19"/>
  <c r="AG128" i="19"/>
  <c r="AF128" i="19"/>
  <c r="AJ128" i="19"/>
  <c r="AI128" i="19"/>
  <c r="AD130" i="19"/>
  <c r="AE129" i="19"/>
  <c r="AE105" i="19"/>
  <c r="AD106" i="19"/>
  <c r="AL127" i="19"/>
  <c r="AK127" i="19"/>
  <c r="AD118" i="19"/>
  <c r="AE117" i="19"/>
  <c r="AE93" i="19"/>
  <c r="AD94" i="19"/>
  <c r="AG104" i="19"/>
  <c r="AF104" i="19"/>
  <c r="AJ104" i="19"/>
  <c r="AH104" i="19"/>
  <c r="AI104" i="19"/>
  <c r="AL115" i="19"/>
  <c r="AK115" i="19"/>
  <c r="AK91" i="18"/>
  <c r="AL91" i="18"/>
  <c r="AG128" i="18"/>
  <c r="AF128" i="18"/>
  <c r="AJ128" i="18"/>
  <c r="AI128" i="18"/>
  <c r="AH128" i="18"/>
  <c r="AF92" i="18"/>
  <c r="AJ92" i="18"/>
  <c r="AI92" i="18"/>
  <c r="AG92" i="18"/>
  <c r="AH92" i="18"/>
  <c r="AL115" i="18"/>
  <c r="AK115" i="18"/>
  <c r="AE93" i="18"/>
  <c r="AD94" i="18"/>
  <c r="AJ104" i="18"/>
  <c r="AI104" i="18"/>
  <c r="AH104" i="18"/>
  <c r="AG104" i="18"/>
  <c r="AF104" i="18"/>
  <c r="AG116" i="18"/>
  <c r="AI116" i="18"/>
  <c r="AH116" i="18"/>
  <c r="AF116" i="18"/>
  <c r="AJ116" i="18"/>
  <c r="AE105" i="18"/>
  <c r="AD106" i="18"/>
  <c r="AD118" i="18"/>
  <c r="AE117" i="18"/>
  <c r="AL103" i="18"/>
  <c r="AK103" i="18"/>
  <c r="AL127" i="18"/>
  <c r="AK127" i="18"/>
  <c r="AE129" i="18"/>
  <c r="AD130" i="18"/>
  <c r="AE93" i="15"/>
  <c r="AD94" i="15"/>
  <c r="AK115" i="15"/>
  <c r="AL115" i="15"/>
  <c r="AG92" i="15"/>
  <c r="AF92" i="15"/>
  <c r="AI92" i="15"/>
  <c r="AJ92" i="15"/>
  <c r="AH92" i="15"/>
  <c r="AL91" i="15"/>
  <c r="AK91" i="15"/>
  <c r="AG104" i="15"/>
  <c r="AF104" i="15"/>
  <c r="AJ104" i="15"/>
  <c r="AI104" i="15"/>
  <c r="AH104" i="15"/>
  <c r="AD118" i="15"/>
  <c r="AE117" i="15"/>
  <c r="AF116" i="15"/>
  <c r="AJ116" i="15"/>
  <c r="AI116" i="15"/>
  <c r="AH116" i="15"/>
  <c r="AG116" i="15"/>
  <c r="AK127" i="15"/>
  <c r="AL127" i="15"/>
  <c r="AL103" i="15"/>
  <c r="AK103" i="15"/>
  <c r="AD106" i="15"/>
  <c r="AE105" i="15"/>
  <c r="AJ128" i="15"/>
  <c r="AI128" i="15"/>
  <c r="AH128" i="15"/>
  <c r="AG128" i="15"/>
  <c r="AF128" i="15"/>
  <c r="AE129" i="15"/>
  <c r="AD130" i="15"/>
  <c r="AE105" i="12"/>
  <c r="AD106" i="12"/>
  <c r="AD118" i="12"/>
  <c r="AE117" i="12"/>
  <c r="AD94" i="12"/>
  <c r="AE93" i="12"/>
  <c r="AJ92" i="12"/>
  <c r="AI92" i="12"/>
  <c r="AH92" i="12"/>
  <c r="AG92" i="12"/>
  <c r="AF92" i="12"/>
  <c r="AL91" i="12"/>
  <c r="AK91" i="12"/>
  <c r="AJ128" i="12"/>
  <c r="AG128" i="12"/>
  <c r="AF128" i="12"/>
  <c r="AI128" i="12"/>
  <c r="AH128" i="12"/>
  <c r="AL103" i="12"/>
  <c r="AK103" i="12"/>
  <c r="AL115" i="12"/>
  <c r="AK115" i="12"/>
  <c r="AK127" i="12"/>
  <c r="AL127" i="12"/>
  <c r="AI104" i="12"/>
  <c r="AH104" i="12"/>
  <c r="AF104" i="12"/>
  <c r="AJ104" i="12"/>
  <c r="AG104" i="12"/>
  <c r="AH116" i="12"/>
  <c r="AG116" i="12"/>
  <c r="AJ116" i="12"/>
  <c r="AI116" i="12"/>
  <c r="AF116" i="12"/>
  <c r="AE129" i="12"/>
  <c r="AD130" i="12"/>
  <c r="AH128" i="11"/>
  <c r="AK104" i="11"/>
  <c r="AI116" i="11"/>
  <c r="AI105" i="11"/>
  <c r="AG128" i="11"/>
  <c r="AJ116" i="11"/>
  <c r="AL116" i="11" s="1"/>
  <c r="AL91" i="11"/>
  <c r="AL115" i="11"/>
  <c r="AG116" i="11"/>
  <c r="AG92" i="11"/>
  <c r="AH92" i="11"/>
  <c r="AI92" i="11"/>
  <c r="AG105" i="11"/>
  <c r="AF105" i="11"/>
  <c r="AF128" i="11"/>
  <c r="AH105" i="11"/>
  <c r="AF92" i="11"/>
  <c r="AD118" i="11"/>
  <c r="AE117" i="11"/>
  <c r="AJ117" i="11" s="1"/>
  <c r="AE129" i="11"/>
  <c r="AJ129" i="11" s="1"/>
  <c r="AI128" i="11"/>
  <c r="AD94" i="11"/>
  <c r="AE93" i="11"/>
  <c r="AG93" i="11" s="1"/>
  <c r="AF116" i="11"/>
  <c r="AD107" i="11"/>
  <c r="AE106" i="11"/>
  <c r="AG106" i="11" s="1"/>
  <c r="AK92" i="11"/>
  <c r="AL92" i="11"/>
  <c r="AL128" i="11"/>
  <c r="AK128" i="11"/>
  <c r="AK105" i="11"/>
  <c r="AL105" i="11"/>
  <c r="AC94" i="11"/>
  <c r="AC130" i="11"/>
  <c r="AC118" i="11"/>
  <c r="AC106" i="11"/>
  <c r="AI94" i="50" l="1"/>
  <c r="AH94" i="50"/>
  <c r="AG94" i="50"/>
  <c r="AF94" i="50"/>
  <c r="AJ94" i="50"/>
  <c r="AK93" i="50"/>
  <c r="AL93" i="50"/>
  <c r="AD96" i="50"/>
  <c r="AE95" i="50"/>
  <c r="AE120" i="50"/>
  <c r="AD121" i="50"/>
  <c r="AE121" i="50" s="1"/>
  <c r="AJ119" i="50"/>
  <c r="AH119" i="50"/>
  <c r="AF119" i="50"/>
  <c r="AI119" i="50"/>
  <c r="AG119" i="50"/>
  <c r="AL129" i="50"/>
  <c r="AK129" i="50"/>
  <c r="AK106" i="50"/>
  <c r="AL106" i="50"/>
  <c r="AE131" i="50"/>
  <c r="AD132" i="50"/>
  <c r="AG107" i="50"/>
  <c r="AF107" i="50"/>
  <c r="AJ107" i="50"/>
  <c r="AH107" i="50"/>
  <c r="AI107" i="50"/>
  <c r="AF130" i="50"/>
  <c r="AI130" i="50"/>
  <c r="AG130" i="50"/>
  <c r="AH130" i="50"/>
  <c r="AJ130" i="50"/>
  <c r="AL118" i="50"/>
  <c r="AK118" i="50"/>
  <c r="AD109" i="50"/>
  <c r="AE109" i="50" s="1"/>
  <c r="AE108" i="50"/>
  <c r="AI129" i="49"/>
  <c r="AH129" i="49"/>
  <c r="AF129" i="49"/>
  <c r="AJ129" i="49"/>
  <c r="AG129" i="49"/>
  <c r="AE130" i="49"/>
  <c r="AD131" i="49"/>
  <c r="AJ117" i="49"/>
  <c r="AI117" i="49"/>
  <c r="AH117" i="49"/>
  <c r="AG117" i="49"/>
  <c r="AF117" i="49"/>
  <c r="AE106" i="49"/>
  <c r="AD107" i="49"/>
  <c r="AD119" i="49"/>
  <c r="AE118" i="49"/>
  <c r="AI93" i="49"/>
  <c r="AH93" i="49"/>
  <c r="AF93" i="49"/>
  <c r="AJ93" i="49"/>
  <c r="AG93" i="49"/>
  <c r="AH105" i="49"/>
  <c r="AG105" i="49"/>
  <c r="AF105" i="49"/>
  <c r="AJ105" i="49"/>
  <c r="AI105" i="49"/>
  <c r="AE94" i="49"/>
  <c r="AD95" i="49"/>
  <c r="AL104" i="49"/>
  <c r="AK104" i="49"/>
  <c r="AL128" i="49"/>
  <c r="AK128" i="49"/>
  <c r="AL116" i="49"/>
  <c r="AK116" i="49"/>
  <c r="AL92" i="49"/>
  <c r="AK92" i="49"/>
  <c r="AE131" i="48"/>
  <c r="AD132" i="48"/>
  <c r="AF130" i="48"/>
  <c r="AJ130" i="48"/>
  <c r="AI130" i="48"/>
  <c r="AH130" i="48"/>
  <c r="AG130" i="48"/>
  <c r="AJ106" i="48"/>
  <c r="AI106" i="48"/>
  <c r="AH106" i="48"/>
  <c r="AG106" i="48"/>
  <c r="AF106" i="48"/>
  <c r="AK95" i="48"/>
  <c r="AL95" i="48"/>
  <c r="AD108" i="48"/>
  <c r="AE107" i="48"/>
  <c r="AF96" i="48"/>
  <c r="AJ96" i="48"/>
  <c r="AI96" i="48"/>
  <c r="AH96" i="48"/>
  <c r="AG96" i="48"/>
  <c r="AI97" i="48"/>
  <c r="AH97" i="48"/>
  <c r="AG97" i="48"/>
  <c r="AJ97" i="48"/>
  <c r="AF97" i="48"/>
  <c r="AL105" i="48"/>
  <c r="AK105" i="48"/>
  <c r="AL129" i="48"/>
  <c r="AK129" i="48"/>
  <c r="AD107" i="47"/>
  <c r="AE106" i="47"/>
  <c r="AE130" i="47"/>
  <c r="AD131" i="47"/>
  <c r="AJ105" i="47"/>
  <c r="AG105" i="47"/>
  <c r="AI105" i="47"/>
  <c r="AH105" i="47"/>
  <c r="AF105" i="47"/>
  <c r="AF129" i="47"/>
  <c r="AH129" i="47"/>
  <c r="AJ129" i="47"/>
  <c r="AI129" i="47"/>
  <c r="AG129" i="47"/>
  <c r="AK116" i="47"/>
  <c r="AL116" i="47"/>
  <c r="AL104" i="47"/>
  <c r="AK104" i="47"/>
  <c r="AE118" i="47"/>
  <c r="AD119" i="47"/>
  <c r="AF117" i="47"/>
  <c r="AG117" i="47"/>
  <c r="AI117" i="47"/>
  <c r="AH117" i="47"/>
  <c r="AJ117" i="47"/>
  <c r="AG93" i="47"/>
  <c r="AH93" i="47"/>
  <c r="AI93" i="47"/>
  <c r="AF93" i="47"/>
  <c r="AJ93" i="47"/>
  <c r="AL92" i="47"/>
  <c r="AK92" i="47"/>
  <c r="AE94" i="47"/>
  <c r="AD95" i="47"/>
  <c r="AL128" i="47"/>
  <c r="AK128" i="47"/>
  <c r="AL130" i="46"/>
  <c r="AK130" i="46"/>
  <c r="AL118" i="46"/>
  <c r="AK118" i="46"/>
  <c r="AG95" i="46"/>
  <c r="AJ95" i="46"/>
  <c r="AF95" i="46"/>
  <c r="AI95" i="46"/>
  <c r="AH95" i="46"/>
  <c r="AG106" i="46"/>
  <c r="AF106" i="46"/>
  <c r="AI106" i="46"/>
  <c r="AH106" i="46"/>
  <c r="AJ106" i="46"/>
  <c r="AD97" i="46"/>
  <c r="AE97" i="46" s="1"/>
  <c r="AE96" i="46"/>
  <c r="AL94" i="46"/>
  <c r="AK94" i="46"/>
  <c r="AE120" i="46"/>
  <c r="AD121" i="46"/>
  <c r="AE121" i="46" s="1"/>
  <c r="AD108" i="46"/>
  <c r="AE107" i="46"/>
  <c r="AJ119" i="46"/>
  <c r="AI119" i="46"/>
  <c r="AH119" i="46"/>
  <c r="AF119" i="46"/>
  <c r="AG119" i="46"/>
  <c r="AE132" i="46"/>
  <c r="AD133" i="46"/>
  <c r="AE133" i="46" s="1"/>
  <c r="AL105" i="46"/>
  <c r="AK105" i="46"/>
  <c r="AG131" i="46"/>
  <c r="AF131" i="46"/>
  <c r="AJ131" i="46"/>
  <c r="AH131" i="46"/>
  <c r="AI131" i="46"/>
  <c r="AE107" i="44"/>
  <c r="AD108" i="44"/>
  <c r="AK105" i="44"/>
  <c r="AL105" i="44"/>
  <c r="AI106" i="44"/>
  <c r="AH106" i="44"/>
  <c r="AJ106" i="44"/>
  <c r="AG106" i="44"/>
  <c r="AF106" i="44"/>
  <c r="AD119" i="45"/>
  <c r="AE118" i="45"/>
  <c r="AL104" i="45"/>
  <c r="AK104" i="45"/>
  <c r="AK92" i="45"/>
  <c r="AL92" i="45"/>
  <c r="AL128" i="45"/>
  <c r="AK128" i="45"/>
  <c r="AH93" i="45"/>
  <c r="AG93" i="45"/>
  <c r="AF93" i="45"/>
  <c r="AJ93" i="45"/>
  <c r="AI93" i="45"/>
  <c r="AJ105" i="45"/>
  <c r="AI105" i="45"/>
  <c r="AG105" i="45"/>
  <c r="AH105" i="45"/>
  <c r="AF105" i="45"/>
  <c r="AE94" i="45"/>
  <c r="AD95" i="45"/>
  <c r="AD107" i="45"/>
  <c r="AE106" i="45"/>
  <c r="AL116" i="45"/>
  <c r="AK116" i="45"/>
  <c r="AE130" i="45"/>
  <c r="AD131" i="45"/>
  <c r="AJ117" i="45"/>
  <c r="AH117" i="45"/>
  <c r="AG117" i="45"/>
  <c r="AF117" i="45"/>
  <c r="AI117" i="45"/>
  <c r="AJ129" i="45"/>
  <c r="AH129" i="45"/>
  <c r="AG129" i="45"/>
  <c r="AF129" i="45"/>
  <c r="AI129" i="45"/>
  <c r="AL129" i="44"/>
  <c r="AK129" i="44"/>
  <c r="AF130" i="44"/>
  <c r="AJ130" i="44"/>
  <c r="AI130" i="44"/>
  <c r="AG130" i="44"/>
  <c r="AH130" i="44"/>
  <c r="AJ97" i="44"/>
  <c r="AI97" i="44"/>
  <c r="AH97" i="44"/>
  <c r="AG97" i="44"/>
  <c r="AF97" i="44"/>
  <c r="AG96" i="44"/>
  <c r="AJ96" i="44"/>
  <c r="AI96" i="44"/>
  <c r="AH96" i="44"/>
  <c r="AF96" i="44"/>
  <c r="AE131" i="44"/>
  <c r="AD132" i="44"/>
  <c r="AK95" i="44"/>
  <c r="AL95" i="44"/>
  <c r="AK116" i="43"/>
  <c r="AL116" i="43"/>
  <c r="AF117" i="43"/>
  <c r="AJ117" i="43"/>
  <c r="AI117" i="43"/>
  <c r="AH117" i="43"/>
  <c r="AG117" i="43"/>
  <c r="AE118" i="43"/>
  <c r="AD119" i="43"/>
  <c r="AE130" i="43"/>
  <c r="AD131" i="43"/>
  <c r="AJ129" i="43"/>
  <c r="AI129" i="43"/>
  <c r="AH129" i="43"/>
  <c r="AG129" i="43"/>
  <c r="AF129" i="43"/>
  <c r="AE95" i="43"/>
  <c r="AD96" i="43"/>
  <c r="AL93" i="43"/>
  <c r="AK93" i="43"/>
  <c r="AL105" i="43"/>
  <c r="AK105" i="43"/>
  <c r="AG94" i="43"/>
  <c r="AJ94" i="43"/>
  <c r="AI94" i="43"/>
  <c r="AH94" i="43"/>
  <c r="AF94" i="43"/>
  <c r="AL128" i="43"/>
  <c r="AK128" i="43"/>
  <c r="AF106" i="43"/>
  <c r="AH106" i="43"/>
  <c r="AJ106" i="43"/>
  <c r="AI106" i="43"/>
  <c r="AG106" i="43"/>
  <c r="AD108" i="43"/>
  <c r="AE107" i="43"/>
  <c r="AL129" i="42"/>
  <c r="AK129" i="42"/>
  <c r="AF97" i="42"/>
  <c r="AJ97" i="42"/>
  <c r="AI97" i="42"/>
  <c r="AH97" i="42"/>
  <c r="AG97" i="42"/>
  <c r="AH96" i="42"/>
  <c r="AJ96" i="42"/>
  <c r="AI96" i="42"/>
  <c r="AG96" i="42"/>
  <c r="AF96" i="42"/>
  <c r="AK95" i="42"/>
  <c r="AL95" i="42"/>
  <c r="AE120" i="42"/>
  <c r="AD121" i="42"/>
  <c r="AE121" i="42" s="1"/>
  <c r="AJ106" i="42"/>
  <c r="AH106" i="42"/>
  <c r="AG106" i="42"/>
  <c r="AF106" i="42"/>
  <c r="AI106" i="42"/>
  <c r="AJ119" i="42"/>
  <c r="AI119" i="42"/>
  <c r="AH119" i="42"/>
  <c r="AG119" i="42"/>
  <c r="AF119" i="42"/>
  <c r="AD108" i="42"/>
  <c r="AE107" i="42"/>
  <c r="AE131" i="42"/>
  <c r="AD132" i="42"/>
  <c r="AL105" i="42"/>
  <c r="AK105" i="42"/>
  <c r="AL118" i="42"/>
  <c r="AK118" i="42"/>
  <c r="AF130" i="42"/>
  <c r="AJ130" i="42"/>
  <c r="AI130" i="42"/>
  <c r="AH130" i="42"/>
  <c r="AG130" i="42"/>
  <c r="AE130" i="41"/>
  <c r="AD131" i="41"/>
  <c r="AE118" i="41"/>
  <c r="AD119" i="41"/>
  <c r="AI106" i="41"/>
  <c r="AJ106" i="41"/>
  <c r="AH106" i="41"/>
  <c r="AG106" i="41"/>
  <c r="AF106" i="41"/>
  <c r="AJ129" i="41"/>
  <c r="AI129" i="41"/>
  <c r="AH129" i="41"/>
  <c r="AG129" i="41"/>
  <c r="AF129" i="41"/>
  <c r="AF93" i="41"/>
  <c r="AJ93" i="41"/>
  <c r="AI93" i="41"/>
  <c r="AG93" i="41"/>
  <c r="AH93" i="41"/>
  <c r="AL116" i="41"/>
  <c r="AK116" i="41"/>
  <c r="AD95" i="41"/>
  <c r="AE94" i="41"/>
  <c r="AL92" i="41"/>
  <c r="AK92" i="41"/>
  <c r="AL128" i="41"/>
  <c r="AK128" i="41"/>
  <c r="AJ117" i="41"/>
  <c r="AF117" i="41"/>
  <c r="AI117" i="41"/>
  <c r="AH117" i="41"/>
  <c r="AG117" i="41"/>
  <c r="AD108" i="41"/>
  <c r="AE107" i="41"/>
  <c r="AL105" i="41"/>
  <c r="AK105" i="41"/>
  <c r="AJ119" i="40"/>
  <c r="AI119" i="40"/>
  <c r="AH119" i="40"/>
  <c r="AG119" i="40"/>
  <c r="AF119" i="40"/>
  <c r="AI95" i="40"/>
  <c r="AG95" i="40"/>
  <c r="AJ95" i="40"/>
  <c r="AH95" i="40"/>
  <c r="AF95" i="40"/>
  <c r="AL106" i="40"/>
  <c r="AK106" i="40"/>
  <c r="AD97" i="40"/>
  <c r="AE97" i="40" s="1"/>
  <c r="AE96" i="40"/>
  <c r="AE131" i="40"/>
  <c r="AD132" i="40"/>
  <c r="AF130" i="40"/>
  <c r="AJ130" i="40"/>
  <c r="AI130" i="40"/>
  <c r="AH130" i="40"/>
  <c r="AG130" i="40"/>
  <c r="AG107" i="40"/>
  <c r="AF107" i="40"/>
  <c r="AJ107" i="40"/>
  <c r="AI107" i="40"/>
  <c r="AH107" i="40"/>
  <c r="AD109" i="40"/>
  <c r="AE109" i="40" s="1"/>
  <c r="AE108" i="40"/>
  <c r="AK94" i="40"/>
  <c r="AL94" i="40"/>
  <c r="AE120" i="40"/>
  <c r="AD121" i="40"/>
  <c r="AE121" i="40" s="1"/>
  <c r="AL118" i="40"/>
  <c r="AK118" i="40"/>
  <c r="AL129" i="40"/>
  <c r="AK129" i="40"/>
  <c r="AE130" i="39"/>
  <c r="AD131" i="39"/>
  <c r="AL128" i="39"/>
  <c r="AK128" i="39"/>
  <c r="AD107" i="39"/>
  <c r="AE106" i="39"/>
  <c r="AI129" i="39"/>
  <c r="AH129" i="39"/>
  <c r="AF129" i="39"/>
  <c r="AJ129" i="39"/>
  <c r="AG129" i="39"/>
  <c r="AE118" i="39"/>
  <c r="AD119" i="39"/>
  <c r="AD96" i="39"/>
  <c r="AE95" i="39"/>
  <c r="AH117" i="39"/>
  <c r="AF117" i="39"/>
  <c r="AJ117" i="39"/>
  <c r="AG117" i="39"/>
  <c r="AI117" i="39"/>
  <c r="AH105" i="39"/>
  <c r="AG105" i="39"/>
  <c r="AJ105" i="39"/>
  <c r="AI105" i="39"/>
  <c r="AF105" i="39"/>
  <c r="AK93" i="39"/>
  <c r="AL93" i="39"/>
  <c r="AJ94" i="39"/>
  <c r="AI94" i="39"/>
  <c r="AH94" i="39"/>
  <c r="AF94" i="39"/>
  <c r="AG94" i="39"/>
  <c r="AL116" i="39"/>
  <c r="AK116" i="39"/>
  <c r="AL104" i="39"/>
  <c r="AK104" i="39"/>
  <c r="AK92" i="38"/>
  <c r="AL92" i="38"/>
  <c r="AL105" i="38"/>
  <c r="AK105" i="38"/>
  <c r="AI106" i="38"/>
  <c r="AF106" i="38"/>
  <c r="AJ106" i="38"/>
  <c r="AH106" i="38"/>
  <c r="AG106" i="38"/>
  <c r="AE132" i="38"/>
  <c r="AE133" i="38"/>
  <c r="AG131" i="38"/>
  <c r="AF131" i="38"/>
  <c r="AJ131" i="38"/>
  <c r="AI131" i="38"/>
  <c r="AH131" i="38"/>
  <c r="AE94" i="38"/>
  <c r="AE118" i="38"/>
  <c r="AL130" i="38"/>
  <c r="AK130" i="38"/>
  <c r="AE107" i="38"/>
  <c r="AI117" i="38"/>
  <c r="AG117" i="38"/>
  <c r="AH117" i="38"/>
  <c r="AJ117" i="38"/>
  <c r="AF117" i="38"/>
  <c r="AG93" i="38"/>
  <c r="AH93" i="38"/>
  <c r="AF93" i="38"/>
  <c r="AI93" i="38"/>
  <c r="AJ93" i="38"/>
  <c r="AL116" i="38"/>
  <c r="AK116" i="38"/>
  <c r="AJ106" i="37"/>
  <c r="AI106" i="37"/>
  <c r="AH106" i="37"/>
  <c r="AG106" i="37"/>
  <c r="AF106" i="37"/>
  <c r="AL129" i="37"/>
  <c r="AK129" i="37"/>
  <c r="AG94" i="37"/>
  <c r="AH94" i="37"/>
  <c r="AF94" i="37"/>
  <c r="AI94" i="37"/>
  <c r="AJ94" i="37"/>
  <c r="AE118" i="37"/>
  <c r="AK93" i="37"/>
  <c r="AL93" i="37"/>
  <c r="AE107" i="37"/>
  <c r="AE95" i="37"/>
  <c r="AE131" i="37"/>
  <c r="AL105" i="37"/>
  <c r="AK105" i="37"/>
  <c r="AL116" i="37"/>
  <c r="AK116" i="37"/>
  <c r="AI117" i="37"/>
  <c r="AG117" i="37"/>
  <c r="AH117" i="37"/>
  <c r="AJ117" i="37"/>
  <c r="AF117" i="37"/>
  <c r="AF130" i="37"/>
  <c r="AJ130" i="37"/>
  <c r="AI130" i="37"/>
  <c r="AH130" i="37"/>
  <c r="AG130" i="37"/>
  <c r="AE118" i="36"/>
  <c r="AE94" i="36"/>
  <c r="AL116" i="36"/>
  <c r="AK116" i="36"/>
  <c r="AL92" i="36"/>
  <c r="AK92" i="36"/>
  <c r="AE106" i="36"/>
  <c r="AH93" i="36"/>
  <c r="AG93" i="36"/>
  <c r="AF93" i="36"/>
  <c r="AJ93" i="36"/>
  <c r="AI93" i="36"/>
  <c r="AI117" i="36"/>
  <c r="AH117" i="36"/>
  <c r="AG117" i="36"/>
  <c r="AF117" i="36"/>
  <c r="AJ117" i="36"/>
  <c r="AF130" i="36"/>
  <c r="AJ130" i="36"/>
  <c r="AI130" i="36"/>
  <c r="AH130" i="36"/>
  <c r="AG130" i="36"/>
  <c r="AJ105" i="36"/>
  <c r="AH105" i="36"/>
  <c r="AF105" i="36"/>
  <c r="AI105" i="36"/>
  <c r="AG105" i="36"/>
  <c r="AK104" i="36"/>
  <c r="AL104" i="36"/>
  <c r="AL129" i="36"/>
  <c r="AK129" i="36"/>
  <c r="AE131" i="36"/>
  <c r="AJ129" i="35"/>
  <c r="AH129" i="35"/>
  <c r="AI129" i="35"/>
  <c r="AG129" i="35"/>
  <c r="AF129" i="35"/>
  <c r="AJ105" i="35"/>
  <c r="AI105" i="35"/>
  <c r="AH105" i="35"/>
  <c r="AF105" i="35"/>
  <c r="AG105" i="35"/>
  <c r="AE106" i="35"/>
  <c r="AL116" i="35"/>
  <c r="AK116" i="35"/>
  <c r="AL104" i="35"/>
  <c r="AK104" i="35"/>
  <c r="AK92" i="35"/>
  <c r="AL92" i="35"/>
  <c r="AL128" i="35"/>
  <c r="AK128" i="35"/>
  <c r="AE94" i="35"/>
  <c r="AI117" i="35"/>
  <c r="AH117" i="35"/>
  <c r="AG117" i="35"/>
  <c r="AF117" i="35"/>
  <c r="AJ117" i="35"/>
  <c r="AE130" i="35"/>
  <c r="AI93" i="35"/>
  <c r="AG93" i="35"/>
  <c r="AF93" i="35"/>
  <c r="AH93" i="35"/>
  <c r="AJ93" i="35"/>
  <c r="AE118" i="35"/>
  <c r="AG129" i="34"/>
  <c r="AF129" i="34"/>
  <c r="AI129" i="34"/>
  <c r="AH129" i="34"/>
  <c r="AJ129" i="34"/>
  <c r="AJ93" i="34"/>
  <c r="AI93" i="34"/>
  <c r="AH93" i="34"/>
  <c r="AG93" i="34"/>
  <c r="AF93" i="34"/>
  <c r="AK92" i="34"/>
  <c r="AL92" i="34"/>
  <c r="AE94" i="34"/>
  <c r="AL104" i="34"/>
  <c r="AK104" i="34"/>
  <c r="AK128" i="34"/>
  <c r="AL128" i="34"/>
  <c r="AE118" i="34"/>
  <c r="AL116" i="34"/>
  <c r="AK116" i="34"/>
  <c r="AH105" i="34"/>
  <c r="AG105" i="34"/>
  <c r="AF105" i="34"/>
  <c r="AJ105" i="34"/>
  <c r="AI105" i="34"/>
  <c r="AH117" i="34"/>
  <c r="AG117" i="34"/>
  <c r="AF117" i="34"/>
  <c r="AJ117" i="34"/>
  <c r="AI117" i="34"/>
  <c r="AE130" i="34"/>
  <c r="AE106" i="34"/>
  <c r="AJ105" i="33"/>
  <c r="AI105" i="33"/>
  <c r="AH105" i="33"/>
  <c r="AF105" i="33"/>
  <c r="AG105" i="33"/>
  <c r="AE94" i="33"/>
  <c r="AE106" i="33"/>
  <c r="AL128" i="33"/>
  <c r="AK128" i="33"/>
  <c r="AE130" i="33"/>
  <c r="AK104" i="33"/>
  <c r="AL104" i="33"/>
  <c r="AG129" i="33"/>
  <c r="AF129" i="33"/>
  <c r="AJ129" i="33"/>
  <c r="AI129" i="33"/>
  <c r="AH129" i="33"/>
  <c r="AL92" i="33"/>
  <c r="AK92" i="33"/>
  <c r="AL116" i="33"/>
  <c r="AK116" i="33"/>
  <c r="AE118" i="33"/>
  <c r="AI117" i="33"/>
  <c r="AH117" i="33"/>
  <c r="AG117" i="33"/>
  <c r="AF117" i="33"/>
  <c r="AJ117" i="33"/>
  <c r="AI93" i="33"/>
  <c r="AG93" i="33"/>
  <c r="AF93" i="33"/>
  <c r="AJ93" i="33"/>
  <c r="AH93" i="33"/>
  <c r="AJ129" i="32"/>
  <c r="AI129" i="32"/>
  <c r="AH129" i="32"/>
  <c r="AG129" i="32"/>
  <c r="AF129" i="32"/>
  <c r="AK116" i="32"/>
  <c r="AL116" i="32"/>
  <c r="AE94" i="32"/>
  <c r="AJ105" i="32"/>
  <c r="AH105" i="32"/>
  <c r="AI105" i="32"/>
  <c r="AG105" i="32"/>
  <c r="AF105" i="32"/>
  <c r="AL128" i="32"/>
  <c r="AK128" i="32"/>
  <c r="AI93" i="32"/>
  <c r="AF93" i="32"/>
  <c r="AG93" i="32"/>
  <c r="AJ93" i="32"/>
  <c r="AH93" i="32"/>
  <c r="AK104" i="32"/>
  <c r="AL104" i="32"/>
  <c r="AI117" i="32"/>
  <c r="AH117" i="32"/>
  <c r="AF117" i="32"/>
  <c r="AJ117" i="32"/>
  <c r="AG117" i="32"/>
  <c r="AL92" i="32"/>
  <c r="AK92" i="32"/>
  <c r="AE106" i="32"/>
  <c r="AE130" i="32"/>
  <c r="AE118" i="32"/>
  <c r="AE94" i="31"/>
  <c r="AF130" i="31"/>
  <c r="AI130" i="31"/>
  <c r="AH130" i="31"/>
  <c r="AJ130" i="31"/>
  <c r="AG130" i="31"/>
  <c r="AI105" i="31"/>
  <c r="AH105" i="31"/>
  <c r="AG105" i="31"/>
  <c r="AF105" i="31"/>
  <c r="AJ105" i="31"/>
  <c r="AE118" i="31"/>
  <c r="AL92" i="31"/>
  <c r="AK92" i="31"/>
  <c r="AE131" i="31"/>
  <c r="AL129" i="31"/>
  <c r="AK129" i="31"/>
  <c r="AL116" i="31"/>
  <c r="AK116" i="31"/>
  <c r="AH93" i="31"/>
  <c r="AJ93" i="31"/>
  <c r="AI93" i="31"/>
  <c r="AF93" i="31"/>
  <c r="AG93" i="31"/>
  <c r="AE106" i="31"/>
  <c r="AI117" i="31"/>
  <c r="AH117" i="31"/>
  <c r="AG117" i="31"/>
  <c r="AJ117" i="31"/>
  <c r="AF117" i="31"/>
  <c r="AK104" i="31"/>
  <c r="AL104" i="31"/>
  <c r="AL128" i="30"/>
  <c r="AK128" i="30"/>
  <c r="AF93" i="30"/>
  <c r="AI93" i="30"/>
  <c r="AH93" i="30"/>
  <c r="AG93" i="30"/>
  <c r="AJ93" i="30"/>
  <c r="AE130" i="30"/>
  <c r="AK92" i="30"/>
  <c r="AL92" i="30"/>
  <c r="AL116" i="30"/>
  <c r="AK116" i="30"/>
  <c r="AH129" i="30"/>
  <c r="AG129" i="30"/>
  <c r="AI129" i="30"/>
  <c r="AF129" i="30"/>
  <c r="AJ129" i="30"/>
  <c r="AE106" i="30"/>
  <c r="AI105" i="30"/>
  <c r="AH105" i="30"/>
  <c r="AG105" i="30"/>
  <c r="AJ105" i="30"/>
  <c r="AF105" i="30"/>
  <c r="AI117" i="30"/>
  <c r="AJ117" i="30"/>
  <c r="AG117" i="30"/>
  <c r="AF117" i="30"/>
  <c r="AH117" i="30"/>
  <c r="AK104" i="30"/>
  <c r="AL104" i="30"/>
  <c r="AE94" i="30"/>
  <c r="AE118" i="30"/>
  <c r="AE94" i="29"/>
  <c r="AE130" i="29"/>
  <c r="AJ129" i="29"/>
  <c r="AI129" i="29"/>
  <c r="AH129" i="29"/>
  <c r="AG129" i="29"/>
  <c r="AF129" i="29"/>
  <c r="AL104" i="29"/>
  <c r="AK104" i="29"/>
  <c r="AL128" i="29"/>
  <c r="AK128" i="29"/>
  <c r="AI105" i="29"/>
  <c r="AH105" i="29"/>
  <c r="AF105" i="29"/>
  <c r="AG105" i="29"/>
  <c r="AJ105" i="29"/>
  <c r="AI117" i="29"/>
  <c r="AH117" i="29"/>
  <c r="AG117" i="29"/>
  <c r="AF117" i="29"/>
  <c r="AJ117" i="29"/>
  <c r="AK92" i="29"/>
  <c r="AL92" i="29"/>
  <c r="AL116" i="29"/>
  <c r="AK116" i="29"/>
  <c r="AE106" i="29"/>
  <c r="AH93" i="29"/>
  <c r="AG93" i="29"/>
  <c r="AF93" i="29"/>
  <c r="AJ93" i="29"/>
  <c r="AI93" i="29"/>
  <c r="AE118" i="29"/>
  <c r="AL106" i="28"/>
  <c r="AK106" i="28"/>
  <c r="AJ129" i="28"/>
  <c r="AI129" i="28"/>
  <c r="AH129" i="28"/>
  <c r="AG129" i="28"/>
  <c r="AF129" i="28"/>
  <c r="AL128" i="28"/>
  <c r="AK128" i="28"/>
  <c r="AI107" i="28"/>
  <c r="AJ107" i="28"/>
  <c r="AH107" i="28"/>
  <c r="AG107" i="28"/>
  <c r="AF107" i="28"/>
  <c r="AE94" i="28"/>
  <c r="AE130" i="28"/>
  <c r="AE108" i="28"/>
  <c r="AE109" i="28"/>
  <c r="AH93" i="28"/>
  <c r="AG93" i="28"/>
  <c r="AF93" i="28"/>
  <c r="AI93" i="28"/>
  <c r="AJ93" i="28"/>
  <c r="AL118" i="28"/>
  <c r="AK118" i="28"/>
  <c r="AE121" i="28"/>
  <c r="AE120" i="28"/>
  <c r="AL92" i="28"/>
  <c r="AK92" i="28"/>
  <c r="AG119" i="28"/>
  <c r="AF119" i="28"/>
  <c r="AJ119" i="28"/>
  <c r="AI119" i="28"/>
  <c r="AH119" i="28"/>
  <c r="AK116" i="27"/>
  <c r="AL116" i="27"/>
  <c r="AE130" i="27"/>
  <c r="AI93" i="27"/>
  <c r="AH93" i="27"/>
  <c r="AF93" i="27"/>
  <c r="AG93" i="27"/>
  <c r="AJ93" i="27"/>
  <c r="AL128" i="27"/>
  <c r="AK128" i="27"/>
  <c r="AK92" i="27"/>
  <c r="AL92" i="27"/>
  <c r="AL104" i="27"/>
  <c r="AK104" i="27"/>
  <c r="AJ129" i="27"/>
  <c r="AI129" i="27"/>
  <c r="AH129" i="27"/>
  <c r="AG129" i="27"/>
  <c r="AF129" i="27"/>
  <c r="AE94" i="27"/>
  <c r="AE118" i="27"/>
  <c r="AJ117" i="27"/>
  <c r="AI117" i="27"/>
  <c r="AH117" i="27"/>
  <c r="AG117" i="27"/>
  <c r="AF117" i="27"/>
  <c r="AI105" i="27"/>
  <c r="AH105" i="27"/>
  <c r="AG105" i="27"/>
  <c r="AF105" i="27"/>
  <c r="AJ105" i="27"/>
  <c r="AE106" i="27"/>
  <c r="AL92" i="26"/>
  <c r="AK92" i="26"/>
  <c r="AL116" i="26"/>
  <c r="AK116" i="26"/>
  <c r="AG93" i="26"/>
  <c r="AF93" i="26"/>
  <c r="AJ93" i="26"/>
  <c r="AI93" i="26"/>
  <c r="AH93" i="26"/>
  <c r="AL104" i="26"/>
  <c r="AK104" i="26"/>
  <c r="AL128" i="26"/>
  <c r="AK128" i="26"/>
  <c r="AD95" i="26"/>
  <c r="AE94" i="26"/>
  <c r="AG105" i="26"/>
  <c r="AF105" i="26"/>
  <c r="AJ105" i="26"/>
  <c r="AI105" i="26"/>
  <c r="AH105" i="26"/>
  <c r="AE118" i="26"/>
  <c r="AD119" i="26"/>
  <c r="AG129" i="26"/>
  <c r="AF129" i="26"/>
  <c r="AJ129" i="26"/>
  <c r="AI129" i="26"/>
  <c r="AH129" i="26"/>
  <c r="AD107" i="26"/>
  <c r="AE106" i="26"/>
  <c r="AJ117" i="26"/>
  <c r="AI117" i="26"/>
  <c r="AH117" i="26"/>
  <c r="AG117" i="26"/>
  <c r="AF117" i="26"/>
  <c r="AD131" i="26"/>
  <c r="AE130" i="26"/>
  <c r="AL128" i="25"/>
  <c r="AK128" i="25"/>
  <c r="AG129" i="25"/>
  <c r="AF129" i="25"/>
  <c r="AI129" i="25"/>
  <c r="AH129" i="25"/>
  <c r="AJ129" i="25"/>
  <c r="AD131" i="25"/>
  <c r="AE130" i="25"/>
  <c r="AH93" i="25"/>
  <c r="AG93" i="25"/>
  <c r="AJ93" i="25"/>
  <c r="AI93" i="25"/>
  <c r="AF93" i="25"/>
  <c r="AD95" i="25"/>
  <c r="AE94" i="25"/>
  <c r="AL92" i="25"/>
  <c r="AK92" i="25"/>
  <c r="AE118" i="25"/>
  <c r="AD119" i="25"/>
  <c r="AL116" i="25"/>
  <c r="AK116" i="25"/>
  <c r="AJ105" i="25"/>
  <c r="AI105" i="25"/>
  <c r="AG105" i="25"/>
  <c r="AF105" i="25"/>
  <c r="AH105" i="25"/>
  <c r="AJ117" i="25"/>
  <c r="AI117" i="25"/>
  <c r="AH117" i="25"/>
  <c r="AG117" i="25"/>
  <c r="AF117" i="25"/>
  <c r="AD107" i="25"/>
  <c r="AE106" i="25"/>
  <c r="AL104" i="25"/>
  <c r="AK104" i="25"/>
  <c r="AD95" i="24"/>
  <c r="AE94" i="24"/>
  <c r="AL92" i="24"/>
  <c r="AK92" i="24"/>
  <c r="AE118" i="24"/>
  <c r="AD119" i="24"/>
  <c r="AL128" i="24"/>
  <c r="AK128" i="24"/>
  <c r="AK116" i="24"/>
  <c r="AL116" i="24"/>
  <c r="AF117" i="24"/>
  <c r="AJ117" i="24"/>
  <c r="AI117" i="24"/>
  <c r="AH117" i="24"/>
  <c r="AG117" i="24"/>
  <c r="AD131" i="24"/>
  <c r="AE130" i="24"/>
  <c r="AG93" i="24"/>
  <c r="AF93" i="24"/>
  <c r="AJ93" i="24"/>
  <c r="AH93" i="24"/>
  <c r="AI93" i="24"/>
  <c r="AG129" i="24"/>
  <c r="AF129" i="24"/>
  <c r="AJ129" i="24"/>
  <c r="AI129" i="24"/>
  <c r="AH129" i="24"/>
  <c r="AJ93" i="23"/>
  <c r="AI93" i="23"/>
  <c r="AH93" i="23"/>
  <c r="AG93" i="23"/>
  <c r="AF93" i="23"/>
  <c r="AL104" i="23"/>
  <c r="AK104" i="23"/>
  <c r="AK128" i="23"/>
  <c r="AL128" i="23"/>
  <c r="AE118" i="23"/>
  <c r="AD119" i="23"/>
  <c r="AD95" i="23"/>
  <c r="AE94" i="23"/>
  <c r="AK92" i="23"/>
  <c r="AL92" i="23"/>
  <c r="AJ117" i="23"/>
  <c r="AH117" i="23"/>
  <c r="AI117" i="23"/>
  <c r="AG117" i="23"/>
  <c r="AF117" i="23"/>
  <c r="AG129" i="23"/>
  <c r="AF129" i="23"/>
  <c r="AJ129" i="23"/>
  <c r="AI129" i="23"/>
  <c r="AH129" i="23"/>
  <c r="AD131" i="23"/>
  <c r="AE130" i="23"/>
  <c r="AE106" i="23"/>
  <c r="AD107" i="23"/>
  <c r="AL116" i="23"/>
  <c r="AK116" i="23"/>
  <c r="AG105" i="23"/>
  <c r="AF105" i="23"/>
  <c r="AJ105" i="23"/>
  <c r="AH105" i="23"/>
  <c r="AI105" i="23"/>
  <c r="AJ117" i="22"/>
  <c r="AI117" i="22"/>
  <c r="AH117" i="22"/>
  <c r="AG117" i="22"/>
  <c r="AF117" i="22"/>
  <c r="AL128" i="22"/>
  <c r="AK128" i="22"/>
  <c r="AL116" i="22"/>
  <c r="AK116" i="22"/>
  <c r="AH105" i="22"/>
  <c r="AG105" i="22"/>
  <c r="AF105" i="22"/>
  <c r="AJ105" i="22"/>
  <c r="AI105" i="22"/>
  <c r="AG129" i="22"/>
  <c r="AF129" i="22"/>
  <c r="AJ129" i="22"/>
  <c r="AI129" i="22"/>
  <c r="AH129" i="22"/>
  <c r="AE106" i="22"/>
  <c r="AD107" i="22"/>
  <c r="AL92" i="22"/>
  <c r="AK92" i="22"/>
  <c r="AD131" i="22"/>
  <c r="AE130" i="22"/>
  <c r="AI93" i="22"/>
  <c r="AH93" i="22"/>
  <c r="AG93" i="22"/>
  <c r="AF93" i="22"/>
  <c r="AJ93" i="22"/>
  <c r="AD95" i="22"/>
  <c r="AE94" i="22"/>
  <c r="AL104" i="22"/>
  <c r="AK104" i="22"/>
  <c r="AE118" i="22"/>
  <c r="AD119" i="22"/>
  <c r="AL104" i="21"/>
  <c r="AK104" i="21"/>
  <c r="AG93" i="21"/>
  <c r="AF93" i="21"/>
  <c r="AJ93" i="21"/>
  <c r="AI93" i="21"/>
  <c r="AH93" i="21"/>
  <c r="AD132" i="21"/>
  <c r="AE131" i="21"/>
  <c r="AL116" i="21"/>
  <c r="AK116" i="21"/>
  <c r="AD95" i="21"/>
  <c r="AE94" i="21"/>
  <c r="AF117" i="21"/>
  <c r="AJ117" i="21"/>
  <c r="AI117" i="21"/>
  <c r="AH117" i="21"/>
  <c r="AG117" i="21"/>
  <c r="AF130" i="21"/>
  <c r="AJ130" i="21"/>
  <c r="AI130" i="21"/>
  <c r="AH130" i="21"/>
  <c r="AG130" i="21"/>
  <c r="AD119" i="21"/>
  <c r="AE118" i="21"/>
  <c r="AK92" i="21"/>
  <c r="AL92" i="21"/>
  <c r="AD107" i="21"/>
  <c r="AE106" i="21"/>
  <c r="AK129" i="21"/>
  <c r="AL129" i="21"/>
  <c r="AG105" i="21"/>
  <c r="AF105" i="21"/>
  <c r="AJ105" i="21"/>
  <c r="AI105" i="21"/>
  <c r="AH105" i="21"/>
  <c r="AD95" i="20"/>
  <c r="AE94" i="20"/>
  <c r="AK92" i="20"/>
  <c r="AL92" i="20"/>
  <c r="AD107" i="20"/>
  <c r="AE106" i="20"/>
  <c r="AH93" i="20"/>
  <c r="AG93" i="20"/>
  <c r="AF93" i="20"/>
  <c r="AI93" i="20"/>
  <c r="AJ93" i="20"/>
  <c r="AD119" i="20"/>
  <c r="AE118" i="20"/>
  <c r="AG105" i="20"/>
  <c r="AF105" i="20"/>
  <c r="AJ105" i="20"/>
  <c r="AI105" i="20"/>
  <c r="AH105" i="20"/>
  <c r="AL116" i="20"/>
  <c r="AK116" i="20"/>
  <c r="AD131" i="20"/>
  <c r="AE130" i="20"/>
  <c r="AL104" i="20"/>
  <c r="AK104" i="20"/>
  <c r="AG129" i="20"/>
  <c r="AF129" i="20"/>
  <c r="AJ129" i="20"/>
  <c r="AI129" i="20"/>
  <c r="AH129" i="20"/>
  <c r="AL128" i="20"/>
  <c r="AK128" i="20"/>
  <c r="AI117" i="20"/>
  <c r="AH117" i="20"/>
  <c r="AG117" i="20"/>
  <c r="AF117" i="20"/>
  <c r="AJ117" i="20"/>
  <c r="AH93" i="19"/>
  <c r="AG93" i="19"/>
  <c r="AF93" i="19"/>
  <c r="AJ93" i="19"/>
  <c r="AI93" i="19"/>
  <c r="AG105" i="19"/>
  <c r="AF105" i="19"/>
  <c r="AJ105" i="19"/>
  <c r="AH105" i="19"/>
  <c r="AI105" i="19"/>
  <c r="AL128" i="19"/>
  <c r="AK128" i="19"/>
  <c r="AI117" i="19"/>
  <c r="AH117" i="19"/>
  <c r="AG117" i="19"/>
  <c r="AF117" i="19"/>
  <c r="AJ117" i="19"/>
  <c r="AG129" i="19"/>
  <c r="AF129" i="19"/>
  <c r="AJ129" i="19"/>
  <c r="AI129" i="19"/>
  <c r="AH129" i="19"/>
  <c r="AK92" i="19"/>
  <c r="AL92" i="19"/>
  <c r="AD95" i="19"/>
  <c r="AE94" i="19"/>
  <c r="AL104" i="19"/>
  <c r="AK104" i="19"/>
  <c r="AD119" i="19"/>
  <c r="AE118" i="19"/>
  <c r="AD131" i="19"/>
  <c r="AE130" i="19"/>
  <c r="AE106" i="19"/>
  <c r="AD107" i="19"/>
  <c r="AL116" i="19"/>
  <c r="AK116" i="19"/>
  <c r="AE130" i="18"/>
  <c r="AD131" i="18"/>
  <c r="AD107" i="18"/>
  <c r="AE106" i="18"/>
  <c r="AH129" i="18"/>
  <c r="AG129" i="18"/>
  <c r="AF129" i="18"/>
  <c r="AJ129" i="18"/>
  <c r="AI129" i="18"/>
  <c r="AI105" i="18"/>
  <c r="AH105" i="18"/>
  <c r="AG105" i="18"/>
  <c r="AF105" i="18"/>
  <c r="AJ105" i="18"/>
  <c r="AE94" i="18"/>
  <c r="AD95" i="18"/>
  <c r="AG93" i="18"/>
  <c r="AF93" i="18"/>
  <c r="AJ93" i="18"/>
  <c r="AH93" i="18"/>
  <c r="AI93" i="18"/>
  <c r="AJ117" i="18"/>
  <c r="AG117" i="18"/>
  <c r="AF117" i="18"/>
  <c r="AI117" i="18"/>
  <c r="AH117" i="18"/>
  <c r="AE118" i="18"/>
  <c r="AD119" i="18"/>
  <c r="AL128" i="18"/>
  <c r="AK128" i="18"/>
  <c r="AK116" i="18"/>
  <c r="AL116" i="18"/>
  <c r="AK104" i="18"/>
  <c r="AL104" i="18"/>
  <c r="AL92" i="18"/>
  <c r="AK92" i="18"/>
  <c r="AE106" i="15"/>
  <c r="AD107" i="15"/>
  <c r="AL116" i="15"/>
  <c r="AK116" i="15"/>
  <c r="AL92" i="15"/>
  <c r="AK92" i="15"/>
  <c r="AL128" i="15"/>
  <c r="AK128" i="15"/>
  <c r="AL104" i="15"/>
  <c r="AK104" i="15"/>
  <c r="AI105" i="15"/>
  <c r="AF105" i="15"/>
  <c r="AH105" i="15"/>
  <c r="AG105" i="15"/>
  <c r="AJ105" i="15"/>
  <c r="AE130" i="15"/>
  <c r="AD131" i="15"/>
  <c r="AJ129" i="15"/>
  <c r="AI129" i="15"/>
  <c r="AH129" i="15"/>
  <c r="AG129" i="15"/>
  <c r="AF129" i="15"/>
  <c r="AI117" i="15"/>
  <c r="AH117" i="15"/>
  <c r="AG117" i="15"/>
  <c r="AF117" i="15"/>
  <c r="AJ117" i="15"/>
  <c r="AE94" i="15"/>
  <c r="AD95" i="15"/>
  <c r="AD119" i="15"/>
  <c r="AE118" i="15"/>
  <c r="AH93" i="15"/>
  <c r="AG93" i="15"/>
  <c r="AF93" i="15"/>
  <c r="AI93" i="15"/>
  <c r="AJ93" i="15"/>
  <c r="AH105" i="12"/>
  <c r="AG105" i="12"/>
  <c r="AJ105" i="12"/>
  <c r="AI105" i="12"/>
  <c r="AF105" i="12"/>
  <c r="AE118" i="12"/>
  <c r="AD119" i="12"/>
  <c r="AD95" i="12"/>
  <c r="AE94" i="12"/>
  <c r="AE130" i="12"/>
  <c r="AD131" i="12"/>
  <c r="AL128" i="12"/>
  <c r="AK128" i="12"/>
  <c r="AJ129" i="12"/>
  <c r="AI129" i="12"/>
  <c r="AH129" i="12"/>
  <c r="AG129" i="12"/>
  <c r="AF129" i="12"/>
  <c r="AL104" i="12"/>
  <c r="AK104" i="12"/>
  <c r="AJ117" i="12"/>
  <c r="AH117" i="12"/>
  <c r="AG117" i="12"/>
  <c r="AI117" i="12"/>
  <c r="AF117" i="12"/>
  <c r="AL116" i="12"/>
  <c r="AK116" i="12"/>
  <c r="AK92" i="12"/>
  <c r="AL92" i="12"/>
  <c r="AH93" i="12"/>
  <c r="AG93" i="12"/>
  <c r="AF93" i="12"/>
  <c r="AJ93" i="12"/>
  <c r="AI93" i="12"/>
  <c r="AE106" i="12"/>
  <c r="AD107" i="12"/>
  <c r="AK116" i="11"/>
  <c r="AH106" i="11"/>
  <c r="AH129" i="11"/>
  <c r="AI129" i="11"/>
  <c r="AF129" i="11"/>
  <c r="AG129" i="11"/>
  <c r="AI106" i="11"/>
  <c r="AF106" i="11"/>
  <c r="AG117" i="11"/>
  <c r="AI117" i="11"/>
  <c r="AH117" i="11"/>
  <c r="AF117" i="11"/>
  <c r="AJ106" i="11"/>
  <c r="AK106" i="11" s="1"/>
  <c r="AH93" i="11"/>
  <c r="AF93" i="11"/>
  <c r="AI93" i="11"/>
  <c r="AJ93" i="11"/>
  <c r="AK93" i="11" s="1"/>
  <c r="AD119" i="11"/>
  <c r="AE118" i="11"/>
  <c r="AH118" i="11" s="1"/>
  <c r="AE130" i="11"/>
  <c r="AI130" i="11" s="1"/>
  <c r="AD95" i="11"/>
  <c r="AE94" i="11"/>
  <c r="AJ94" i="11" s="1"/>
  <c r="AD108" i="11"/>
  <c r="AE107" i="11"/>
  <c r="AJ107" i="11" s="1"/>
  <c r="AK117" i="11"/>
  <c r="AL117" i="11"/>
  <c r="AK129" i="11"/>
  <c r="AL129" i="11"/>
  <c r="AC131" i="11"/>
  <c r="AC119" i="11"/>
  <c r="AC107" i="11"/>
  <c r="AC95" i="11"/>
  <c r="AD97" i="50" l="1"/>
  <c r="AE97" i="50" s="1"/>
  <c r="AE96" i="50"/>
  <c r="AL94" i="50"/>
  <c r="AK94" i="50"/>
  <c r="AI95" i="50"/>
  <c r="AH95" i="50"/>
  <c r="AG95" i="50"/>
  <c r="AF95" i="50"/>
  <c r="AJ95" i="50"/>
  <c r="AL130" i="50"/>
  <c r="AK130" i="50"/>
  <c r="AE132" i="50"/>
  <c r="AD133" i="50"/>
  <c r="AE133" i="50" s="1"/>
  <c r="AG131" i="50"/>
  <c r="AF131" i="50"/>
  <c r="AJ131" i="50"/>
  <c r="AH131" i="50"/>
  <c r="AI131" i="50"/>
  <c r="AL107" i="50"/>
  <c r="AK107" i="50"/>
  <c r="AF108" i="50"/>
  <c r="AI108" i="50"/>
  <c r="AG108" i="50"/>
  <c r="AJ108" i="50"/>
  <c r="AH108" i="50"/>
  <c r="AL119" i="50"/>
  <c r="AK119" i="50"/>
  <c r="AH109" i="50"/>
  <c r="AF109" i="50"/>
  <c r="AJ109" i="50"/>
  <c r="AI109" i="50"/>
  <c r="AG109" i="50"/>
  <c r="AJ121" i="50"/>
  <c r="AH121" i="50"/>
  <c r="AF121" i="50"/>
  <c r="AI121" i="50"/>
  <c r="AG121" i="50"/>
  <c r="AJ120" i="50"/>
  <c r="AH120" i="50"/>
  <c r="AF120" i="50"/>
  <c r="AI120" i="50"/>
  <c r="AG120" i="50"/>
  <c r="AI118" i="49"/>
  <c r="AH118" i="49"/>
  <c r="AG118" i="49"/>
  <c r="AJ118" i="49"/>
  <c r="AF118" i="49"/>
  <c r="AD120" i="49"/>
  <c r="AE119" i="49"/>
  <c r="AF130" i="49"/>
  <c r="AJ130" i="49"/>
  <c r="AI130" i="49"/>
  <c r="AH130" i="49"/>
  <c r="AG130" i="49"/>
  <c r="AG106" i="49"/>
  <c r="AF106" i="49"/>
  <c r="AJ106" i="49"/>
  <c r="AI106" i="49"/>
  <c r="AH106" i="49"/>
  <c r="AE131" i="49"/>
  <c r="AD132" i="49"/>
  <c r="AD108" i="49"/>
  <c r="AE107" i="49"/>
  <c r="AE95" i="49"/>
  <c r="AD96" i="49"/>
  <c r="AL93" i="49"/>
  <c r="AK93" i="49"/>
  <c r="AL129" i="49"/>
  <c r="AK129" i="49"/>
  <c r="AJ94" i="49"/>
  <c r="AI94" i="49"/>
  <c r="AG94" i="49"/>
  <c r="AF94" i="49"/>
  <c r="AH94" i="49"/>
  <c r="AL117" i="49"/>
  <c r="AK117" i="49"/>
  <c r="AL105" i="49"/>
  <c r="AK105" i="49"/>
  <c r="AL97" i="48"/>
  <c r="AK97" i="48"/>
  <c r="AG131" i="48"/>
  <c r="AF131" i="48"/>
  <c r="AJ131" i="48"/>
  <c r="AI131" i="48"/>
  <c r="AH131" i="48"/>
  <c r="AJ107" i="48"/>
  <c r="AI107" i="48"/>
  <c r="AH107" i="48"/>
  <c r="AG107" i="48"/>
  <c r="AF107" i="48"/>
  <c r="AL106" i="48"/>
  <c r="AK106" i="48"/>
  <c r="AD109" i="48"/>
  <c r="AE109" i="48" s="1"/>
  <c r="AE108" i="48"/>
  <c r="AL130" i="48"/>
  <c r="AK130" i="48"/>
  <c r="AK96" i="48"/>
  <c r="AL96" i="48"/>
  <c r="AE132" i="48"/>
  <c r="AD133" i="48"/>
  <c r="AE133" i="48" s="1"/>
  <c r="AK93" i="47"/>
  <c r="AL93" i="47"/>
  <c r="AL105" i="47"/>
  <c r="AK105" i="47"/>
  <c r="AE119" i="47"/>
  <c r="AD120" i="47"/>
  <c r="AL129" i="47"/>
  <c r="AK129" i="47"/>
  <c r="AE131" i="47"/>
  <c r="AD132" i="47"/>
  <c r="AF118" i="47"/>
  <c r="AJ118" i="47"/>
  <c r="AI118" i="47"/>
  <c r="AH118" i="47"/>
  <c r="AG118" i="47"/>
  <c r="AF130" i="47"/>
  <c r="AG130" i="47"/>
  <c r="AH130" i="47"/>
  <c r="AJ130" i="47"/>
  <c r="AI130" i="47"/>
  <c r="AE95" i="47"/>
  <c r="AD96" i="47"/>
  <c r="AF106" i="47"/>
  <c r="AJ106" i="47"/>
  <c r="AI106" i="47"/>
  <c r="AG106" i="47"/>
  <c r="AH106" i="47"/>
  <c r="AJ94" i="47"/>
  <c r="AH94" i="47"/>
  <c r="AG94" i="47"/>
  <c r="AF94" i="47"/>
  <c r="AI94" i="47"/>
  <c r="AL117" i="47"/>
  <c r="AK117" i="47"/>
  <c r="AD108" i="47"/>
  <c r="AE107" i="47"/>
  <c r="AF96" i="46"/>
  <c r="AI96" i="46"/>
  <c r="AH96" i="46"/>
  <c r="AJ96" i="46"/>
  <c r="AG96" i="46"/>
  <c r="AF107" i="46"/>
  <c r="AJ107" i="46"/>
  <c r="AH107" i="46"/>
  <c r="AG107" i="46"/>
  <c r="AI107" i="46"/>
  <c r="AL106" i="46"/>
  <c r="AK106" i="46"/>
  <c r="AL95" i="46"/>
  <c r="AK95" i="46"/>
  <c r="AH97" i="46"/>
  <c r="AG97" i="46"/>
  <c r="AJ97" i="46"/>
  <c r="AI97" i="46"/>
  <c r="AF97" i="46"/>
  <c r="AI133" i="46"/>
  <c r="AH133" i="46"/>
  <c r="AG133" i="46"/>
  <c r="AF133" i="46"/>
  <c r="AJ133" i="46"/>
  <c r="AD109" i="46"/>
  <c r="AE109" i="46" s="1"/>
  <c r="AE108" i="46"/>
  <c r="AL119" i="46"/>
  <c r="AK119" i="46"/>
  <c r="AH132" i="46"/>
  <c r="AG132" i="46"/>
  <c r="AF132" i="46"/>
  <c r="AI132" i="46"/>
  <c r="AJ132" i="46"/>
  <c r="AJ121" i="46"/>
  <c r="AI121" i="46"/>
  <c r="AH121" i="46"/>
  <c r="AF121" i="46"/>
  <c r="AG121" i="46"/>
  <c r="AJ120" i="46"/>
  <c r="AI120" i="46"/>
  <c r="AH120" i="46"/>
  <c r="AF120" i="46"/>
  <c r="AG120" i="46"/>
  <c r="AL131" i="46"/>
  <c r="AK131" i="46"/>
  <c r="AL106" i="44"/>
  <c r="AK106" i="44"/>
  <c r="AD109" i="44"/>
  <c r="AE109" i="44" s="1"/>
  <c r="AE108" i="44"/>
  <c r="AG107" i="44"/>
  <c r="AJ107" i="44"/>
  <c r="AI107" i="44"/>
  <c r="AH107" i="44"/>
  <c r="AF107" i="44"/>
  <c r="AD120" i="45"/>
  <c r="AE119" i="45"/>
  <c r="AL129" i="45"/>
  <c r="AK129" i="45"/>
  <c r="AJ106" i="45"/>
  <c r="AI106" i="45"/>
  <c r="AH106" i="45"/>
  <c r="AF106" i="45"/>
  <c r="AG106" i="45"/>
  <c r="AK105" i="45"/>
  <c r="AL105" i="45"/>
  <c r="AD108" i="45"/>
  <c r="AE107" i="45"/>
  <c r="AD96" i="45"/>
  <c r="AE95" i="45"/>
  <c r="AK93" i="45"/>
  <c r="AL93" i="45"/>
  <c r="AL117" i="45"/>
  <c r="AK117" i="45"/>
  <c r="AI94" i="45"/>
  <c r="AJ94" i="45"/>
  <c r="AH94" i="45"/>
  <c r="AF94" i="45"/>
  <c r="AG94" i="45"/>
  <c r="AE131" i="45"/>
  <c r="AD132" i="45"/>
  <c r="AJ118" i="45"/>
  <c r="AI118" i="45"/>
  <c r="AH118" i="45"/>
  <c r="AG118" i="45"/>
  <c r="AF118" i="45"/>
  <c r="AF130" i="45"/>
  <c r="AG130" i="45"/>
  <c r="AH130" i="45"/>
  <c r="AJ130" i="45"/>
  <c r="AI130" i="45"/>
  <c r="AK97" i="44"/>
  <c r="AL97" i="44"/>
  <c r="AK96" i="44"/>
  <c r="AL96" i="44"/>
  <c r="AL130" i="44"/>
  <c r="AK130" i="44"/>
  <c r="AE132" i="44"/>
  <c r="AD133" i="44"/>
  <c r="AE133" i="44" s="1"/>
  <c r="AG131" i="44"/>
  <c r="AF131" i="44"/>
  <c r="AH131" i="44"/>
  <c r="AJ131" i="44"/>
  <c r="AI131" i="44"/>
  <c r="AJ118" i="43"/>
  <c r="AI118" i="43"/>
  <c r="AH118" i="43"/>
  <c r="AG118" i="43"/>
  <c r="AF118" i="43"/>
  <c r="AL117" i="43"/>
  <c r="AK117" i="43"/>
  <c r="AE119" i="43"/>
  <c r="AD120" i="43"/>
  <c r="AJ95" i="43"/>
  <c r="AG95" i="43"/>
  <c r="AF95" i="43"/>
  <c r="AH95" i="43"/>
  <c r="AI95" i="43"/>
  <c r="AL94" i="43"/>
  <c r="AK94" i="43"/>
  <c r="AJ107" i="43"/>
  <c r="AG107" i="43"/>
  <c r="AH107" i="43"/>
  <c r="AF107" i="43"/>
  <c r="AI107" i="43"/>
  <c r="AE108" i="43"/>
  <c r="AD109" i="43"/>
  <c r="AE109" i="43" s="1"/>
  <c r="AL106" i="43"/>
  <c r="AK106" i="43"/>
  <c r="AL129" i="43"/>
  <c r="AK129" i="43"/>
  <c r="AE131" i="43"/>
  <c r="AD132" i="43"/>
  <c r="AE96" i="43"/>
  <c r="AD97" i="43"/>
  <c r="AE97" i="43" s="1"/>
  <c r="AF130" i="43"/>
  <c r="AJ130" i="43"/>
  <c r="AI130" i="43"/>
  <c r="AH130" i="43"/>
  <c r="AG130" i="43"/>
  <c r="AJ120" i="42"/>
  <c r="AI120" i="42"/>
  <c r="AH120" i="42"/>
  <c r="AG120" i="42"/>
  <c r="AF120" i="42"/>
  <c r="AJ121" i="42"/>
  <c r="AI121" i="42"/>
  <c r="AH121" i="42"/>
  <c r="AG121" i="42"/>
  <c r="AF121" i="42"/>
  <c r="AE132" i="42"/>
  <c r="AD133" i="42"/>
  <c r="AE133" i="42" s="1"/>
  <c r="AL119" i="42"/>
  <c r="AK119" i="42"/>
  <c r="AG131" i="42"/>
  <c r="AF131" i="42"/>
  <c r="AJ131" i="42"/>
  <c r="AI131" i="42"/>
  <c r="AH131" i="42"/>
  <c r="AL130" i="42"/>
  <c r="AK130" i="42"/>
  <c r="AJ107" i="42"/>
  <c r="AI107" i="42"/>
  <c r="AF107" i="42"/>
  <c r="AG107" i="42"/>
  <c r="AH107" i="42"/>
  <c r="AK97" i="42"/>
  <c r="AL97" i="42"/>
  <c r="AD109" i="42"/>
  <c r="AE109" i="42" s="1"/>
  <c r="AE108" i="42"/>
  <c r="AL106" i="42"/>
  <c r="AK106" i="42"/>
  <c r="AK96" i="42"/>
  <c r="AL96" i="42"/>
  <c r="AL93" i="41"/>
  <c r="AK93" i="41"/>
  <c r="AJ94" i="41"/>
  <c r="AI94" i="41"/>
  <c r="AH94" i="41"/>
  <c r="AG94" i="41"/>
  <c r="AF94" i="41"/>
  <c r="AD96" i="41"/>
  <c r="AE95" i="41"/>
  <c r="AL106" i="41"/>
  <c r="AK106" i="41"/>
  <c r="AL117" i="41"/>
  <c r="AK117" i="41"/>
  <c r="AE119" i="41"/>
  <c r="AD120" i="41"/>
  <c r="AJ118" i="41"/>
  <c r="AI118" i="41"/>
  <c r="AH118" i="41"/>
  <c r="AG118" i="41"/>
  <c r="AF118" i="41"/>
  <c r="AJ107" i="41"/>
  <c r="AH107" i="41"/>
  <c r="AI107" i="41"/>
  <c r="AG107" i="41"/>
  <c r="AF107" i="41"/>
  <c r="AL129" i="41"/>
  <c r="AK129" i="41"/>
  <c r="AE131" i="41"/>
  <c r="AD132" i="41"/>
  <c r="AD109" i="41"/>
  <c r="AE109" i="41" s="1"/>
  <c r="AE108" i="41"/>
  <c r="AF130" i="41"/>
  <c r="AJ130" i="41"/>
  <c r="AI130" i="41"/>
  <c r="AH130" i="41"/>
  <c r="AG130" i="41"/>
  <c r="AJ121" i="40"/>
  <c r="AI121" i="40"/>
  <c r="AH121" i="40"/>
  <c r="AG121" i="40"/>
  <c r="AF121" i="40"/>
  <c r="AL107" i="40"/>
  <c r="AK107" i="40"/>
  <c r="AE132" i="40"/>
  <c r="AD133" i="40"/>
  <c r="AE133" i="40" s="1"/>
  <c r="AL95" i="40"/>
  <c r="AK95" i="40"/>
  <c r="AJ120" i="40"/>
  <c r="AI120" i="40"/>
  <c r="AH120" i="40"/>
  <c r="AG120" i="40"/>
  <c r="AF120" i="40"/>
  <c r="AG131" i="40"/>
  <c r="AF131" i="40"/>
  <c r="AJ131" i="40"/>
  <c r="AI131" i="40"/>
  <c r="AH131" i="40"/>
  <c r="AI97" i="40"/>
  <c r="AH97" i="40"/>
  <c r="AG97" i="40"/>
  <c r="AF97" i="40"/>
  <c r="AJ97" i="40"/>
  <c r="AJ96" i="40"/>
  <c r="AI96" i="40"/>
  <c r="AH96" i="40"/>
  <c r="AG96" i="40"/>
  <c r="AF96" i="40"/>
  <c r="AF108" i="40"/>
  <c r="AJ108" i="40"/>
  <c r="AI108" i="40"/>
  <c r="AH108" i="40"/>
  <c r="AG108" i="40"/>
  <c r="AJ109" i="40"/>
  <c r="AI109" i="40"/>
  <c r="AH109" i="40"/>
  <c r="AG109" i="40"/>
  <c r="AF109" i="40"/>
  <c r="AL130" i="40"/>
  <c r="AK130" i="40"/>
  <c r="AL119" i="40"/>
  <c r="AK119" i="40"/>
  <c r="AD97" i="39"/>
  <c r="AE97" i="39" s="1"/>
  <c r="AE96" i="39"/>
  <c r="AG106" i="39"/>
  <c r="AF106" i="39"/>
  <c r="AJ106" i="39"/>
  <c r="AI106" i="39"/>
  <c r="AH106" i="39"/>
  <c r="AE119" i="39"/>
  <c r="AD120" i="39"/>
  <c r="AD108" i="39"/>
  <c r="AE107" i="39"/>
  <c r="AL94" i="39"/>
  <c r="AK94" i="39"/>
  <c r="AH118" i="39"/>
  <c r="AF118" i="39"/>
  <c r="AJ118" i="39"/>
  <c r="AI118" i="39"/>
  <c r="AG118" i="39"/>
  <c r="AL105" i="39"/>
  <c r="AK105" i="39"/>
  <c r="AL117" i="39"/>
  <c r="AK117" i="39"/>
  <c r="AL129" i="39"/>
  <c r="AK129" i="39"/>
  <c r="AE131" i="39"/>
  <c r="AD132" i="39"/>
  <c r="AF95" i="39"/>
  <c r="AI95" i="39"/>
  <c r="AJ95" i="39"/>
  <c r="AH95" i="39"/>
  <c r="AG95" i="39"/>
  <c r="AF130" i="39"/>
  <c r="AJ130" i="39"/>
  <c r="AI130" i="39"/>
  <c r="AG130" i="39"/>
  <c r="AH130" i="39"/>
  <c r="AE108" i="38"/>
  <c r="AE109" i="38"/>
  <c r="AL106" i="38"/>
  <c r="AK106" i="38"/>
  <c r="AL117" i="38"/>
  <c r="AK117" i="38"/>
  <c r="AJ118" i="38"/>
  <c r="AI118" i="38"/>
  <c r="AH118" i="38"/>
  <c r="AF118" i="38"/>
  <c r="AG118" i="38"/>
  <c r="AE119" i="38"/>
  <c r="AL93" i="38"/>
  <c r="AK93" i="38"/>
  <c r="AE95" i="38"/>
  <c r="AH132" i="38"/>
  <c r="AG132" i="38"/>
  <c r="AF132" i="38"/>
  <c r="AJ132" i="38"/>
  <c r="AI132" i="38"/>
  <c r="AH107" i="38"/>
  <c r="AJ107" i="38"/>
  <c r="AG107" i="38"/>
  <c r="AF107" i="38"/>
  <c r="AI107" i="38"/>
  <c r="AL131" i="38"/>
  <c r="AK131" i="38"/>
  <c r="AI133" i="38"/>
  <c r="AH133" i="38"/>
  <c r="AG133" i="38"/>
  <c r="AF133" i="38"/>
  <c r="AJ133" i="38"/>
  <c r="AH94" i="38"/>
  <c r="AI94" i="38"/>
  <c r="AG94" i="38"/>
  <c r="AF94" i="38"/>
  <c r="AJ94" i="38"/>
  <c r="AL117" i="37"/>
  <c r="AK117" i="37"/>
  <c r="AH95" i="37"/>
  <c r="AJ95" i="37"/>
  <c r="AI95" i="37"/>
  <c r="AG95" i="37"/>
  <c r="AF95" i="37"/>
  <c r="AE96" i="37"/>
  <c r="AE97" i="37"/>
  <c r="AE133" i="37"/>
  <c r="AE132" i="37"/>
  <c r="AG131" i="37"/>
  <c r="AF131" i="37"/>
  <c r="AH131" i="37"/>
  <c r="AJ131" i="37"/>
  <c r="AI131" i="37"/>
  <c r="AI107" i="37"/>
  <c r="AF107" i="37"/>
  <c r="AH107" i="37"/>
  <c r="AG107" i="37"/>
  <c r="AJ107" i="37"/>
  <c r="AE119" i="37"/>
  <c r="AJ118" i="37"/>
  <c r="AI118" i="37"/>
  <c r="AG118" i="37"/>
  <c r="AF118" i="37"/>
  <c r="AH118" i="37"/>
  <c r="AL94" i="37"/>
  <c r="AK94" i="37"/>
  <c r="AL130" i="37"/>
  <c r="AK130" i="37"/>
  <c r="AE108" i="37"/>
  <c r="AE109" i="37"/>
  <c r="AK106" i="37"/>
  <c r="AL106" i="37"/>
  <c r="AL130" i="36"/>
  <c r="AK130" i="36"/>
  <c r="AE95" i="36"/>
  <c r="AG131" i="36"/>
  <c r="AF131" i="36"/>
  <c r="AJ131" i="36"/>
  <c r="AI131" i="36"/>
  <c r="AH131" i="36"/>
  <c r="AI94" i="36"/>
  <c r="AH94" i="36"/>
  <c r="AF94" i="36"/>
  <c r="AG94" i="36"/>
  <c r="AJ94" i="36"/>
  <c r="AL93" i="36"/>
  <c r="AK93" i="36"/>
  <c r="AE133" i="36"/>
  <c r="AE132" i="36"/>
  <c r="AL105" i="36"/>
  <c r="AK105" i="36"/>
  <c r="AJ106" i="36"/>
  <c r="AG106" i="36"/>
  <c r="AF106" i="36"/>
  <c r="AI106" i="36"/>
  <c r="AH106" i="36"/>
  <c r="AJ118" i="36"/>
  <c r="AH118" i="36"/>
  <c r="AG118" i="36"/>
  <c r="AF118" i="36"/>
  <c r="AI118" i="36"/>
  <c r="AL117" i="36"/>
  <c r="AK117" i="36"/>
  <c r="AE107" i="36"/>
  <c r="AE119" i="36"/>
  <c r="AE95" i="35"/>
  <c r="AL105" i="35"/>
  <c r="AK105" i="35"/>
  <c r="AE131" i="35"/>
  <c r="AJ94" i="35"/>
  <c r="AH94" i="35"/>
  <c r="AG94" i="35"/>
  <c r="AF94" i="35"/>
  <c r="AI94" i="35"/>
  <c r="AJ118" i="35"/>
  <c r="AI118" i="35"/>
  <c r="AG118" i="35"/>
  <c r="AH118" i="35"/>
  <c r="AF118" i="35"/>
  <c r="AF130" i="35"/>
  <c r="AJ130" i="35"/>
  <c r="AI130" i="35"/>
  <c r="AG130" i="35"/>
  <c r="AH130" i="35"/>
  <c r="AH106" i="35"/>
  <c r="AG106" i="35"/>
  <c r="AF106" i="35"/>
  <c r="AI106" i="35"/>
  <c r="AJ106" i="35"/>
  <c r="AE119" i="35"/>
  <c r="AK117" i="35"/>
  <c r="AL117" i="35"/>
  <c r="AE107" i="35"/>
  <c r="AL93" i="35"/>
  <c r="AK93" i="35"/>
  <c r="AL129" i="35"/>
  <c r="AK129" i="35"/>
  <c r="AL117" i="34"/>
  <c r="AK117" i="34"/>
  <c r="AE95" i="34"/>
  <c r="AL93" i="34"/>
  <c r="AK93" i="34"/>
  <c r="AJ94" i="34"/>
  <c r="AI94" i="34"/>
  <c r="AG94" i="34"/>
  <c r="AH94" i="34"/>
  <c r="AF94" i="34"/>
  <c r="AL129" i="34"/>
  <c r="AK129" i="34"/>
  <c r="AJ106" i="34"/>
  <c r="AI106" i="34"/>
  <c r="AH106" i="34"/>
  <c r="AG106" i="34"/>
  <c r="AF106" i="34"/>
  <c r="AE119" i="34"/>
  <c r="AE107" i="34"/>
  <c r="AJ118" i="34"/>
  <c r="AI118" i="34"/>
  <c r="AH118" i="34"/>
  <c r="AG118" i="34"/>
  <c r="AF118" i="34"/>
  <c r="AE131" i="34"/>
  <c r="AL105" i="34"/>
  <c r="AK105" i="34"/>
  <c r="AF130" i="34"/>
  <c r="AJ130" i="34"/>
  <c r="AH130" i="34"/>
  <c r="AG130" i="34"/>
  <c r="AI130" i="34"/>
  <c r="AE107" i="33"/>
  <c r="AL117" i="33"/>
  <c r="AK117" i="33"/>
  <c r="AJ94" i="33"/>
  <c r="AH94" i="33"/>
  <c r="AG94" i="33"/>
  <c r="AF94" i="33"/>
  <c r="AI94" i="33"/>
  <c r="AE95" i="33"/>
  <c r="AE131" i="33"/>
  <c r="AF130" i="33"/>
  <c r="AJ130" i="33"/>
  <c r="AI130" i="33"/>
  <c r="AH130" i="33"/>
  <c r="AG130" i="33"/>
  <c r="AL93" i="33"/>
  <c r="AK93" i="33"/>
  <c r="AE119" i="33"/>
  <c r="AL129" i="33"/>
  <c r="AK129" i="33"/>
  <c r="AJ118" i="33"/>
  <c r="AI118" i="33"/>
  <c r="AG118" i="33"/>
  <c r="AF118" i="33"/>
  <c r="AH118" i="33"/>
  <c r="AJ106" i="33"/>
  <c r="AH106" i="33"/>
  <c r="AG106" i="33"/>
  <c r="AI106" i="33"/>
  <c r="AF106" i="33"/>
  <c r="AL105" i="33"/>
  <c r="AK105" i="33"/>
  <c r="AJ94" i="32"/>
  <c r="AH94" i="32"/>
  <c r="AG94" i="32"/>
  <c r="AI94" i="32"/>
  <c r="AF94" i="32"/>
  <c r="AE107" i="32"/>
  <c r="AJ106" i="32"/>
  <c r="AG106" i="32"/>
  <c r="AH106" i="32"/>
  <c r="AF106" i="32"/>
  <c r="AI106" i="32"/>
  <c r="AI118" i="32"/>
  <c r="AJ118" i="32"/>
  <c r="AH118" i="32"/>
  <c r="AF118" i="32"/>
  <c r="AG118" i="32"/>
  <c r="AK93" i="32"/>
  <c r="AL93" i="32"/>
  <c r="AE119" i="32"/>
  <c r="AL117" i="32"/>
  <c r="AK117" i="32"/>
  <c r="AE131" i="32"/>
  <c r="AK105" i="32"/>
  <c r="AL105" i="32"/>
  <c r="AF130" i="32"/>
  <c r="AJ130" i="32"/>
  <c r="AI130" i="32"/>
  <c r="AH130" i="32"/>
  <c r="AG130" i="32"/>
  <c r="AE95" i="32"/>
  <c r="AL129" i="32"/>
  <c r="AK129" i="32"/>
  <c r="AJ118" i="31"/>
  <c r="AF118" i="31"/>
  <c r="AI118" i="31"/>
  <c r="AH118" i="31"/>
  <c r="AG118" i="31"/>
  <c r="AE107" i="31"/>
  <c r="AE119" i="31"/>
  <c r="AL105" i="31"/>
  <c r="AK105" i="31"/>
  <c r="AE133" i="31"/>
  <c r="AE132" i="31"/>
  <c r="AI94" i="31"/>
  <c r="AJ94" i="31"/>
  <c r="AH94" i="31"/>
  <c r="AG94" i="31"/>
  <c r="AF94" i="31"/>
  <c r="AK93" i="31"/>
  <c r="AL93" i="31"/>
  <c r="AL130" i="31"/>
  <c r="AK130" i="31"/>
  <c r="AG106" i="31"/>
  <c r="AF106" i="31"/>
  <c r="AJ106" i="31"/>
  <c r="AI106" i="31"/>
  <c r="AH106" i="31"/>
  <c r="AK117" i="31"/>
  <c r="AL117" i="31"/>
  <c r="AG131" i="31"/>
  <c r="AF131" i="31"/>
  <c r="AJ131" i="31"/>
  <c r="AI131" i="31"/>
  <c r="AH131" i="31"/>
  <c r="AE95" i="31"/>
  <c r="AE131" i="30"/>
  <c r="AE119" i="30"/>
  <c r="AE107" i="30"/>
  <c r="AL105" i="30"/>
  <c r="AK105" i="30"/>
  <c r="AL93" i="30"/>
  <c r="AK93" i="30"/>
  <c r="AI118" i="30"/>
  <c r="AH118" i="30"/>
  <c r="AF118" i="30"/>
  <c r="AJ118" i="30"/>
  <c r="AG118" i="30"/>
  <c r="AK117" i="30"/>
  <c r="AL117" i="30"/>
  <c r="AG106" i="30"/>
  <c r="AF106" i="30"/>
  <c r="AJ106" i="30"/>
  <c r="AI106" i="30"/>
  <c r="AH106" i="30"/>
  <c r="AE95" i="30"/>
  <c r="AL129" i="30"/>
  <c r="AK129" i="30"/>
  <c r="AF94" i="30"/>
  <c r="AG94" i="30"/>
  <c r="AJ94" i="30"/>
  <c r="AH94" i="30"/>
  <c r="AI94" i="30"/>
  <c r="AF130" i="30"/>
  <c r="AJ130" i="30"/>
  <c r="AH130" i="30"/>
  <c r="AI130" i="30"/>
  <c r="AG130" i="30"/>
  <c r="AE107" i="29"/>
  <c r="AE131" i="29"/>
  <c r="AE119" i="29"/>
  <c r="AF130" i="29"/>
  <c r="AJ130" i="29"/>
  <c r="AI130" i="29"/>
  <c r="AH130" i="29"/>
  <c r="AG130" i="29"/>
  <c r="AF106" i="29"/>
  <c r="AJ106" i="29"/>
  <c r="AG106" i="29"/>
  <c r="AI106" i="29"/>
  <c r="AH106" i="29"/>
  <c r="AL105" i="29"/>
  <c r="AK105" i="29"/>
  <c r="AE95" i="29"/>
  <c r="AL117" i="29"/>
  <c r="AK117" i="29"/>
  <c r="AL129" i="29"/>
  <c r="AK129" i="29"/>
  <c r="AJ118" i="29"/>
  <c r="AI118" i="29"/>
  <c r="AH118" i="29"/>
  <c r="AG118" i="29"/>
  <c r="AF118" i="29"/>
  <c r="AK93" i="29"/>
  <c r="AL93" i="29"/>
  <c r="AI94" i="29"/>
  <c r="AH94" i="29"/>
  <c r="AG94" i="29"/>
  <c r="AJ94" i="29"/>
  <c r="AF94" i="29"/>
  <c r="AG108" i="28"/>
  <c r="AF108" i="28"/>
  <c r="AI108" i="28"/>
  <c r="AJ108" i="28"/>
  <c r="AH108" i="28"/>
  <c r="AL119" i="28"/>
  <c r="AK119" i="28"/>
  <c r="AE131" i="28"/>
  <c r="AE95" i="28"/>
  <c r="AL129" i="28"/>
  <c r="AK129" i="28"/>
  <c r="AI94" i="28"/>
  <c r="AJ94" i="28"/>
  <c r="AH94" i="28"/>
  <c r="AG94" i="28"/>
  <c r="AF94" i="28"/>
  <c r="AK107" i="28"/>
  <c r="AL107" i="28"/>
  <c r="AJ120" i="28"/>
  <c r="AI120" i="28"/>
  <c r="AH120" i="28"/>
  <c r="AG120" i="28"/>
  <c r="AF120" i="28"/>
  <c r="AJ121" i="28"/>
  <c r="AI121" i="28"/>
  <c r="AH121" i="28"/>
  <c r="AG121" i="28"/>
  <c r="AF121" i="28"/>
  <c r="AJ109" i="28"/>
  <c r="AI109" i="28"/>
  <c r="AH109" i="28"/>
  <c r="AF109" i="28"/>
  <c r="AG109" i="28"/>
  <c r="AL93" i="28"/>
  <c r="AK93" i="28"/>
  <c r="AF130" i="28"/>
  <c r="AJ130" i="28"/>
  <c r="AI130" i="28"/>
  <c r="AH130" i="28"/>
  <c r="AG130" i="28"/>
  <c r="AL129" i="27"/>
  <c r="AK129" i="27"/>
  <c r="AJ118" i="27"/>
  <c r="AI118" i="27"/>
  <c r="AH118" i="27"/>
  <c r="AG118" i="27"/>
  <c r="AF118" i="27"/>
  <c r="AE95" i="27"/>
  <c r="AE107" i="27"/>
  <c r="AF130" i="27"/>
  <c r="AJ130" i="27"/>
  <c r="AI130" i="27"/>
  <c r="AH130" i="27"/>
  <c r="AG130" i="27"/>
  <c r="AL105" i="27"/>
  <c r="AK105" i="27"/>
  <c r="AE119" i="27"/>
  <c r="AG94" i="27"/>
  <c r="AF94" i="27"/>
  <c r="AJ94" i="27"/>
  <c r="AI94" i="27"/>
  <c r="AH94" i="27"/>
  <c r="AH106" i="27"/>
  <c r="AG106" i="27"/>
  <c r="AF106" i="27"/>
  <c r="AI106" i="27"/>
  <c r="AJ106" i="27"/>
  <c r="AE131" i="27"/>
  <c r="AL117" i="27"/>
  <c r="AK117" i="27"/>
  <c r="AL93" i="27"/>
  <c r="AK93" i="27"/>
  <c r="AF130" i="26"/>
  <c r="AJ130" i="26"/>
  <c r="AI130" i="26"/>
  <c r="AH130" i="26"/>
  <c r="AG130" i="26"/>
  <c r="AD108" i="26"/>
  <c r="AE107" i="26"/>
  <c r="AE119" i="26"/>
  <c r="AD120" i="26"/>
  <c r="AL105" i="26"/>
  <c r="AK105" i="26"/>
  <c r="AG106" i="26"/>
  <c r="AF106" i="26"/>
  <c r="AJ106" i="26"/>
  <c r="AI106" i="26"/>
  <c r="AH106" i="26"/>
  <c r="AF118" i="26"/>
  <c r="AJ118" i="26"/>
  <c r="AI118" i="26"/>
  <c r="AG118" i="26"/>
  <c r="AH118" i="26"/>
  <c r="AF94" i="26"/>
  <c r="AJ94" i="26"/>
  <c r="AI94" i="26"/>
  <c r="AH94" i="26"/>
  <c r="AG94" i="26"/>
  <c r="AK117" i="26"/>
  <c r="AL117" i="26"/>
  <c r="AE95" i="26"/>
  <c r="AD96" i="26"/>
  <c r="AD132" i="26"/>
  <c r="AE131" i="26"/>
  <c r="AL129" i="26"/>
  <c r="AK129" i="26"/>
  <c r="AL93" i="26"/>
  <c r="AK93" i="26"/>
  <c r="AK93" i="25"/>
  <c r="AL93" i="25"/>
  <c r="AL105" i="25"/>
  <c r="AK105" i="25"/>
  <c r="AH106" i="25"/>
  <c r="AG106" i="25"/>
  <c r="AF106" i="25"/>
  <c r="AJ106" i="25"/>
  <c r="AI106" i="25"/>
  <c r="AK117" i="25"/>
  <c r="AL117" i="25"/>
  <c r="AJ94" i="25"/>
  <c r="AI94" i="25"/>
  <c r="AG94" i="25"/>
  <c r="AF94" i="25"/>
  <c r="AH94" i="25"/>
  <c r="AE107" i="25"/>
  <c r="AD108" i="25"/>
  <c r="AD96" i="25"/>
  <c r="AE95" i="25"/>
  <c r="AF130" i="25"/>
  <c r="AJ130" i="25"/>
  <c r="AH130" i="25"/>
  <c r="AG130" i="25"/>
  <c r="AI130" i="25"/>
  <c r="AE119" i="25"/>
  <c r="AD120" i="25"/>
  <c r="AD132" i="25"/>
  <c r="AE131" i="25"/>
  <c r="AF118" i="25"/>
  <c r="AJ118" i="25"/>
  <c r="AI118" i="25"/>
  <c r="AH118" i="25"/>
  <c r="AG118" i="25"/>
  <c r="AL129" i="25"/>
  <c r="AK129" i="25"/>
  <c r="AF130" i="24"/>
  <c r="AJ130" i="24"/>
  <c r="AI130" i="24"/>
  <c r="AH130" i="24"/>
  <c r="AG130" i="24"/>
  <c r="AG118" i="24"/>
  <c r="AF118" i="24"/>
  <c r="AJ118" i="24"/>
  <c r="AI118" i="24"/>
  <c r="AH118" i="24"/>
  <c r="AD132" i="24"/>
  <c r="AE131" i="24"/>
  <c r="AE119" i="24"/>
  <c r="AD120" i="24"/>
  <c r="AL93" i="24"/>
  <c r="AK93" i="24"/>
  <c r="AG94" i="24"/>
  <c r="AF94" i="24"/>
  <c r="AJ94" i="24"/>
  <c r="AI94" i="24"/>
  <c r="AH94" i="24"/>
  <c r="AL117" i="24"/>
  <c r="AK117" i="24"/>
  <c r="AL129" i="24"/>
  <c r="AK129" i="24"/>
  <c r="AE95" i="24"/>
  <c r="AD96" i="24"/>
  <c r="AL105" i="23"/>
  <c r="AK105" i="23"/>
  <c r="AG106" i="23"/>
  <c r="AF106" i="23"/>
  <c r="AJ106" i="23"/>
  <c r="AH106" i="23"/>
  <c r="AI106" i="23"/>
  <c r="AK117" i="23"/>
  <c r="AL117" i="23"/>
  <c r="AF118" i="23"/>
  <c r="AI118" i="23"/>
  <c r="AG118" i="23"/>
  <c r="AJ118" i="23"/>
  <c r="AH118" i="23"/>
  <c r="AD96" i="23"/>
  <c r="AE95" i="23"/>
  <c r="AL129" i="23"/>
  <c r="AK129" i="23"/>
  <c r="AF130" i="23"/>
  <c r="AI130" i="23"/>
  <c r="AH130" i="23"/>
  <c r="AJ130" i="23"/>
  <c r="AG130" i="23"/>
  <c r="AE107" i="23"/>
  <c r="AD108" i="23"/>
  <c r="AD132" i="23"/>
  <c r="AE131" i="23"/>
  <c r="AD120" i="23"/>
  <c r="AE119" i="23"/>
  <c r="AI94" i="23"/>
  <c r="AH94" i="23"/>
  <c r="AG94" i="23"/>
  <c r="AF94" i="23"/>
  <c r="AJ94" i="23"/>
  <c r="AL93" i="23"/>
  <c r="AK93" i="23"/>
  <c r="AF118" i="22"/>
  <c r="AJ118" i="22"/>
  <c r="AI118" i="22"/>
  <c r="AH118" i="22"/>
  <c r="AG118" i="22"/>
  <c r="AL129" i="22"/>
  <c r="AK129" i="22"/>
  <c r="AD132" i="22"/>
  <c r="AE131" i="22"/>
  <c r="AD108" i="22"/>
  <c r="AE107" i="22"/>
  <c r="AL93" i="22"/>
  <c r="AK93" i="22"/>
  <c r="AH94" i="22"/>
  <c r="AG94" i="22"/>
  <c r="AF94" i="22"/>
  <c r="AJ94" i="22"/>
  <c r="AI94" i="22"/>
  <c r="AF106" i="22"/>
  <c r="AJ106" i="22"/>
  <c r="AI106" i="22"/>
  <c r="AH106" i="22"/>
  <c r="AG106" i="22"/>
  <c r="AE119" i="22"/>
  <c r="AD120" i="22"/>
  <c r="AE95" i="22"/>
  <c r="AD96" i="22"/>
  <c r="AF130" i="22"/>
  <c r="AJ130" i="22"/>
  <c r="AI130" i="22"/>
  <c r="AH130" i="22"/>
  <c r="AG130" i="22"/>
  <c r="AL105" i="22"/>
  <c r="AK105" i="22"/>
  <c r="AK117" i="22"/>
  <c r="AL117" i="22"/>
  <c r="AD108" i="21"/>
  <c r="AE107" i="21"/>
  <c r="AE95" i="21"/>
  <c r="AD96" i="21"/>
  <c r="AJ106" i="21"/>
  <c r="AI106" i="21"/>
  <c r="AH106" i="21"/>
  <c r="AG106" i="21"/>
  <c r="AF106" i="21"/>
  <c r="AL117" i="21"/>
  <c r="AK117" i="21"/>
  <c r="AI131" i="21"/>
  <c r="AH131" i="21"/>
  <c r="AG131" i="21"/>
  <c r="AJ131" i="21"/>
  <c r="AF131" i="21"/>
  <c r="AL93" i="21"/>
  <c r="AK93" i="21"/>
  <c r="AL105" i="21"/>
  <c r="AK105" i="21"/>
  <c r="AL130" i="21"/>
  <c r="AK130" i="21"/>
  <c r="AD133" i="21"/>
  <c r="AE133" i="21" s="1"/>
  <c r="AE132" i="21"/>
  <c r="AD120" i="21"/>
  <c r="AE119" i="21"/>
  <c r="AJ118" i="21"/>
  <c r="AI118" i="21"/>
  <c r="AH118" i="21"/>
  <c r="AG118" i="21"/>
  <c r="AF118" i="21"/>
  <c r="AI94" i="21"/>
  <c r="AH94" i="21"/>
  <c r="AG94" i="21"/>
  <c r="AF94" i="21"/>
  <c r="AJ94" i="21"/>
  <c r="AL93" i="20"/>
  <c r="AK93" i="20"/>
  <c r="AE107" i="20"/>
  <c r="AD108" i="20"/>
  <c r="AF130" i="20"/>
  <c r="AJ130" i="20"/>
  <c r="AI130" i="20"/>
  <c r="AH130" i="20"/>
  <c r="AG130" i="20"/>
  <c r="AL105" i="20"/>
  <c r="AK105" i="20"/>
  <c r="AD132" i="20"/>
  <c r="AE131" i="20"/>
  <c r="AL117" i="20"/>
  <c r="AK117" i="20"/>
  <c r="AF106" i="20"/>
  <c r="AH106" i="20"/>
  <c r="AG106" i="20"/>
  <c r="AJ106" i="20"/>
  <c r="AI106" i="20"/>
  <c r="AG94" i="20"/>
  <c r="AF94" i="20"/>
  <c r="AJ94" i="20"/>
  <c r="AI94" i="20"/>
  <c r="AH94" i="20"/>
  <c r="AE119" i="20"/>
  <c r="AD120" i="20"/>
  <c r="AL129" i="20"/>
  <c r="AK129" i="20"/>
  <c r="AJ118" i="20"/>
  <c r="AI118" i="20"/>
  <c r="AH118" i="20"/>
  <c r="AG118" i="20"/>
  <c r="AF118" i="20"/>
  <c r="AE95" i="20"/>
  <c r="AD96" i="20"/>
  <c r="AE107" i="19"/>
  <c r="AD108" i="19"/>
  <c r="AL93" i="19"/>
  <c r="AK93" i="19"/>
  <c r="AE119" i="19"/>
  <c r="AD120" i="19"/>
  <c r="AG106" i="19"/>
  <c r="AF106" i="19"/>
  <c r="AJ106" i="19"/>
  <c r="AH106" i="19"/>
  <c r="AI106" i="19"/>
  <c r="AL117" i="19"/>
  <c r="AK117" i="19"/>
  <c r="AF130" i="19"/>
  <c r="AJ130" i="19"/>
  <c r="AI130" i="19"/>
  <c r="AH130" i="19"/>
  <c r="AG130" i="19"/>
  <c r="AG94" i="19"/>
  <c r="AF94" i="19"/>
  <c r="AJ94" i="19"/>
  <c r="AI94" i="19"/>
  <c r="AH94" i="19"/>
  <c r="AL129" i="19"/>
  <c r="AK129" i="19"/>
  <c r="AL105" i="19"/>
  <c r="AK105" i="19"/>
  <c r="AJ118" i="19"/>
  <c r="AI118" i="19"/>
  <c r="AH118" i="19"/>
  <c r="AG118" i="19"/>
  <c r="AF118" i="19"/>
  <c r="AD132" i="19"/>
  <c r="AE131" i="19"/>
  <c r="AE95" i="19"/>
  <c r="AD96" i="19"/>
  <c r="AH94" i="18"/>
  <c r="AF94" i="18"/>
  <c r="AJ94" i="18"/>
  <c r="AI94" i="18"/>
  <c r="AG94" i="18"/>
  <c r="AE119" i="18"/>
  <c r="AD120" i="18"/>
  <c r="AF106" i="18"/>
  <c r="AI106" i="18"/>
  <c r="AH106" i="18"/>
  <c r="AJ106" i="18"/>
  <c r="AG106" i="18"/>
  <c r="AD96" i="18"/>
  <c r="AE95" i="18"/>
  <c r="AL105" i="18"/>
  <c r="AK105" i="18"/>
  <c r="AJ118" i="18"/>
  <c r="AH118" i="18"/>
  <c r="AG118" i="18"/>
  <c r="AF118" i="18"/>
  <c r="AI118" i="18"/>
  <c r="AL93" i="18"/>
  <c r="AK93" i="18"/>
  <c r="AE107" i="18"/>
  <c r="AD108" i="18"/>
  <c r="AL129" i="18"/>
  <c r="AK129" i="18"/>
  <c r="AL117" i="18"/>
  <c r="AK117" i="18"/>
  <c r="AD132" i="18"/>
  <c r="AE131" i="18"/>
  <c r="AI130" i="18"/>
  <c r="AH130" i="18"/>
  <c r="AG130" i="18"/>
  <c r="AJ130" i="18"/>
  <c r="AF130" i="18"/>
  <c r="AD108" i="15"/>
  <c r="AE107" i="15"/>
  <c r="AE131" i="15"/>
  <c r="AD132" i="15"/>
  <c r="AF130" i="15"/>
  <c r="AJ130" i="15"/>
  <c r="AI130" i="15"/>
  <c r="AH130" i="15"/>
  <c r="AG130" i="15"/>
  <c r="AJ118" i="15"/>
  <c r="AI118" i="15"/>
  <c r="AH118" i="15"/>
  <c r="AG118" i="15"/>
  <c r="AF118" i="15"/>
  <c r="AL105" i="15"/>
  <c r="AK105" i="15"/>
  <c r="AE95" i="15"/>
  <c r="AD96" i="15"/>
  <c r="AL93" i="15"/>
  <c r="AK93" i="15"/>
  <c r="AI94" i="15"/>
  <c r="AH94" i="15"/>
  <c r="AF94" i="15"/>
  <c r="AG94" i="15"/>
  <c r="AJ94" i="15"/>
  <c r="AL129" i="15"/>
  <c r="AK129" i="15"/>
  <c r="AH106" i="15"/>
  <c r="AJ106" i="15"/>
  <c r="AF106" i="15"/>
  <c r="AG106" i="15"/>
  <c r="AI106" i="15"/>
  <c r="AE119" i="15"/>
  <c r="AD120" i="15"/>
  <c r="AL117" i="15"/>
  <c r="AK117" i="15"/>
  <c r="AF94" i="12"/>
  <c r="AH94" i="12"/>
  <c r="AI94" i="12"/>
  <c r="AG94" i="12"/>
  <c r="AJ94" i="12"/>
  <c r="AI118" i="12"/>
  <c r="AH118" i="12"/>
  <c r="AF118" i="12"/>
  <c r="AJ118" i="12"/>
  <c r="AG118" i="12"/>
  <c r="AD132" i="12"/>
  <c r="AE131" i="12"/>
  <c r="AD96" i="12"/>
  <c r="AE95" i="12"/>
  <c r="AL117" i="12"/>
  <c r="AK117" i="12"/>
  <c r="AF130" i="12"/>
  <c r="AH130" i="12"/>
  <c r="AG130" i="12"/>
  <c r="AI130" i="12"/>
  <c r="AJ130" i="12"/>
  <c r="AD108" i="12"/>
  <c r="AE107" i="12"/>
  <c r="AL129" i="12"/>
  <c r="AK129" i="12"/>
  <c r="AL105" i="12"/>
  <c r="AK105" i="12"/>
  <c r="AG106" i="12"/>
  <c r="AF106" i="12"/>
  <c r="AJ106" i="12"/>
  <c r="AI106" i="12"/>
  <c r="AH106" i="12"/>
  <c r="AK93" i="12"/>
  <c r="AL93" i="12"/>
  <c r="AE119" i="12"/>
  <c r="AD120" i="12"/>
  <c r="AL93" i="11"/>
  <c r="AJ118" i="11"/>
  <c r="AK118" i="11" s="1"/>
  <c r="AI118" i="11"/>
  <c r="AL106" i="11"/>
  <c r="AJ130" i="11"/>
  <c r="AL130" i="11" s="1"/>
  <c r="AG118" i="11"/>
  <c r="AF118" i="11"/>
  <c r="AF107" i="11"/>
  <c r="AG94" i="11"/>
  <c r="AF130" i="11"/>
  <c r="AG130" i="11"/>
  <c r="AH130" i="11"/>
  <c r="AH107" i="11"/>
  <c r="AF94" i="11"/>
  <c r="AD109" i="11"/>
  <c r="AE109" i="11" s="1"/>
  <c r="AE108" i="11"/>
  <c r="AJ108" i="11" s="1"/>
  <c r="AH94" i="11"/>
  <c r="AD96" i="11"/>
  <c r="AE95" i="11"/>
  <c r="AI95" i="11" s="1"/>
  <c r="AG107" i="11"/>
  <c r="AI107" i="11"/>
  <c r="AI94" i="11"/>
  <c r="AE131" i="11"/>
  <c r="AI131" i="11" s="1"/>
  <c r="AD120" i="11"/>
  <c r="AE119" i="11"/>
  <c r="AJ119" i="11" s="1"/>
  <c r="AL107" i="11"/>
  <c r="AK107" i="11"/>
  <c r="AL94" i="11"/>
  <c r="AK94" i="11"/>
  <c r="AC96" i="11"/>
  <c r="AC108" i="11"/>
  <c r="AC120" i="11"/>
  <c r="AC132" i="11"/>
  <c r="AI96" i="50" l="1"/>
  <c r="AJ96" i="50"/>
  <c r="AH96" i="50"/>
  <c r="AG96" i="50"/>
  <c r="AF96" i="50"/>
  <c r="AK95" i="50"/>
  <c r="AL95" i="50"/>
  <c r="AJ97" i="50"/>
  <c r="AF97" i="50"/>
  <c r="AI97" i="50"/>
  <c r="AH97" i="50"/>
  <c r="AG97" i="50"/>
  <c r="AL121" i="50"/>
  <c r="AK121" i="50"/>
  <c r="AL108" i="50"/>
  <c r="AK108" i="50"/>
  <c r="AL131" i="50"/>
  <c r="AK131" i="50"/>
  <c r="AL120" i="50"/>
  <c r="AK120" i="50"/>
  <c r="AL109" i="50"/>
  <c r="AK109" i="50"/>
  <c r="AI133" i="50"/>
  <c r="AH133" i="50"/>
  <c r="AG133" i="50"/>
  <c r="AF133" i="50"/>
  <c r="AJ133" i="50"/>
  <c r="AH132" i="50"/>
  <c r="AG132" i="50"/>
  <c r="AF132" i="50"/>
  <c r="AI132" i="50"/>
  <c r="AJ132" i="50"/>
  <c r="AL94" i="49"/>
  <c r="AK94" i="49"/>
  <c r="AD97" i="49"/>
  <c r="AE97" i="49" s="1"/>
  <c r="AE96" i="49"/>
  <c r="AK106" i="49"/>
  <c r="AL106" i="49"/>
  <c r="AI119" i="49"/>
  <c r="AJ119" i="49"/>
  <c r="AH119" i="49"/>
  <c r="AG119" i="49"/>
  <c r="AF119" i="49"/>
  <c r="AH95" i="49"/>
  <c r="AG95" i="49"/>
  <c r="AI95" i="49"/>
  <c r="AF95" i="49"/>
  <c r="AJ95" i="49"/>
  <c r="AD121" i="49"/>
  <c r="AE121" i="49" s="1"/>
  <c r="AE120" i="49"/>
  <c r="AE132" i="49"/>
  <c r="AD133" i="49"/>
  <c r="AE133" i="49" s="1"/>
  <c r="AF107" i="49"/>
  <c r="AJ107" i="49"/>
  <c r="AI107" i="49"/>
  <c r="AG107" i="49"/>
  <c r="AH107" i="49"/>
  <c r="AL118" i="49"/>
  <c r="AK118" i="49"/>
  <c r="AG131" i="49"/>
  <c r="AF131" i="49"/>
  <c r="AJ131" i="49"/>
  <c r="AI131" i="49"/>
  <c r="AH131" i="49"/>
  <c r="AD109" i="49"/>
  <c r="AE109" i="49" s="1"/>
  <c r="AE108" i="49"/>
  <c r="AL130" i="49"/>
  <c r="AK130" i="49"/>
  <c r="AJ108" i="48"/>
  <c r="AI108" i="48"/>
  <c r="AH108" i="48"/>
  <c r="AF108" i="48"/>
  <c r="AG108" i="48"/>
  <c r="AL107" i="48"/>
  <c r="AK107" i="48"/>
  <c r="AJ109" i="48"/>
  <c r="AI109" i="48"/>
  <c r="AH109" i="48"/>
  <c r="AG109" i="48"/>
  <c r="AF109" i="48"/>
  <c r="AI133" i="48"/>
  <c r="AH133" i="48"/>
  <c r="AG133" i="48"/>
  <c r="AF133" i="48"/>
  <c r="AJ133" i="48"/>
  <c r="AH132" i="48"/>
  <c r="AG132" i="48"/>
  <c r="AF132" i="48"/>
  <c r="AJ132" i="48"/>
  <c r="AI132" i="48"/>
  <c r="AL131" i="48"/>
  <c r="AK131" i="48"/>
  <c r="AL106" i="47"/>
  <c r="AK106" i="47"/>
  <c r="AE96" i="47"/>
  <c r="AD97" i="47"/>
  <c r="AE97" i="47" s="1"/>
  <c r="AE120" i="47"/>
  <c r="AD121" i="47"/>
  <c r="AE121" i="47" s="1"/>
  <c r="AG95" i="47"/>
  <c r="AI95" i="47"/>
  <c r="AH95" i="47"/>
  <c r="AF95" i="47"/>
  <c r="AJ95" i="47"/>
  <c r="AF119" i="47"/>
  <c r="AJ119" i="47"/>
  <c r="AI119" i="47"/>
  <c r="AH119" i="47"/>
  <c r="AG119" i="47"/>
  <c r="AJ107" i="47"/>
  <c r="AI107" i="47"/>
  <c r="AH107" i="47"/>
  <c r="AG107" i="47"/>
  <c r="AF107" i="47"/>
  <c r="AL94" i="47"/>
  <c r="AK94" i="47"/>
  <c r="AL118" i="47"/>
  <c r="AK118" i="47"/>
  <c r="AE108" i="47"/>
  <c r="AD109" i="47"/>
  <c r="AE109" i="47" s="1"/>
  <c r="AL130" i="47"/>
  <c r="AK130" i="47"/>
  <c r="AE132" i="47"/>
  <c r="AD133" i="47"/>
  <c r="AE133" i="47" s="1"/>
  <c r="AG131" i="47"/>
  <c r="AF131" i="47"/>
  <c r="AH131" i="47"/>
  <c r="AI131" i="47"/>
  <c r="AJ131" i="47"/>
  <c r="AL133" i="46"/>
  <c r="AK133" i="46"/>
  <c r="AL107" i="46"/>
  <c r="AK107" i="46"/>
  <c r="AL96" i="46"/>
  <c r="AK96" i="46"/>
  <c r="AL120" i="46"/>
  <c r="AK120" i="46"/>
  <c r="AL121" i="46"/>
  <c r="AK121" i="46"/>
  <c r="AJ108" i="46"/>
  <c r="AI108" i="46"/>
  <c r="AG108" i="46"/>
  <c r="AH108" i="46"/>
  <c r="AF108" i="46"/>
  <c r="AL132" i="46"/>
  <c r="AK132" i="46"/>
  <c r="AJ109" i="46"/>
  <c r="AI109" i="46"/>
  <c r="AH109" i="46"/>
  <c r="AF109" i="46"/>
  <c r="AG109" i="46"/>
  <c r="AL97" i="46"/>
  <c r="AK97" i="46"/>
  <c r="AL107" i="44"/>
  <c r="AK107" i="44"/>
  <c r="AJ108" i="44"/>
  <c r="AI108" i="44"/>
  <c r="AH108" i="44"/>
  <c r="AG108" i="44"/>
  <c r="AF108" i="44"/>
  <c r="AJ109" i="44"/>
  <c r="AI109" i="44"/>
  <c r="AH109" i="44"/>
  <c r="AG109" i="44"/>
  <c r="AF109" i="44"/>
  <c r="AG95" i="45"/>
  <c r="AH95" i="45"/>
  <c r="AJ95" i="45"/>
  <c r="AI95" i="45"/>
  <c r="AF95" i="45"/>
  <c r="AE96" i="45"/>
  <c r="AD97" i="45"/>
  <c r="AE97" i="45" s="1"/>
  <c r="AL94" i="45"/>
  <c r="AK94" i="45"/>
  <c r="AG107" i="45"/>
  <c r="AI107" i="45"/>
  <c r="AH107" i="45"/>
  <c r="AF107" i="45"/>
  <c r="AJ107" i="45"/>
  <c r="AK106" i="45"/>
  <c r="AL106" i="45"/>
  <c r="AD109" i="45"/>
  <c r="AE109" i="45" s="1"/>
  <c r="AE108" i="45"/>
  <c r="AL130" i="45"/>
  <c r="AK130" i="45"/>
  <c r="AL118" i="45"/>
  <c r="AK118" i="45"/>
  <c r="AE132" i="45"/>
  <c r="AD133" i="45"/>
  <c r="AE133" i="45" s="1"/>
  <c r="AJ119" i="45"/>
  <c r="AI119" i="45"/>
  <c r="AH119" i="45"/>
  <c r="AG119" i="45"/>
  <c r="AF119" i="45"/>
  <c r="AG131" i="45"/>
  <c r="AF131" i="45"/>
  <c r="AH131" i="45"/>
  <c r="AJ131" i="45"/>
  <c r="AI131" i="45"/>
  <c r="AD121" i="45"/>
  <c r="AE121" i="45" s="1"/>
  <c r="AE120" i="45"/>
  <c r="AH132" i="44"/>
  <c r="AG132" i="44"/>
  <c r="AF132" i="44"/>
  <c r="AJ132" i="44"/>
  <c r="AI132" i="44"/>
  <c r="AL131" i="44"/>
  <c r="AK131" i="44"/>
  <c r="AI133" i="44"/>
  <c r="AH133" i="44"/>
  <c r="AG133" i="44"/>
  <c r="AF133" i="44"/>
  <c r="AJ133" i="44"/>
  <c r="AJ119" i="43"/>
  <c r="AI119" i="43"/>
  <c r="AH119" i="43"/>
  <c r="AG119" i="43"/>
  <c r="AF119" i="43"/>
  <c r="AD121" i="43"/>
  <c r="AE121" i="43" s="1"/>
  <c r="AE120" i="43"/>
  <c r="AL118" i="43"/>
  <c r="AK118" i="43"/>
  <c r="AG97" i="43"/>
  <c r="AF97" i="43"/>
  <c r="AI97" i="43"/>
  <c r="AJ97" i="43"/>
  <c r="AH97" i="43"/>
  <c r="AE132" i="43"/>
  <c r="AD133" i="43"/>
  <c r="AE133" i="43" s="1"/>
  <c r="AK95" i="43"/>
  <c r="AL95" i="43"/>
  <c r="AL130" i="43"/>
  <c r="AK130" i="43"/>
  <c r="AL107" i="43"/>
  <c r="AK107" i="43"/>
  <c r="AJ109" i="43"/>
  <c r="AH109" i="43"/>
  <c r="AF109" i="43"/>
  <c r="AI109" i="43"/>
  <c r="AG109" i="43"/>
  <c r="AG131" i="43"/>
  <c r="AF131" i="43"/>
  <c r="AJ131" i="43"/>
  <c r="AI131" i="43"/>
  <c r="AH131" i="43"/>
  <c r="AI96" i="43"/>
  <c r="AH96" i="43"/>
  <c r="AG96" i="43"/>
  <c r="AF96" i="43"/>
  <c r="AJ96" i="43"/>
  <c r="AI108" i="43"/>
  <c r="AG108" i="43"/>
  <c r="AF108" i="43"/>
  <c r="AH108" i="43"/>
  <c r="AJ108" i="43"/>
  <c r="AJ108" i="42"/>
  <c r="AI108" i="42"/>
  <c r="AH108" i="42"/>
  <c r="AG108" i="42"/>
  <c r="AF108" i="42"/>
  <c r="AL107" i="42"/>
  <c r="AK107" i="42"/>
  <c r="AL121" i="42"/>
  <c r="AK121" i="42"/>
  <c r="AJ109" i="42"/>
  <c r="AI109" i="42"/>
  <c r="AH109" i="42"/>
  <c r="AG109" i="42"/>
  <c r="AF109" i="42"/>
  <c r="AH132" i="42"/>
  <c r="AG132" i="42"/>
  <c r="AF132" i="42"/>
  <c r="AJ132" i="42"/>
  <c r="AI132" i="42"/>
  <c r="AI133" i="42"/>
  <c r="AH133" i="42"/>
  <c r="AG133" i="42"/>
  <c r="AF133" i="42"/>
  <c r="AJ133" i="42"/>
  <c r="AL131" i="42"/>
  <c r="AK131" i="42"/>
  <c r="AL120" i="42"/>
  <c r="AK120" i="42"/>
  <c r="AL118" i="41"/>
  <c r="AK118" i="41"/>
  <c r="AD97" i="41"/>
  <c r="AE97" i="41" s="1"/>
  <c r="AE96" i="41"/>
  <c r="AJ108" i="41"/>
  <c r="AI108" i="41"/>
  <c r="AG108" i="41"/>
  <c r="AH108" i="41"/>
  <c r="AF108" i="41"/>
  <c r="AE120" i="41"/>
  <c r="AD121" i="41"/>
  <c r="AE121" i="41" s="1"/>
  <c r="AI109" i="41"/>
  <c r="AH109" i="41"/>
  <c r="AF109" i="41"/>
  <c r="AG109" i="41"/>
  <c r="AJ109" i="41"/>
  <c r="AJ119" i="41"/>
  <c r="AH119" i="41"/>
  <c r="AG119" i="41"/>
  <c r="AF119" i="41"/>
  <c r="AI119" i="41"/>
  <c r="AE132" i="41"/>
  <c r="AD133" i="41"/>
  <c r="AE133" i="41" s="1"/>
  <c r="AK107" i="41"/>
  <c r="AL107" i="41"/>
  <c r="AG131" i="41"/>
  <c r="AF131" i="41"/>
  <c r="AJ131" i="41"/>
  <c r="AI131" i="41"/>
  <c r="AH131" i="41"/>
  <c r="AL94" i="41"/>
  <c r="AK94" i="41"/>
  <c r="AL130" i="41"/>
  <c r="AK130" i="41"/>
  <c r="AH95" i="41"/>
  <c r="AG95" i="41"/>
  <c r="AJ95" i="41"/>
  <c r="AF95" i="41"/>
  <c r="AI95" i="41"/>
  <c r="AH132" i="40"/>
  <c r="AG132" i="40"/>
  <c r="AF132" i="40"/>
  <c r="AJ132" i="40"/>
  <c r="AI132" i="40"/>
  <c r="AL109" i="40"/>
  <c r="AK109" i="40"/>
  <c r="AL120" i="40"/>
  <c r="AK120" i="40"/>
  <c r="AK96" i="40"/>
  <c r="AL96" i="40"/>
  <c r="AL131" i="40"/>
  <c r="AK131" i="40"/>
  <c r="AL97" i="40"/>
  <c r="AK97" i="40"/>
  <c r="AL108" i="40"/>
  <c r="AK108" i="40"/>
  <c r="AI133" i="40"/>
  <c r="AH133" i="40"/>
  <c r="AG133" i="40"/>
  <c r="AF133" i="40"/>
  <c r="AJ133" i="40"/>
  <c r="AL121" i="40"/>
  <c r="AK121" i="40"/>
  <c r="AL118" i="39"/>
  <c r="AK118" i="39"/>
  <c r="AH119" i="39"/>
  <c r="AF119" i="39"/>
  <c r="AJ119" i="39"/>
  <c r="AI119" i="39"/>
  <c r="AG119" i="39"/>
  <c r="AK95" i="39"/>
  <c r="AL95" i="39"/>
  <c r="AK106" i="39"/>
  <c r="AL106" i="39"/>
  <c r="AJ107" i="39"/>
  <c r="AH107" i="39"/>
  <c r="AF107" i="39"/>
  <c r="AG107" i="39"/>
  <c r="AI107" i="39"/>
  <c r="AD133" i="39"/>
  <c r="AE133" i="39" s="1"/>
  <c r="AE132" i="39"/>
  <c r="AD109" i="39"/>
  <c r="AE109" i="39" s="1"/>
  <c r="AE108" i="39"/>
  <c r="AI96" i="39"/>
  <c r="AG96" i="39"/>
  <c r="AJ96" i="39"/>
  <c r="AH96" i="39"/>
  <c r="AF96" i="39"/>
  <c r="AL130" i="39"/>
  <c r="AK130" i="39"/>
  <c r="AG131" i="39"/>
  <c r="AF131" i="39"/>
  <c r="AJ131" i="39"/>
  <c r="AH131" i="39"/>
  <c r="AI131" i="39"/>
  <c r="AE120" i="39"/>
  <c r="AD121" i="39"/>
  <c r="AE121" i="39" s="1"/>
  <c r="AG97" i="39"/>
  <c r="AJ97" i="39"/>
  <c r="AF97" i="39"/>
  <c r="AI97" i="39"/>
  <c r="AH97" i="39"/>
  <c r="AE96" i="38"/>
  <c r="AE97" i="38"/>
  <c r="AL94" i="38"/>
  <c r="AK94" i="38"/>
  <c r="AL118" i="38"/>
  <c r="AK118" i="38"/>
  <c r="AE121" i="38"/>
  <c r="AE120" i="38"/>
  <c r="AL133" i="38"/>
  <c r="AK133" i="38"/>
  <c r="AG109" i="38"/>
  <c r="AI109" i="38"/>
  <c r="AH109" i="38"/>
  <c r="AF109" i="38"/>
  <c r="AJ109" i="38"/>
  <c r="AK107" i="38"/>
  <c r="AL107" i="38"/>
  <c r="AL132" i="38"/>
  <c r="AK132" i="38"/>
  <c r="AG119" i="38"/>
  <c r="AF119" i="38"/>
  <c r="AI119" i="38"/>
  <c r="AJ119" i="38"/>
  <c r="AH119" i="38"/>
  <c r="AI95" i="38"/>
  <c r="AH95" i="38"/>
  <c r="AF95" i="38"/>
  <c r="AJ95" i="38"/>
  <c r="AG95" i="38"/>
  <c r="AJ108" i="38"/>
  <c r="AH108" i="38"/>
  <c r="AI108" i="38"/>
  <c r="AG108" i="38"/>
  <c r="AF108" i="38"/>
  <c r="AF96" i="37"/>
  <c r="AG96" i="37"/>
  <c r="AH96" i="37"/>
  <c r="AJ96" i="37"/>
  <c r="AI96" i="37"/>
  <c r="AL131" i="37"/>
  <c r="AK131" i="37"/>
  <c r="AG119" i="37"/>
  <c r="AF119" i="37"/>
  <c r="AH119" i="37"/>
  <c r="AJ119" i="37"/>
  <c r="AI119" i="37"/>
  <c r="AL95" i="37"/>
  <c r="AK95" i="37"/>
  <c r="AH132" i="37"/>
  <c r="AG132" i="37"/>
  <c r="AF132" i="37"/>
  <c r="AJ132" i="37"/>
  <c r="AI132" i="37"/>
  <c r="AL118" i="37"/>
  <c r="AK118" i="37"/>
  <c r="AE121" i="37"/>
  <c r="AE120" i="37"/>
  <c r="AI109" i="37"/>
  <c r="AH109" i="37"/>
  <c r="AG109" i="37"/>
  <c r="AJ109" i="37"/>
  <c r="AF109" i="37"/>
  <c r="AI133" i="37"/>
  <c r="AH133" i="37"/>
  <c r="AG133" i="37"/>
  <c r="AJ133" i="37"/>
  <c r="AF133" i="37"/>
  <c r="AL107" i="37"/>
  <c r="AK107" i="37"/>
  <c r="AJ108" i="37"/>
  <c r="AG108" i="37"/>
  <c r="AF108" i="37"/>
  <c r="AI108" i="37"/>
  <c r="AH108" i="37"/>
  <c r="AG97" i="37"/>
  <c r="AI97" i="37"/>
  <c r="AJ97" i="37"/>
  <c r="AH97" i="37"/>
  <c r="AF97" i="37"/>
  <c r="AL131" i="36"/>
  <c r="AK131" i="36"/>
  <c r="AK94" i="36"/>
  <c r="AL94" i="36"/>
  <c r="AG119" i="36"/>
  <c r="AF119" i="36"/>
  <c r="AI119" i="36"/>
  <c r="AH119" i="36"/>
  <c r="AJ119" i="36"/>
  <c r="AE97" i="36"/>
  <c r="AE96" i="36"/>
  <c r="AJ107" i="36"/>
  <c r="AH107" i="36"/>
  <c r="AF107" i="36"/>
  <c r="AI107" i="36"/>
  <c r="AG107" i="36"/>
  <c r="AL118" i="36"/>
  <c r="AK118" i="36"/>
  <c r="AH132" i="36"/>
  <c r="AG132" i="36"/>
  <c r="AF132" i="36"/>
  <c r="AJ132" i="36"/>
  <c r="AI132" i="36"/>
  <c r="AL106" i="36"/>
  <c r="AK106" i="36"/>
  <c r="AE121" i="36"/>
  <c r="AE120" i="36"/>
  <c r="AJ95" i="36"/>
  <c r="AF95" i="36"/>
  <c r="AI95" i="36"/>
  <c r="AG95" i="36"/>
  <c r="AH95" i="36"/>
  <c r="AE108" i="36"/>
  <c r="AE109" i="36"/>
  <c r="AI133" i="36"/>
  <c r="AH133" i="36"/>
  <c r="AG133" i="36"/>
  <c r="AF133" i="36"/>
  <c r="AJ133" i="36"/>
  <c r="AE108" i="35"/>
  <c r="AE109" i="35"/>
  <c r="AE132" i="35"/>
  <c r="AE133" i="35"/>
  <c r="AG131" i="35"/>
  <c r="AF131" i="35"/>
  <c r="AJ131" i="35"/>
  <c r="AI131" i="35"/>
  <c r="AH131" i="35"/>
  <c r="AE121" i="35"/>
  <c r="AE120" i="35"/>
  <c r="AL118" i="35"/>
  <c r="AK118" i="35"/>
  <c r="AF107" i="35"/>
  <c r="AG107" i="35"/>
  <c r="AI107" i="35"/>
  <c r="AH107" i="35"/>
  <c r="AJ107" i="35"/>
  <c r="AL94" i="35"/>
  <c r="AK94" i="35"/>
  <c r="AG119" i="35"/>
  <c r="AF119" i="35"/>
  <c r="AH119" i="35"/>
  <c r="AJ119" i="35"/>
  <c r="AI119" i="35"/>
  <c r="AL106" i="35"/>
  <c r="AK106" i="35"/>
  <c r="AL130" i="35"/>
  <c r="AK130" i="35"/>
  <c r="AF95" i="35"/>
  <c r="AH95" i="35"/>
  <c r="AG95" i="35"/>
  <c r="AJ95" i="35"/>
  <c r="AI95" i="35"/>
  <c r="AE97" i="35"/>
  <c r="AE96" i="35"/>
  <c r="AK118" i="34"/>
  <c r="AL118" i="34"/>
  <c r="AK106" i="34"/>
  <c r="AL106" i="34"/>
  <c r="AE132" i="34"/>
  <c r="AE133" i="34"/>
  <c r="AJ107" i="34"/>
  <c r="AI107" i="34"/>
  <c r="AG107" i="34"/>
  <c r="AH107" i="34"/>
  <c r="AF107" i="34"/>
  <c r="AG131" i="34"/>
  <c r="AF131" i="34"/>
  <c r="AH131" i="34"/>
  <c r="AJ131" i="34"/>
  <c r="AI131" i="34"/>
  <c r="AE121" i="34"/>
  <c r="AE120" i="34"/>
  <c r="AF95" i="34"/>
  <c r="AJ95" i="34"/>
  <c r="AI95" i="34"/>
  <c r="AH95" i="34"/>
  <c r="AG95" i="34"/>
  <c r="AE108" i="34"/>
  <c r="AE109" i="34"/>
  <c r="AE97" i="34"/>
  <c r="AE96" i="34"/>
  <c r="AL94" i="34"/>
  <c r="AK94" i="34"/>
  <c r="AF119" i="34"/>
  <c r="AJ119" i="34"/>
  <c r="AI119" i="34"/>
  <c r="AG119" i="34"/>
  <c r="AH119" i="34"/>
  <c r="AL130" i="34"/>
  <c r="AK130" i="34"/>
  <c r="AL130" i="33"/>
  <c r="AK130" i="33"/>
  <c r="AE121" i="33"/>
  <c r="AE120" i="33"/>
  <c r="AG119" i="33"/>
  <c r="AF119" i="33"/>
  <c r="AJ119" i="33"/>
  <c r="AH119" i="33"/>
  <c r="AI119" i="33"/>
  <c r="AK94" i="33"/>
  <c r="AL94" i="33"/>
  <c r="AG131" i="33"/>
  <c r="AF131" i="33"/>
  <c r="AH131" i="33"/>
  <c r="AJ131" i="33"/>
  <c r="AI131" i="33"/>
  <c r="AI95" i="33"/>
  <c r="AG95" i="33"/>
  <c r="AF95" i="33"/>
  <c r="AJ95" i="33"/>
  <c r="AH95" i="33"/>
  <c r="AL106" i="33"/>
  <c r="AK106" i="33"/>
  <c r="AE133" i="33"/>
  <c r="AE132" i="33"/>
  <c r="AE97" i="33"/>
  <c r="AE96" i="33"/>
  <c r="AJ107" i="33"/>
  <c r="AI107" i="33"/>
  <c r="AH107" i="33"/>
  <c r="AG107" i="33"/>
  <c r="AF107" i="33"/>
  <c r="AL118" i="33"/>
  <c r="AK118" i="33"/>
  <c r="AE108" i="33"/>
  <c r="AE109" i="33"/>
  <c r="AL106" i="32"/>
  <c r="AK106" i="32"/>
  <c r="AG107" i="32"/>
  <c r="AF107" i="32"/>
  <c r="AJ107" i="32"/>
  <c r="AI107" i="32"/>
  <c r="AH107" i="32"/>
  <c r="AE108" i="32"/>
  <c r="AE109" i="32"/>
  <c r="AL130" i="32"/>
  <c r="AK130" i="32"/>
  <c r="AE121" i="32"/>
  <c r="AE120" i="32"/>
  <c r="AG119" i="32"/>
  <c r="AF119" i="32"/>
  <c r="AJ119" i="32"/>
  <c r="AI119" i="32"/>
  <c r="AH119" i="32"/>
  <c r="AE97" i="32"/>
  <c r="AE96" i="32"/>
  <c r="AG131" i="32"/>
  <c r="AF131" i="32"/>
  <c r="AJ131" i="32"/>
  <c r="AI131" i="32"/>
  <c r="AH131" i="32"/>
  <c r="AL118" i="32"/>
  <c r="AK118" i="32"/>
  <c r="AI95" i="32"/>
  <c r="AH95" i="32"/>
  <c r="AJ95" i="32"/>
  <c r="AG95" i="32"/>
  <c r="AF95" i="32"/>
  <c r="AE132" i="32"/>
  <c r="AE133" i="32"/>
  <c r="AL94" i="32"/>
  <c r="AK94" i="32"/>
  <c r="AE109" i="31"/>
  <c r="AE108" i="31"/>
  <c r="AI95" i="31"/>
  <c r="AJ95" i="31"/>
  <c r="AF95" i="31"/>
  <c r="AH95" i="31"/>
  <c r="AG95" i="31"/>
  <c r="AI133" i="31"/>
  <c r="AH133" i="31"/>
  <c r="AG133" i="31"/>
  <c r="AF133" i="31"/>
  <c r="AJ133" i="31"/>
  <c r="AL131" i="31"/>
  <c r="AK131" i="31"/>
  <c r="AG119" i="31"/>
  <c r="AF119" i="31"/>
  <c r="AH119" i="31"/>
  <c r="AI119" i="31"/>
  <c r="AJ119" i="31"/>
  <c r="AL94" i="31"/>
  <c r="AK94" i="31"/>
  <c r="AH107" i="31"/>
  <c r="AF107" i="31"/>
  <c r="AI107" i="31"/>
  <c r="AG107" i="31"/>
  <c r="AJ107" i="31"/>
  <c r="AH132" i="31"/>
  <c r="AG132" i="31"/>
  <c r="AF132" i="31"/>
  <c r="AJ132" i="31"/>
  <c r="AI132" i="31"/>
  <c r="AE97" i="31"/>
  <c r="AE96" i="31"/>
  <c r="AK106" i="31"/>
  <c r="AL106" i="31"/>
  <c r="AE121" i="31"/>
  <c r="AE120" i="31"/>
  <c r="AL118" i="31"/>
  <c r="AK118" i="31"/>
  <c r="AF95" i="30"/>
  <c r="AG95" i="30"/>
  <c r="AI95" i="30"/>
  <c r="AJ95" i="30"/>
  <c r="AH95" i="30"/>
  <c r="AE97" i="30"/>
  <c r="AE96" i="30"/>
  <c r="AE109" i="30"/>
  <c r="AE108" i="30"/>
  <c r="AL94" i="30"/>
  <c r="AK94" i="30"/>
  <c r="AI107" i="30"/>
  <c r="AH107" i="30"/>
  <c r="AG107" i="30"/>
  <c r="AF107" i="30"/>
  <c r="AJ107" i="30"/>
  <c r="AL106" i="30"/>
  <c r="AK106" i="30"/>
  <c r="AE120" i="30"/>
  <c r="AE121" i="30"/>
  <c r="AG119" i="30"/>
  <c r="AH119" i="30"/>
  <c r="AF119" i="30"/>
  <c r="AJ119" i="30"/>
  <c r="AI119" i="30"/>
  <c r="AE132" i="30"/>
  <c r="AE133" i="30"/>
  <c r="AL118" i="30"/>
  <c r="AK118" i="30"/>
  <c r="AL130" i="30"/>
  <c r="AK130" i="30"/>
  <c r="AG131" i="30"/>
  <c r="AJ131" i="30"/>
  <c r="AI131" i="30"/>
  <c r="AF131" i="30"/>
  <c r="AH131" i="30"/>
  <c r="AE121" i="29"/>
  <c r="AE120" i="29"/>
  <c r="AK106" i="29"/>
  <c r="AL106" i="29"/>
  <c r="AE132" i="29"/>
  <c r="AE133" i="29"/>
  <c r="AK94" i="29"/>
  <c r="AL94" i="29"/>
  <c r="AE96" i="29"/>
  <c r="AE97" i="29"/>
  <c r="AG131" i="29"/>
  <c r="AF131" i="29"/>
  <c r="AJ131" i="29"/>
  <c r="AI131" i="29"/>
  <c r="AH131" i="29"/>
  <c r="AL130" i="29"/>
  <c r="AK130" i="29"/>
  <c r="AG119" i="29"/>
  <c r="AF119" i="29"/>
  <c r="AJ119" i="29"/>
  <c r="AI119" i="29"/>
  <c r="AH119" i="29"/>
  <c r="AE108" i="29"/>
  <c r="AE109" i="29"/>
  <c r="AJ95" i="29"/>
  <c r="AI95" i="29"/>
  <c r="AG95" i="29"/>
  <c r="AH95" i="29"/>
  <c r="AF95" i="29"/>
  <c r="AL118" i="29"/>
  <c r="AK118" i="29"/>
  <c r="AJ107" i="29"/>
  <c r="AH107" i="29"/>
  <c r="AI107" i="29"/>
  <c r="AF107" i="29"/>
  <c r="AG107" i="29"/>
  <c r="AL130" i="28"/>
  <c r="AK130" i="28"/>
  <c r="AL109" i="28"/>
  <c r="AK109" i="28"/>
  <c r="AK94" i="28"/>
  <c r="AL94" i="28"/>
  <c r="AK108" i="28"/>
  <c r="AL108" i="28"/>
  <c r="AG131" i="28"/>
  <c r="AF131" i="28"/>
  <c r="AJ131" i="28"/>
  <c r="AI131" i="28"/>
  <c r="AH131" i="28"/>
  <c r="AL120" i="28"/>
  <c r="AK120" i="28"/>
  <c r="AJ95" i="28"/>
  <c r="AI95" i="28"/>
  <c r="AH95" i="28"/>
  <c r="AG95" i="28"/>
  <c r="AF95" i="28"/>
  <c r="AL121" i="28"/>
  <c r="AK121" i="28"/>
  <c r="AE96" i="28"/>
  <c r="AE97" i="28"/>
  <c r="AE132" i="28"/>
  <c r="AE133" i="28"/>
  <c r="AL94" i="27"/>
  <c r="AK94" i="27"/>
  <c r="AE120" i="27"/>
  <c r="AE121" i="27"/>
  <c r="AJ119" i="27"/>
  <c r="AI119" i="27"/>
  <c r="AH119" i="27"/>
  <c r="AG119" i="27"/>
  <c r="AF119" i="27"/>
  <c r="AL118" i="27"/>
  <c r="AK118" i="27"/>
  <c r="AE109" i="27"/>
  <c r="AE108" i="27"/>
  <c r="AE132" i="27"/>
  <c r="AE133" i="27"/>
  <c r="AJ95" i="27"/>
  <c r="AF95" i="27"/>
  <c r="AI95" i="27"/>
  <c r="AG95" i="27"/>
  <c r="AH95" i="27"/>
  <c r="AG131" i="27"/>
  <c r="AF131" i="27"/>
  <c r="AJ131" i="27"/>
  <c r="AI131" i="27"/>
  <c r="AH131" i="27"/>
  <c r="AL106" i="27"/>
  <c r="AK106" i="27"/>
  <c r="AL130" i="27"/>
  <c r="AK130" i="27"/>
  <c r="AG107" i="27"/>
  <c r="AF107" i="27"/>
  <c r="AH107" i="27"/>
  <c r="AJ107" i="27"/>
  <c r="AI107" i="27"/>
  <c r="AE97" i="27"/>
  <c r="AE96" i="27"/>
  <c r="AJ95" i="26"/>
  <c r="AI95" i="26"/>
  <c r="AH95" i="26"/>
  <c r="AG95" i="26"/>
  <c r="AF95" i="26"/>
  <c r="AL94" i="26"/>
  <c r="AK94" i="26"/>
  <c r="AD97" i="26"/>
  <c r="AE97" i="26" s="1"/>
  <c r="AE96" i="26"/>
  <c r="AE120" i="26"/>
  <c r="AD121" i="26"/>
  <c r="AE121" i="26" s="1"/>
  <c r="AD109" i="26"/>
  <c r="AE109" i="26" s="1"/>
  <c r="AE108" i="26"/>
  <c r="AJ131" i="26"/>
  <c r="AI131" i="26"/>
  <c r="AH131" i="26"/>
  <c r="AG131" i="26"/>
  <c r="AF131" i="26"/>
  <c r="AL106" i="26"/>
  <c r="AK106" i="26"/>
  <c r="AG119" i="26"/>
  <c r="AF119" i="26"/>
  <c r="AJ119" i="26"/>
  <c r="AI119" i="26"/>
  <c r="AH119" i="26"/>
  <c r="AL130" i="26"/>
  <c r="AK130" i="26"/>
  <c r="AL118" i="26"/>
  <c r="AK118" i="26"/>
  <c r="AE132" i="26"/>
  <c r="AD133" i="26"/>
  <c r="AE133" i="26" s="1"/>
  <c r="AG107" i="26"/>
  <c r="AF107" i="26"/>
  <c r="AJ107" i="26"/>
  <c r="AI107" i="26"/>
  <c r="AH107" i="26"/>
  <c r="AE108" i="25"/>
  <c r="AD109" i="25"/>
  <c r="AE109" i="25" s="1"/>
  <c r="AL94" i="25"/>
  <c r="AK94" i="25"/>
  <c r="AJ131" i="25"/>
  <c r="AI131" i="25"/>
  <c r="AG131" i="25"/>
  <c r="AF131" i="25"/>
  <c r="AH131" i="25"/>
  <c r="AI107" i="25"/>
  <c r="AH107" i="25"/>
  <c r="AG107" i="25"/>
  <c r="AF107" i="25"/>
  <c r="AJ107" i="25"/>
  <c r="AD133" i="25"/>
  <c r="AE133" i="25" s="1"/>
  <c r="AE132" i="25"/>
  <c r="AL130" i="25"/>
  <c r="AK130" i="25"/>
  <c r="AE120" i="25"/>
  <c r="AD121" i="25"/>
  <c r="AE121" i="25" s="1"/>
  <c r="AG119" i="25"/>
  <c r="AF119" i="25"/>
  <c r="AJ119" i="25"/>
  <c r="AI119" i="25"/>
  <c r="AH119" i="25"/>
  <c r="AI95" i="25"/>
  <c r="AH95" i="25"/>
  <c r="AF95" i="25"/>
  <c r="AG95" i="25"/>
  <c r="AJ95" i="25"/>
  <c r="AL106" i="25"/>
  <c r="AK106" i="25"/>
  <c r="AL118" i="25"/>
  <c r="AK118" i="25"/>
  <c r="AD97" i="25"/>
  <c r="AE97" i="25" s="1"/>
  <c r="AE96" i="25"/>
  <c r="AE132" i="24"/>
  <c r="AD133" i="24"/>
  <c r="AE133" i="24" s="1"/>
  <c r="AJ131" i="24"/>
  <c r="AI131" i="24"/>
  <c r="AH131" i="24"/>
  <c r="AG131" i="24"/>
  <c r="AF131" i="24"/>
  <c r="AE96" i="24"/>
  <c r="AD97" i="24"/>
  <c r="AE97" i="24" s="1"/>
  <c r="AF95" i="24"/>
  <c r="AJ95" i="24"/>
  <c r="AI95" i="24"/>
  <c r="AH95" i="24"/>
  <c r="AG95" i="24"/>
  <c r="AD121" i="24"/>
  <c r="AE121" i="24" s="1"/>
  <c r="AE120" i="24"/>
  <c r="AL118" i="24"/>
  <c r="AK118" i="24"/>
  <c r="AL130" i="24"/>
  <c r="AK130" i="24"/>
  <c r="AL94" i="24"/>
  <c r="AK94" i="24"/>
  <c r="AH119" i="24"/>
  <c r="AG119" i="24"/>
  <c r="AF119" i="24"/>
  <c r="AJ119" i="24"/>
  <c r="AI119" i="24"/>
  <c r="AL94" i="23"/>
  <c r="AK94" i="23"/>
  <c r="AE120" i="23"/>
  <c r="AD121" i="23"/>
  <c r="AE121" i="23" s="1"/>
  <c r="AL130" i="23"/>
  <c r="AK130" i="23"/>
  <c r="AH95" i="23"/>
  <c r="AG95" i="23"/>
  <c r="AF95" i="23"/>
  <c r="AJ95" i="23"/>
  <c r="AI95" i="23"/>
  <c r="AJ131" i="23"/>
  <c r="AH131" i="23"/>
  <c r="AG131" i="23"/>
  <c r="AI131" i="23"/>
  <c r="AF131" i="23"/>
  <c r="AE96" i="23"/>
  <c r="AD97" i="23"/>
  <c r="AE97" i="23" s="1"/>
  <c r="AE132" i="23"/>
  <c r="AD133" i="23"/>
  <c r="AE133" i="23" s="1"/>
  <c r="AG107" i="23"/>
  <c r="AF107" i="23"/>
  <c r="AJ107" i="23"/>
  <c r="AH107" i="23"/>
  <c r="AI107" i="23"/>
  <c r="AG119" i="23"/>
  <c r="AF119" i="23"/>
  <c r="AJ119" i="23"/>
  <c r="AI119" i="23"/>
  <c r="AH119" i="23"/>
  <c r="AL106" i="23"/>
  <c r="AK106" i="23"/>
  <c r="AE108" i="23"/>
  <c r="AD109" i="23"/>
  <c r="AE109" i="23" s="1"/>
  <c r="AL118" i="23"/>
  <c r="AK118" i="23"/>
  <c r="AL130" i="22"/>
  <c r="AK130" i="22"/>
  <c r="AL94" i="22"/>
  <c r="AK94" i="22"/>
  <c r="AH107" i="22"/>
  <c r="AF107" i="22"/>
  <c r="AJ107" i="22"/>
  <c r="AI107" i="22"/>
  <c r="AG107" i="22"/>
  <c r="AE108" i="22"/>
  <c r="AD109" i="22"/>
  <c r="AE109" i="22" s="1"/>
  <c r="AD97" i="22"/>
  <c r="AE97" i="22" s="1"/>
  <c r="AE96" i="22"/>
  <c r="AJ131" i="22"/>
  <c r="AI131" i="22"/>
  <c r="AH131" i="22"/>
  <c r="AG131" i="22"/>
  <c r="AF131" i="22"/>
  <c r="AG95" i="22"/>
  <c r="AF95" i="22"/>
  <c r="AJ95" i="22"/>
  <c r="AI95" i="22"/>
  <c r="AH95" i="22"/>
  <c r="AL106" i="22"/>
  <c r="AK106" i="22"/>
  <c r="AE132" i="22"/>
  <c r="AD133" i="22"/>
  <c r="AE133" i="22" s="1"/>
  <c r="AL118" i="22"/>
  <c r="AK118" i="22"/>
  <c r="AG119" i="22"/>
  <c r="AF119" i="22"/>
  <c r="AJ119" i="22"/>
  <c r="AI119" i="22"/>
  <c r="AH119" i="22"/>
  <c r="AD121" i="22"/>
  <c r="AE121" i="22" s="1"/>
  <c r="AE120" i="22"/>
  <c r="AE96" i="21"/>
  <c r="AD97" i="21"/>
  <c r="AE97" i="21" s="1"/>
  <c r="AJ132" i="21"/>
  <c r="AI132" i="21"/>
  <c r="AH132" i="21"/>
  <c r="AG132" i="21"/>
  <c r="AF132" i="21"/>
  <c r="AI133" i="21"/>
  <c r="AH133" i="21"/>
  <c r="AG133" i="21"/>
  <c r="AF133" i="21"/>
  <c r="AJ133" i="21"/>
  <c r="AL118" i="21"/>
  <c r="AK118" i="21"/>
  <c r="AK131" i="21"/>
  <c r="AL131" i="21"/>
  <c r="AI95" i="21"/>
  <c r="AG95" i="21"/>
  <c r="AF95" i="21"/>
  <c r="AJ95" i="21"/>
  <c r="AH95" i="21"/>
  <c r="AL106" i="21"/>
  <c r="AK106" i="21"/>
  <c r="AH119" i="21"/>
  <c r="AG119" i="21"/>
  <c r="AF119" i="21"/>
  <c r="AJ119" i="21"/>
  <c r="AI119" i="21"/>
  <c r="AG107" i="21"/>
  <c r="AF107" i="21"/>
  <c r="AJ107" i="21"/>
  <c r="AI107" i="21"/>
  <c r="AH107" i="21"/>
  <c r="AL94" i="21"/>
  <c r="AK94" i="21"/>
  <c r="AE120" i="21"/>
  <c r="AD121" i="21"/>
  <c r="AE121" i="21" s="1"/>
  <c r="AD109" i="21"/>
  <c r="AE109" i="21" s="1"/>
  <c r="AE108" i="21"/>
  <c r="AF95" i="20"/>
  <c r="AJ95" i="20"/>
  <c r="AI95" i="20"/>
  <c r="AH95" i="20"/>
  <c r="AG95" i="20"/>
  <c r="AL94" i="20"/>
  <c r="AK94" i="20"/>
  <c r="AE108" i="20"/>
  <c r="AD109" i="20"/>
  <c r="AE109" i="20" s="1"/>
  <c r="AD133" i="20"/>
  <c r="AE133" i="20" s="1"/>
  <c r="AE132" i="20"/>
  <c r="AD121" i="20"/>
  <c r="AE121" i="20" s="1"/>
  <c r="AE120" i="20"/>
  <c r="AG107" i="20"/>
  <c r="AF107" i="20"/>
  <c r="AI107" i="20"/>
  <c r="AH107" i="20"/>
  <c r="AJ107" i="20"/>
  <c r="AL118" i="20"/>
  <c r="AK118" i="20"/>
  <c r="AL130" i="20"/>
  <c r="AK130" i="20"/>
  <c r="AJ119" i="20"/>
  <c r="AI119" i="20"/>
  <c r="AH119" i="20"/>
  <c r="AG119" i="20"/>
  <c r="AF119" i="20"/>
  <c r="AE96" i="20"/>
  <c r="AD97" i="20"/>
  <c r="AE97" i="20" s="1"/>
  <c r="AL106" i="20"/>
  <c r="AK106" i="20"/>
  <c r="AJ131" i="20"/>
  <c r="AI131" i="20"/>
  <c r="AH131" i="20"/>
  <c r="AG131" i="20"/>
  <c r="AF131" i="20"/>
  <c r="AE96" i="19"/>
  <c r="AD97" i="19"/>
  <c r="AE97" i="19" s="1"/>
  <c r="AJ131" i="19"/>
  <c r="AI131" i="19"/>
  <c r="AH131" i="19"/>
  <c r="AG131" i="19"/>
  <c r="AF131" i="19"/>
  <c r="AK118" i="19"/>
  <c r="AL118" i="19"/>
  <c r="AL94" i="19"/>
  <c r="AK94" i="19"/>
  <c r="AL130" i="19"/>
  <c r="AK130" i="19"/>
  <c r="AL106" i="19"/>
  <c r="AK106" i="19"/>
  <c r="AE108" i="19"/>
  <c r="AD109" i="19"/>
  <c r="AE109" i="19" s="1"/>
  <c r="AE120" i="19"/>
  <c r="AD121" i="19"/>
  <c r="AE121" i="19" s="1"/>
  <c r="AF95" i="19"/>
  <c r="AG95" i="19"/>
  <c r="AJ95" i="19"/>
  <c r="AI95" i="19"/>
  <c r="AH95" i="19"/>
  <c r="AJ119" i="19"/>
  <c r="AI119" i="19"/>
  <c r="AH119" i="19"/>
  <c r="AG119" i="19"/>
  <c r="AF119" i="19"/>
  <c r="AD133" i="19"/>
  <c r="AE133" i="19" s="1"/>
  <c r="AE132" i="19"/>
  <c r="AG107" i="19"/>
  <c r="AF107" i="19"/>
  <c r="AJ107" i="19"/>
  <c r="AH107" i="19"/>
  <c r="AI107" i="19"/>
  <c r="AL118" i="18"/>
  <c r="AK118" i="18"/>
  <c r="AD121" i="18"/>
  <c r="AE121" i="18" s="1"/>
  <c r="AE120" i="18"/>
  <c r="AI95" i="18"/>
  <c r="AG95" i="18"/>
  <c r="AF95" i="18"/>
  <c r="AH95" i="18"/>
  <c r="AJ95" i="18"/>
  <c r="AD109" i="18"/>
  <c r="AE109" i="18" s="1"/>
  <c r="AE108" i="18"/>
  <c r="AI107" i="18"/>
  <c r="AH107" i="18"/>
  <c r="AJ107" i="18"/>
  <c r="AG107" i="18"/>
  <c r="AF107" i="18"/>
  <c r="AF131" i="18"/>
  <c r="AJ131" i="18"/>
  <c r="AI131" i="18"/>
  <c r="AH131" i="18"/>
  <c r="AG131" i="18"/>
  <c r="AE132" i="18"/>
  <c r="AD133" i="18"/>
  <c r="AE133" i="18" s="1"/>
  <c r="AH119" i="18"/>
  <c r="AJ119" i="18"/>
  <c r="AI119" i="18"/>
  <c r="AF119" i="18"/>
  <c r="AG119" i="18"/>
  <c r="AD97" i="18"/>
  <c r="AE97" i="18" s="1"/>
  <c r="AE96" i="18"/>
  <c r="AL130" i="18"/>
  <c r="AK130" i="18"/>
  <c r="AL106" i="18"/>
  <c r="AK106" i="18"/>
  <c r="AL94" i="18"/>
  <c r="AK94" i="18"/>
  <c r="AD121" i="15"/>
  <c r="AE121" i="15" s="1"/>
  <c r="AE120" i="15"/>
  <c r="AJ107" i="15"/>
  <c r="AH107" i="15"/>
  <c r="AG107" i="15"/>
  <c r="AI107" i="15"/>
  <c r="AF107" i="15"/>
  <c r="AG119" i="15"/>
  <c r="AF119" i="15"/>
  <c r="AJ119" i="15"/>
  <c r="AI119" i="15"/>
  <c r="AH119" i="15"/>
  <c r="AL94" i="15"/>
  <c r="AK94" i="15"/>
  <c r="AJ95" i="15"/>
  <c r="AI95" i="15"/>
  <c r="AG95" i="15"/>
  <c r="AH95" i="15"/>
  <c r="AF95" i="15"/>
  <c r="AE132" i="15"/>
  <c r="AD133" i="15"/>
  <c r="AE133" i="15" s="1"/>
  <c r="AE96" i="15"/>
  <c r="AD97" i="15"/>
  <c r="AE97" i="15" s="1"/>
  <c r="AL118" i="15"/>
  <c r="AK118" i="15"/>
  <c r="AE108" i="15"/>
  <c r="AD109" i="15"/>
  <c r="AE109" i="15" s="1"/>
  <c r="AL130" i="15"/>
  <c r="AK130" i="15"/>
  <c r="AK106" i="15"/>
  <c r="AL106" i="15"/>
  <c r="AG131" i="15"/>
  <c r="AF131" i="15"/>
  <c r="AJ131" i="15"/>
  <c r="AI131" i="15"/>
  <c r="AH131" i="15"/>
  <c r="AJ95" i="11"/>
  <c r="AK95" i="11" s="1"/>
  <c r="AL130" i="12"/>
  <c r="AK130" i="12"/>
  <c r="AD133" i="12"/>
  <c r="AE133" i="12" s="1"/>
  <c r="AE132" i="12"/>
  <c r="AI119" i="12"/>
  <c r="AH119" i="12"/>
  <c r="AJ119" i="12"/>
  <c r="AG119" i="12"/>
  <c r="AF119" i="12"/>
  <c r="AL94" i="12"/>
  <c r="AK94" i="12"/>
  <c r="AL106" i="12"/>
  <c r="AK106" i="12"/>
  <c r="AG95" i="12"/>
  <c r="AF95" i="12"/>
  <c r="AH95" i="12"/>
  <c r="AI95" i="12"/>
  <c r="AJ95" i="12"/>
  <c r="AL118" i="12"/>
  <c r="AK118" i="12"/>
  <c r="AG131" i="12"/>
  <c r="AF131" i="12"/>
  <c r="AH131" i="12"/>
  <c r="AI131" i="12"/>
  <c r="AJ131" i="12"/>
  <c r="AE120" i="12"/>
  <c r="AD121" i="12"/>
  <c r="AE121" i="12" s="1"/>
  <c r="AF107" i="12"/>
  <c r="AJ107" i="12"/>
  <c r="AI107" i="12"/>
  <c r="AH107" i="12"/>
  <c r="AG107" i="12"/>
  <c r="AD109" i="12"/>
  <c r="AE109" i="12" s="1"/>
  <c r="AE108" i="12"/>
  <c r="AE96" i="12"/>
  <c r="AD97" i="12"/>
  <c r="AE97" i="12" s="1"/>
  <c r="AF95" i="11"/>
  <c r="AG95" i="11"/>
  <c r="AH95" i="11"/>
  <c r="AF131" i="11"/>
  <c r="AH131" i="11"/>
  <c r="AG131" i="11"/>
  <c r="AJ131" i="11"/>
  <c r="AK131" i="11" s="1"/>
  <c r="AL118" i="11"/>
  <c r="AF108" i="11"/>
  <c r="AK130" i="11"/>
  <c r="AG119" i="11"/>
  <c r="AF119" i="11"/>
  <c r="AI119" i="11"/>
  <c r="AH119" i="11"/>
  <c r="AG108" i="11"/>
  <c r="AI108" i="11"/>
  <c r="AE133" i="11"/>
  <c r="AE132" i="11"/>
  <c r="AJ132" i="11" s="1"/>
  <c r="AD97" i="11"/>
  <c r="AE97" i="11" s="1"/>
  <c r="AE96" i="11"/>
  <c r="AI96" i="11" s="1"/>
  <c r="AD121" i="11"/>
  <c r="AE121" i="11" s="1"/>
  <c r="AE120" i="11"/>
  <c r="AH120" i="11" s="1"/>
  <c r="AL108" i="11"/>
  <c r="AK108" i="11"/>
  <c r="AL119" i="11"/>
  <c r="AK119" i="11"/>
  <c r="AC109" i="11"/>
  <c r="AH109" i="11" s="1"/>
  <c r="AC121" i="11"/>
  <c r="AC133" i="11"/>
  <c r="AH108" i="11"/>
  <c r="AC97" i="11"/>
  <c r="AJ109" i="11"/>
  <c r="AI109" i="11"/>
  <c r="AF109" i="11"/>
  <c r="AG109" i="11"/>
  <c r="AL97" i="50" l="1"/>
  <c r="AK97" i="50"/>
  <c r="AL96" i="50"/>
  <c r="AK96" i="50"/>
  <c r="AL133" i="50"/>
  <c r="AK133" i="50"/>
  <c r="AK132" i="50"/>
  <c r="AL132" i="50"/>
  <c r="AL95" i="49"/>
  <c r="AK95" i="49"/>
  <c r="AL119" i="49"/>
  <c r="AK119" i="49"/>
  <c r="AI133" i="49"/>
  <c r="AH133" i="49"/>
  <c r="AG133" i="49"/>
  <c r="AF133" i="49"/>
  <c r="AJ133" i="49"/>
  <c r="AF96" i="49"/>
  <c r="AJ96" i="49"/>
  <c r="AH96" i="49"/>
  <c r="AI96" i="49"/>
  <c r="AG96" i="49"/>
  <c r="AL107" i="49"/>
  <c r="AK107" i="49"/>
  <c r="AH132" i="49"/>
  <c r="AG132" i="49"/>
  <c r="AF132" i="49"/>
  <c r="AJ132" i="49"/>
  <c r="AI132" i="49"/>
  <c r="AI97" i="49"/>
  <c r="AJ97" i="49"/>
  <c r="AH97" i="49"/>
  <c r="AF97" i="49"/>
  <c r="AG97" i="49"/>
  <c r="AI108" i="49"/>
  <c r="AH108" i="49"/>
  <c r="AF108" i="49"/>
  <c r="AJ108" i="49"/>
  <c r="AG108" i="49"/>
  <c r="AI120" i="49"/>
  <c r="AF120" i="49"/>
  <c r="AG120" i="49"/>
  <c r="AH120" i="49"/>
  <c r="AJ120" i="49"/>
  <c r="AL131" i="49"/>
  <c r="AK131" i="49"/>
  <c r="AH109" i="49"/>
  <c r="AG109" i="49"/>
  <c r="AJ109" i="49"/>
  <c r="AF109" i="49"/>
  <c r="AI109" i="49"/>
  <c r="AI121" i="49"/>
  <c r="AG121" i="49"/>
  <c r="AF121" i="49"/>
  <c r="AJ121" i="49"/>
  <c r="AH121" i="49"/>
  <c r="AL109" i="48"/>
  <c r="AK109" i="48"/>
  <c r="AL132" i="48"/>
  <c r="AK132" i="48"/>
  <c r="AL133" i="48"/>
  <c r="AK133" i="48"/>
  <c r="AL108" i="48"/>
  <c r="AK108" i="48"/>
  <c r="AI133" i="47"/>
  <c r="AH133" i="47"/>
  <c r="AG133" i="47"/>
  <c r="AJ133" i="47"/>
  <c r="AF133" i="47"/>
  <c r="AH132" i="47"/>
  <c r="AG132" i="47"/>
  <c r="AF132" i="47"/>
  <c r="AI132" i="47"/>
  <c r="AJ132" i="47"/>
  <c r="AF120" i="47"/>
  <c r="AJ120" i="47"/>
  <c r="AI120" i="47"/>
  <c r="AH120" i="47"/>
  <c r="AG120" i="47"/>
  <c r="AL131" i="47"/>
  <c r="AK131" i="47"/>
  <c r="AG97" i="47"/>
  <c r="AJ97" i="47"/>
  <c r="AH97" i="47"/>
  <c r="AI97" i="47"/>
  <c r="AF97" i="47"/>
  <c r="AF121" i="47"/>
  <c r="AI121" i="47"/>
  <c r="AJ121" i="47"/>
  <c r="AH121" i="47"/>
  <c r="AG121" i="47"/>
  <c r="AL119" i="47"/>
  <c r="AK119" i="47"/>
  <c r="AJ109" i="47"/>
  <c r="AH109" i="47"/>
  <c r="AI109" i="47"/>
  <c r="AF109" i="47"/>
  <c r="AG109" i="47"/>
  <c r="AK95" i="47"/>
  <c r="AL95" i="47"/>
  <c r="AI96" i="47"/>
  <c r="AH96" i="47"/>
  <c r="AJ96" i="47"/>
  <c r="AG96" i="47"/>
  <c r="AF96" i="47"/>
  <c r="AH108" i="47"/>
  <c r="AG108" i="47"/>
  <c r="AF108" i="47"/>
  <c r="AJ108" i="47"/>
  <c r="AI108" i="47"/>
  <c r="AL107" i="47"/>
  <c r="AK107" i="47"/>
  <c r="AL108" i="46"/>
  <c r="AK108" i="46"/>
  <c r="AL109" i="46"/>
  <c r="AK109" i="46"/>
  <c r="AL109" i="44"/>
  <c r="AK109" i="44"/>
  <c r="AL108" i="44"/>
  <c r="AK108" i="44"/>
  <c r="AI133" i="45"/>
  <c r="AH133" i="45"/>
  <c r="AG133" i="45"/>
  <c r="AF133" i="45"/>
  <c r="AJ133" i="45"/>
  <c r="AH132" i="45"/>
  <c r="AG132" i="45"/>
  <c r="AF132" i="45"/>
  <c r="AI132" i="45"/>
  <c r="AJ132" i="45"/>
  <c r="AH97" i="45"/>
  <c r="AJ97" i="45"/>
  <c r="AG97" i="45"/>
  <c r="AF97" i="45"/>
  <c r="AI97" i="45"/>
  <c r="AL107" i="45"/>
  <c r="AK107" i="45"/>
  <c r="AF96" i="45"/>
  <c r="AJ96" i="45"/>
  <c r="AI96" i="45"/>
  <c r="AH96" i="45"/>
  <c r="AG96" i="45"/>
  <c r="AJ120" i="45"/>
  <c r="AF120" i="45"/>
  <c r="AG120" i="45"/>
  <c r="AH120" i="45"/>
  <c r="AI120" i="45"/>
  <c r="AJ121" i="45"/>
  <c r="AH121" i="45"/>
  <c r="AG121" i="45"/>
  <c r="AF121" i="45"/>
  <c r="AI121" i="45"/>
  <c r="AL95" i="45"/>
  <c r="AK95" i="45"/>
  <c r="AJ108" i="45"/>
  <c r="AF108" i="45"/>
  <c r="AI108" i="45"/>
  <c r="AG108" i="45"/>
  <c r="AH108" i="45"/>
  <c r="AL131" i="45"/>
  <c r="AK131" i="45"/>
  <c r="AL119" i="45"/>
  <c r="AK119" i="45"/>
  <c r="AJ109" i="45"/>
  <c r="AI109" i="45"/>
  <c r="AF109" i="45"/>
  <c r="AG109" i="45"/>
  <c r="AH109" i="45"/>
  <c r="AK133" i="44"/>
  <c r="AL133" i="44"/>
  <c r="AL132" i="44"/>
  <c r="AK132" i="44"/>
  <c r="AG120" i="43"/>
  <c r="AF120" i="43"/>
  <c r="AJ120" i="43"/>
  <c r="AI120" i="43"/>
  <c r="AH120" i="43"/>
  <c r="AJ121" i="43"/>
  <c r="AI121" i="43"/>
  <c r="AH121" i="43"/>
  <c r="AG121" i="43"/>
  <c r="AF121" i="43"/>
  <c r="AL119" i="43"/>
  <c r="AK119" i="43"/>
  <c r="AK96" i="43"/>
  <c r="AL96" i="43"/>
  <c r="AI133" i="43"/>
  <c r="AH133" i="43"/>
  <c r="AG133" i="43"/>
  <c r="AF133" i="43"/>
  <c r="AJ133" i="43"/>
  <c r="AH132" i="43"/>
  <c r="AG132" i="43"/>
  <c r="AF132" i="43"/>
  <c r="AJ132" i="43"/>
  <c r="AI132" i="43"/>
  <c r="AL108" i="43"/>
  <c r="AK108" i="43"/>
  <c r="AK97" i="43"/>
  <c r="AL97" i="43"/>
  <c r="AK109" i="43"/>
  <c r="AL109" i="43"/>
  <c r="AL131" i="43"/>
  <c r="AK131" i="43"/>
  <c r="AL133" i="42"/>
  <c r="AK133" i="42"/>
  <c r="AL132" i="42"/>
  <c r="AK132" i="42"/>
  <c r="AL109" i="42"/>
  <c r="AK109" i="42"/>
  <c r="AK108" i="42"/>
  <c r="AL108" i="42"/>
  <c r="AL109" i="41"/>
  <c r="AK109" i="41"/>
  <c r="AI133" i="41"/>
  <c r="AH133" i="41"/>
  <c r="AG133" i="41"/>
  <c r="AF133" i="41"/>
  <c r="AJ133" i="41"/>
  <c r="AH132" i="41"/>
  <c r="AG132" i="41"/>
  <c r="AF132" i="41"/>
  <c r="AJ132" i="41"/>
  <c r="AI132" i="41"/>
  <c r="AL95" i="41"/>
  <c r="AK95" i="41"/>
  <c r="AL108" i="41"/>
  <c r="AK108" i="41"/>
  <c r="AL131" i="41"/>
  <c r="AK131" i="41"/>
  <c r="AF96" i="41"/>
  <c r="AJ96" i="41"/>
  <c r="AI96" i="41"/>
  <c r="AH96" i="41"/>
  <c r="AG96" i="41"/>
  <c r="AJ121" i="41"/>
  <c r="AH121" i="41"/>
  <c r="AG121" i="41"/>
  <c r="AF121" i="41"/>
  <c r="AI121" i="41"/>
  <c r="AJ97" i="41"/>
  <c r="AH97" i="41"/>
  <c r="AG97" i="41"/>
  <c r="AF97" i="41"/>
  <c r="AI97" i="41"/>
  <c r="AJ120" i="41"/>
  <c r="AH120" i="41"/>
  <c r="AG120" i="41"/>
  <c r="AI120" i="41"/>
  <c r="AF120" i="41"/>
  <c r="AL119" i="41"/>
  <c r="AK119" i="41"/>
  <c r="AL133" i="40"/>
  <c r="AK133" i="40"/>
  <c r="AL132" i="40"/>
  <c r="AK132" i="40"/>
  <c r="AK96" i="39"/>
  <c r="AL96" i="39"/>
  <c r="AK131" i="39"/>
  <c r="AL131" i="39"/>
  <c r="AL119" i="39"/>
  <c r="AK119" i="39"/>
  <c r="AL97" i="39"/>
  <c r="AK97" i="39"/>
  <c r="AI108" i="39"/>
  <c r="AG108" i="39"/>
  <c r="AJ108" i="39"/>
  <c r="AF108" i="39"/>
  <c r="AH108" i="39"/>
  <c r="AL107" i="39"/>
  <c r="AK107" i="39"/>
  <c r="AH109" i="39"/>
  <c r="AF109" i="39"/>
  <c r="AJ109" i="39"/>
  <c r="AI109" i="39"/>
  <c r="AG109" i="39"/>
  <c r="AH121" i="39"/>
  <c r="AF121" i="39"/>
  <c r="AJ121" i="39"/>
  <c r="AG121" i="39"/>
  <c r="AI121" i="39"/>
  <c r="AH132" i="39"/>
  <c r="AG132" i="39"/>
  <c r="AF132" i="39"/>
  <c r="AJ132" i="39"/>
  <c r="AI132" i="39"/>
  <c r="AH120" i="39"/>
  <c r="AF120" i="39"/>
  <c r="AJ120" i="39"/>
  <c r="AI120" i="39"/>
  <c r="AG120" i="39"/>
  <c r="AI133" i="39"/>
  <c r="AH133" i="39"/>
  <c r="AG133" i="39"/>
  <c r="AJ133" i="39"/>
  <c r="AF133" i="39"/>
  <c r="AJ121" i="38"/>
  <c r="AI121" i="38"/>
  <c r="AH121" i="38"/>
  <c r="AF121" i="38"/>
  <c r="AG121" i="38"/>
  <c r="AH97" i="38"/>
  <c r="AG97" i="38"/>
  <c r="AF97" i="38"/>
  <c r="AI97" i="38"/>
  <c r="AJ97" i="38"/>
  <c r="AJ120" i="38"/>
  <c r="AI120" i="38"/>
  <c r="AH120" i="38"/>
  <c r="AG120" i="38"/>
  <c r="AF120" i="38"/>
  <c r="AL119" i="38"/>
  <c r="AK119" i="38"/>
  <c r="AL109" i="38"/>
  <c r="AK109" i="38"/>
  <c r="AL108" i="38"/>
  <c r="AK108" i="38"/>
  <c r="AL95" i="38"/>
  <c r="AK95" i="38"/>
  <c r="AG96" i="38"/>
  <c r="AF96" i="38"/>
  <c r="AH96" i="38"/>
  <c r="AI96" i="38"/>
  <c r="AJ96" i="38"/>
  <c r="AK108" i="37"/>
  <c r="AL108" i="37"/>
  <c r="AL97" i="37"/>
  <c r="AK97" i="37"/>
  <c r="AL109" i="37"/>
  <c r="AK109" i="37"/>
  <c r="AK119" i="37"/>
  <c r="AL119" i="37"/>
  <c r="AJ120" i="37"/>
  <c r="AI120" i="37"/>
  <c r="AH120" i="37"/>
  <c r="AG120" i="37"/>
  <c r="AF120" i="37"/>
  <c r="AJ121" i="37"/>
  <c r="AH121" i="37"/>
  <c r="AG121" i="37"/>
  <c r="AF121" i="37"/>
  <c r="AI121" i="37"/>
  <c r="AL132" i="37"/>
  <c r="AK132" i="37"/>
  <c r="AK133" i="37"/>
  <c r="AL133" i="37"/>
  <c r="AL96" i="37"/>
  <c r="AK96" i="37"/>
  <c r="AL107" i="36"/>
  <c r="AK107" i="36"/>
  <c r="AJ120" i="36"/>
  <c r="AI120" i="36"/>
  <c r="AH120" i="36"/>
  <c r="AF120" i="36"/>
  <c r="AG120" i="36"/>
  <c r="AI96" i="36"/>
  <c r="AJ96" i="36"/>
  <c r="AH96" i="36"/>
  <c r="AF96" i="36"/>
  <c r="AG96" i="36"/>
  <c r="AL133" i="36"/>
  <c r="AK133" i="36"/>
  <c r="AH109" i="36"/>
  <c r="AG109" i="36"/>
  <c r="AF109" i="36"/>
  <c r="AI109" i="36"/>
  <c r="AJ109" i="36"/>
  <c r="AJ121" i="36"/>
  <c r="AI121" i="36"/>
  <c r="AH121" i="36"/>
  <c r="AG121" i="36"/>
  <c r="AF121" i="36"/>
  <c r="AJ97" i="36"/>
  <c r="AH97" i="36"/>
  <c r="AF97" i="36"/>
  <c r="AI97" i="36"/>
  <c r="AG97" i="36"/>
  <c r="AL132" i="36"/>
  <c r="AK132" i="36"/>
  <c r="AL95" i="36"/>
  <c r="AK95" i="36"/>
  <c r="AF108" i="36"/>
  <c r="AI108" i="36"/>
  <c r="AH108" i="36"/>
  <c r="AG108" i="36"/>
  <c r="AJ108" i="36"/>
  <c r="AL119" i="36"/>
  <c r="AK119" i="36"/>
  <c r="AL131" i="35"/>
  <c r="AK131" i="35"/>
  <c r="AI96" i="35"/>
  <c r="AJ96" i="35"/>
  <c r="AH96" i="35"/>
  <c r="AG96" i="35"/>
  <c r="AF96" i="35"/>
  <c r="AI133" i="35"/>
  <c r="AH133" i="35"/>
  <c r="AG133" i="35"/>
  <c r="AF133" i="35"/>
  <c r="AJ133" i="35"/>
  <c r="AL119" i="35"/>
  <c r="AK119" i="35"/>
  <c r="AJ97" i="35"/>
  <c r="AI97" i="35"/>
  <c r="AH97" i="35"/>
  <c r="AG97" i="35"/>
  <c r="AF97" i="35"/>
  <c r="AJ120" i="35"/>
  <c r="AI120" i="35"/>
  <c r="AH120" i="35"/>
  <c r="AG120" i="35"/>
  <c r="AF120" i="35"/>
  <c r="AH132" i="35"/>
  <c r="AG132" i="35"/>
  <c r="AF132" i="35"/>
  <c r="AJ132" i="35"/>
  <c r="AI132" i="35"/>
  <c r="AL107" i="35"/>
  <c r="AK107" i="35"/>
  <c r="AJ121" i="35"/>
  <c r="AI121" i="35"/>
  <c r="AF121" i="35"/>
  <c r="AH121" i="35"/>
  <c r="AG121" i="35"/>
  <c r="AJ109" i="35"/>
  <c r="AG109" i="35"/>
  <c r="AF109" i="35"/>
  <c r="AH109" i="35"/>
  <c r="AI109" i="35"/>
  <c r="AK95" i="35"/>
  <c r="AL95" i="35"/>
  <c r="AH108" i="35"/>
  <c r="AF108" i="35"/>
  <c r="AJ108" i="35"/>
  <c r="AI108" i="35"/>
  <c r="AG108" i="35"/>
  <c r="AH108" i="34"/>
  <c r="AG108" i="34"/>
  <c r="AI108" i="34"/>
  <c r="AF108" i="34"/>
  <c r="AJ108" i="34"/>
  <c r="AL119" i="34"/>
  <c r="AK119" i="34"/>
  <c r="AK131" i="34"/>
  <c r="AL131" i="34"/>
  <c r="AI133" i="34"/>
  <c r="AH133" i="34"/>
  <c r="AG133" i="34"/>
  <c r="AJ133" i="34"/>
  <c r="AF133" i="34"/>
  <c r="AH132" i="34"/>
  <c r="AG132" i="34"/>
  <c r="AF132" i="34"/>
  <c r="AJ132" i="34"/>
  <c r="AI132" i="34"/>
  <c r="AL95" i="34"/>
  <c r="AK95" i="34"/>
  <c r="AI96" i="34"/>
  <c r="AJ96" i="34"/>
  <c r="AG96" i="34"/>
  <c r="AF96" i="34"/>
  <c r="AH96" i="34"/>
  <c r="AL107" i="34"/>
  <c r="AK107" i="34"/>
  <c r="AJ97" i="34"/>
  <c r="AF97" i="34"/>
  <c r="AI97" i="34"/>
  <c r="AH97" i="34"/>
  <c r="AG97" i="34"/>
  <c r="AI120" i="34"/>
  <c r="AH120" i="34"/>
  <c r="AG120" i="34"/>
  <c r="AF120" i="34"/>
  <c r="AJ120" i="34"/>
  <c r="AJ109" i="34"/>
  <c r="AI109" i="34"/>
  <c r="AH109" i="34"/>
  <c r="AG109" i="34"/>
  <c r="AF109" i="34"/>
  <c r="AF121" i="34"/>
  <c r="AJ121" i="34"/>
  <c r="AI121" i="34"/>
  <c r="AH121" i="34"/>
  <c r="AG121" i="34"/>
  <c r="AI133" i="33"/>
  <c r="AH133" i="33"/>
  <c r="AG133" i="33"/>
  <c r="AJ133" i="33"/>
  <c r="AF133" i="33"/>
  <c r="AL131" i="33"/>
  <c r="AK131" i="33"/>
  <c r="AL119" i="33"/>
  <c r="AK119" i="33"/>
  <c r="AF109" i="33"/>
  <c r="AJ109" i="33"/>
  <c r="AG109" i="33"/>
  <c r="AH109" i="33"/>
  <c r="AI109" i="33"/>
  <c r="AL107" i="33"/>
  <c r="AK107" i="33"/>
  <c r="AK95" i="33"/>
  <c r="AL95" i="33"/>
  <c r="AJ120" i="33"/>
  <c r="AI120" i="33"/>
  <c r="AH120" i="33"/>
  <c r="AF120" i="33"/>
  <c r="AG120" i="33"/>
  <c r="AF108" i="33"/>
  <c r="AH108" i="33"/>
  <c r="AG108" i="33"/>
  <c r="AI108" i="33"/>
  <c r="AJ108" i="33"/>
  <c r="AI96" i="33"/>
  <c r="AG96" i="33"/>
  <c r="AJ96" i="33"/>
  <c r="AF96" i="33"/>
  <c r="AH96" i="33"/>
  <c r="AJ121" i="33"/>
  <c r="AF121" i="33"/>
  <c r="AI121" i="33"/>
  <c r="AH121" i="33"/>
  <c r="AG121" i="33"/>
  <c r="AJ97" i="33"/>
  <c r="AH97" i="33"/>
  <c r="AF97" i="33"/>
  <c r="AI97" i="33"/>
  <c r="AG97" i="33"/>
  <c r="AH132" i="33"/>
  <c r="AG132" i="33"/>
  <c r="AF132" i="33"/>
  <c r="AJ132" i="33"/>
  <c r="AI132" i="33"/>
  <c r="AL119" i="32"/>
  <c r="AK119" i="32"/>
  <c r="AI108" i="32"/>
  <c r="AH108" i="32"/>
  <c r="AF108" i="32"/>
  <c r="AJ108" i="32"/>
  <c r="AG108" i="32"/>
  <c r="AL131" i="32"/>
  <c r="AK131" i="32"/>
  <c r="AK95" i="32"/>
  <c r="AL95" i="32"/>
  <c r="AJ120" i="32"/>
  <c r="AI120" i="32"/>
  <c r="AG120" i="32"/>
  <c r="AH120" i="32"/>
  <c r="AF120" i="32"/>
  <c r="AL107" i="32"/>
  <c r="AK107" i="32"/>
  <c r="AI96" i="32"/>
  <c r="AG96" i="32"/>
  <c r="AF96" i="32"/>
  <c r="AH96" i="32"/>
  <c r="AJ96" i="32"/>
  <c r="AJ121" i="32"/>
  <c r="AI121" i="32"/>
  <c r="AH121" i="32"/>
  <c r="AG121" i="32"/>
  <c r="AF121" i="32"/>
  <c r="AJ97" i="32"/>
  <c r="AH97" i="32"/>
  <c r="AG97" i="32"/>
  <c r="AI97" i="32"/>
  <c r="AF97" i="32"/>
  <c r="AI133" i="32"/>
  <c r="AH133" i="32"/>
  <c r="AG133" i="32"/>
  <c r="AF133" i="32"/>
  <c r="AJ133" i="32"/>
  <c r="AH132" i="32"/>
  <c r="AG132" i="32"/>
  <c r="AF132" i="32"/>
  <c r="AJ132" i="32"/>
  <c r="AI132" i="32"/>
  <c r="AJ109" i="32"/>
  <c r="AH109" i="32"/>
  <c r="AF109" i="32"/>
  <c r="AG109" i="32"/>
  <c r="AI109" i="32"/>
  <c r="AH96" i="31"/>
  <c r="AJ96" i="31"/>
  <c r="AG96" i="31"/>
  <c r="AI96" i="31"/>
  <c r="AF96" i="31"/>
  <c r="AG109" i="31"/>
  <c r="AF109" i="31"/>
  <c r="AI109" i="31"/>
  <c r="AJ109" i="31"/>
  <c r="AH109" i="31"/>
  <c r="AI97" i="31"/>
  <c r="AH97" i="31"/>
  <c r="AJ97" i="31"/>
  <c r="AF97" i="31"/>
  <c r="AG97" i="31"/>
  <c r="AL132" i="31"/>
  <c r="AK132" i="31"/>
  <c r="AJ120" i="31"/>
  <c r="AI120" i="31"/>
  <c r="AH120" i="31"/>
  <c r="AG120" i="31"/>
  <c r="AF120" i="31"/>
  <c r="AJ121" i="31"/>
  <c r="AI121" i="31"/>
  <c r="AH121" i="31"/>
  <c r="AG121" i="31"/>
  <c r="AF121" i="31"/>
  <c r="AL133" i="31"/>
  <c r="AK133" i="31"/>
  <c r="AL95" i="31"/>
  <c r="AK95" i="31"/>
  <c r="AL119" i="31"/>
  <c r="AK119" i="31"/>
  <c r="AL107" i="31"/>
  <c r="AK107" i="31"/>
  <c r="AJ108" i="31"/>
  <c r="AI108" i="31"/>
  <c r="AG108" i="31"/>
  <c r="AH108" i="31"/>
  <c r="AF108" i="31"/>
  <c r="AI109" i="30"/>
  <c r="AH109" i="30"/>
  <c r="AG109" i="30"/>
  <c r="AF109" i="30"/>
  <c r="AJ109" i="30"/>
  <c r="AJ96" i="30"/>
  <c r="AI96" i="30"/>
  <c r="AH96" i="30"/>
  <c r="AG96" i="30"/>
  <c r="AF96" i="30"/>
  <c r="AH97" i="30"/>
  <c r="AG97" i="30"/>
  <c r="AF97" i="30"/>
  <c r="AJ97" i="30"/>
  <c r="AI97" i="30"/>
  <c r="AJ121" i="30"/>
  <c r="AI121" i="30"/>
  <c r="AH121" i="30"/>
  <c r="AG121" i="30"/>
  <c r="AF121" i="30"/>
  <c r="AK95" i="30"/>
  <c r="AL95" i="30"/>
  <c r="AL119" i="30"/>
  <c r="AK119" i="30"/>
  <c r="AL107" i="30"/>
  <c r="AK107" i="30"/>
  <c r="AI133" i="30"/>
  <c r="AJ133" i="30"/>
  <c r="AH133" i="30"/>
  <c r="AF133" i="30"/>
  <c r="AG133" i="30"/>
  <c r="AJ120" i="30"/>
  <c r="AF120" i="30"/>
  <c r="AH120" i="30"/>
  <c r="AG120" i="30"/>
  <c r="AI120" i="30"/>
  <c r="AH132" i="30"/>
  <c r="AF132" i="30"/>
  <c r="AJ132" i="30"/>
  <c r="AI132" i="30"/>
  <c r="AG132" i="30"/>
  <c r="AL131" i="30"/>
  <c r="AK131" i="30"/>
  <c r="AJ108" i="30"/>
  <c r="AI108" i="30"/>
  <c r="AH108" i="30"/>
  <c r="AG108" i="30"/>
  <c r="AF108" i="30"/>
  <c r="AI109" i="29"/>
  <c r="AF109" i="29"/>
  <c r="AG109" i="29"/>
  <c r="AH109" i="29"/>
  <c r="AJ109" i="29"/>
  <c r="AI133" i="29"/>
  <c r="AH133" i="29"/>
  <c r="AG133" i="29"/>
  <c r="AF133" i="29"/>
  <c r="AJ133" i="29"/>
  <c r="AK107" i="29"/>
  <c r="AL107" i="29"/>
  <c r="AG108" i="29"/>
  <c r="AI108" i="29"/>
  <c r="AH108" i="29"/>
  <c r="AF108" i="29"/>
  <c r="AJ108" i="29"/>
  <c r="AH132" i="29"/>
  <c r="AG132" i="29"/>
  <c r="AF132" i="29"/>
  <c r="AJ132" i="29"/>
  <c r="AI132" i="29"/>
  <c r="AI97" i="29"/>
  <c r="AH97" i="29"/>
  <c r="AF97" i="29"/>
  <c r="AG97" i="29"/>
  <c r="AJ97" i="29"/>
  <c r="AJ120" i="29"/>
  <c r="AI120" i="29"/>
  <c r="AH120" i="29"/>
  <c r="AG120" i="29"/>
  <c r="AF120" i="29"/>
  <c r="AL131" i="29"/>
  <c r="AK131" i="29"/>
  <c r="AL119" i="29"/>
  <c r="AK119" i="29"/>
  <c r="AL95" i="29"/>
  <c r="AK95" i="29"/>
  <c r="AH96" i="29"/>
  <c r="AG96" i="29"/>
  <c r="AF96" i="29"/>
  <c r="AI96" i="29"/>
  <c r="AJ96" i="29"/>
  <c r="AJ121" i="29"/>
  <c r="AI121" i="29"/>
  <c r="AH121" i="29"/>
  <c r="AG121" i="29"/>
  <c r="AF121" i="29"/>
  <c r="AK95" i="28"/>
  <c r="AL95" i="28"/>
  <c r="AH96" i="28"/>
  <c r="AJ96" i="28"/>
  <c r="AI96" i="28"/>
  <c r="AG96" i="28"/>
  <c r="AF96" i="28"/>
  <c r="AI97" i="28"/>
  <c r="AH97" i="28"/>
  <c r="AG97" i="28"/>
  <c r="AF97" i="28"/>
  <c r="AJ97" i="28"/>
  <c r="AI133" i="28"/>
  <c r="AH133" i="28"/>
  <c r="AG133" i="28"/>
  <c r="AF133" i="28"/>
  <c r="AJ133" i="28"/>
  <c r="AL131" i="28"/>
  <c r="AK131" i="28"/>
  <c r="AH132" i="28"/>
  <c r="AG132" i="28"/>
  <c r="AF132" i="28"/>
  <c r="AJ132" i="28"/>
  <c r="AI132" i="28"/>
  <c r="AL95" i="11"/>
  <c r="AH132" i="27"/>
  <c r="AG132" i="27"/>
  <c r="AF132" i="27"/>
  <c r="AJ132" i="27"/>
  <c r="AI132" i="27"/>
  <c r="AF108" i="27"/>
  <c r="AJ108" i="27"/>
  <c r="AG108" i="27"/>
  <c r="AI108" i="27"/>
  <c r="AH108" i="27"/>
  <c r="AI109" i="27"/>
  <c r="AJ109" i="27"/>
  <c r="AH109" i="27"/>
  <c r="AG109" i="27"/>
  <c r="AF109" i="27"/>
  <c r="AI97" i="27"/>
  <c r="AH97" i="27"/>
  <c r="AF97" i="27"/>
  <c r="AG97" i="27"/>
  <c r="AJ97" i="27"/>
  <c r="AJ120" i="27"/>
  <c r="AI120" i="27"/>
  <c r="AH120" i="27"/>
  <c r="AG120" i="27"/>
  <c r="AF120" i="27"/>
  <c r="AL95" i="27"/>
  <c r="AK95" i="27"/>
  <c r="AL131" i="27"/>
  <c r="AK131" i="27"/>
  <c r="AI133" i="27"/>
  <c r="AH133" i="27"/>
  <c r="AG133" i="27"/>
  <c r="AF133" i="27"/>
  <c r="AJ133" i="27"/>
  <c r="AL119" i="27"/>
  <c r="AK119" i="27"/>
  <c r="AJ96" i="27"/>
  <c r="AH96" i="27"/>
  <c r="AI96" i="27"/>
  <c r="AG96" i="27"/>
  <c r="AF96" i="27"/>
  <c r="AJ121" i="27"/>
  <c r="AI121" i="27"/>
  <c r="AH121" i="27"/>
  <c r="AG121" i="27"/>
  <c r="AF121" i="27"/>
  <c r="AK107" i="27"/>
  <c r="AL107" i="27"/>
  <c r="AL119" i="26"/>
  <c r="AK119" i="26"/>
  <c r="AI121" i="26"/>
  <c r="AH121" i="26"/>
  <c r="AG121" i="26"/>
  <c r="AF121" i="26"/>
  <c r="AJ121" i="26"/>
  <c r="AL107" i="26"/>
  <c r="AK107" i="26"/>
  <c r="AH120" i="26"/>
  <c r="AG120" i="26"/>
  <c r="AF120" i="26"/>
  <c r="AJ120" i="26"/>
  <c r="AI120" i="26"/>
  <c r="AG96" i="26"/>
  <c r="AF96" i="26"/>
  <c r="AJ96" i="26"/>
  <c r="AI96" i="26"/>
  <c r="AH96" i="26"/>
  <c r="AJ132" i="26"/>
  <c r="AI132" i="26"/>
  <c r="AH132" i="26"/>
  <c r="AG132" i="26"/>
  <c r="AF132" i="26"/>
  <c r="AK131" i="26"/>
  <c r="AL131" i="26"/>
  <c r="AF97" i="26"/>
  <c r="AJ97" i="26"/>
  <c r="AI97" i="26"/>
  <c r="AH97" i="26"/>
  <c r="AG97" i="26"/>
  <c r="AG109" i="26"/>
  <c r="AF109" i="26"/>
  <c r="AJ109" i="26"/>
  <c r="AI109" i="26"/>
  <c r="AH109" i="26"/>
  <c r="AI133" i="26"/>
  <c r="AH133" i="26"/>
  <c r="AG133" i="26"/>
  <c r="AJ133" i="26"/>
  <c r="AF133" i="26"/>
  <c r="AG108" i="26"/>
  <c r="AF108" i="26"/>
  <c r="AJ108" i="26"/>
  <c r="AI108" i="26"/>
  <c r="AH108" i="26"/>
  <c r="AK95" i="26"/>
  <c r="AL95" i="26"/>
  <c r="AJ96" i="25"/>
  <c r="AH96" i="25"/>
  <c r="AG96" i="25"/>
  <c r="AF96" i="25"/>
  <c r="AI96" i="25"/>
  <c r="AL95" i="25"/>
  <c r="AK95" i="25"/>
  <c r="AJ97" i="25"/>
  <c r="AI97" i="25"/>
  <c r="AG97" i="25"/>
  <c r="AF97" i="25"/>
  <c r="AH97" i="25"/>
  <c r="AL119" i="25"/>
  <c r="AK119" i="25"/>
  <c r="AK131" i="25"/>
  <c r="AL131" i="25"/>
  <c r="AJ132" i="25"/>
  <c r="AI132" i="25"/>
  <c r="AH132" i="25"/>
  <c r="AF132" i="25"/>
  <c r="AG132" i="25"/>
  <c r="AI133" i="25"/>
  <c r="AH133" i="25"/>
  <c r="AG133" i="25"/>
  <c r="AJ133" i="25"/>
  <c r="AF133" i="25"/>
  <c r="AI121" i="25"/>
  <c r="AH121" i="25"/>
  <c r="AG121" i="25"/>
  <c r="AF121" i="25"/>
  <c r="AJ121" i="25"/>
  <c r="AL107" i="25"/>
  <c r="AK107" i="25"/>
  <c r="AI109" i="25"/>
  <c r="AH109" i="25"/>
  <c r="AG109" i="25"/>
  <c r="AF109" i="25"/>
  <c r="AJ109" i="25"/>
  <c r="AH120" i="25"/>
  <c r="AG120" i="25"/>
  <c r="AF120" i="25"/>
  <c r="AJ120" i="25"/>
  <c r="AI120" i="25"/>
  <c r="AI108" i="25"/>
  <c r="AH108" i="25"/>
  <c r="AG108" i="25"/>
  <c r="AF108" i="25"/>
  <c r="AJ108" i="25"/>
  <c r="AL95" i="24"/>
  <c r="AK95" i="24"/>
  <c r="AI120" i="24"/>
  <c r="AH120" i="24"/>
  <c r="AG120" i="24"/>
  <c r="AF120" i="24"/>
  <c r="AJ120" i="24"/>
  <c r="AF121" i="24"/>
  <c r="AJ121" i="24"/>
  <c r="AI121" i="24"/>
  <c r="AH121" i="24"/>
  <c r="AG121" i="24"/>
  <c r="AG97" i="24"/>
  <c r="AF97" i="24"/>
  <c r="AI97" i="24"/>
  <c r="AH97" i="24"/>
  <c r="AJ97" i="24"/>
  <c r="AK131" i="24"/>
  <c r="AL131" i="24"/>
  <c r="AL119" i="24"/>
  <c r="AK119" i="24"/>
  <c r="AH96" i="24"/>
  <c r="AG96" i="24"/>
  <c r="AF96" i="24"/>
  <c r="AJ96" i="24"/>
  <c r="AI96" i="24"/>
  <c r="AI133" i="24"/>
  <c r="AH133" i="24"/>
  <c r="AG133" i="24"/>
  <c r="AF133" i="24"/>
  <c r="AJ133" i="24"/>
  <c r="AJ132" i="24"/>
  <c r="AI132" i="24"/>
  <c r="AH132" i="24"/>
  <c r="AG132" i="24"/>
  <c r="AF132" i="24"/>
  <c r="AG109" i="23"/>
  <c r="AF109" i="23"/>
  <c r="AJ109" i="23"/>
  <c r="AH109" i="23"/>
  <c r="AI109" i="23"/>
  <c r="AL119" i="23"/>
  <c r="AK119" i="23"/>
  <c r="AL95" i="23"/>
  <c r="AK95" i="23"/>
  <c r="AI121" i="23"/>
  <c r="AH121" i="23"/>
  <c r="AG121" i="23"/>
  <c r="AF121" i="23"/>
  <c r="AJ121" i="23"/>
  <c r="AG97" i="23"/>
  <c r="AF97" i="23"/>
  <c r="AJ97" i="23"/>
  <c r="AI97" i="23"/>
  <c r="AH97" i="23"/>
  <c r="AL107" i="23"/>
  <c r="AK107" i="23"/>
  <c r="AG108" i="23"/>
  <c r="AF108" i="23"/>
  <c r="AJ108" i="23"/>
  <c r="AH108" i="23"/>
  <c r="AI108" i="23"/>
  <c r="AH120" i="23"/>
  <c r="AG120" i="23"/>
  <c r="AF120" i="23"/>
  <c r="AJ120" i="23"/>
  <c r="AI120" i="23"/>
  <c r="AI133" i="23"/>
  <c r="AH133" i="23"/>
  <c r="AF133" i="23"/>
  <c r="AJ133" i="23"/>
  <c r="AG133" i="23"/>
  <c r="AK131" i="23"/>
  <c r="AL131" i="23"/>
  <c r="AJ96" i="23"/>
  <c r="AI96" i="23"/>
  <c r="AH96" i="23"/>
  <c r="AG96" i="23"/>
  <c r="AF96" i="23"/>
  <c r="AJ132" i="23"/>
  <c r="AI132" i="23"/>
  <c r="AG132" i="23"/>
  <c r="AF132" i="23"/>
  <c r="AH132" i="23"/>
  <c r="AF121" i="22"/>
  <c r="AJ121" i="22"/>
  <c r="AI121" i="22"/>
  <c r="AH121" i="22"/>
  <c r="AG121" i="22"/>
  <c r="AI109" i="22"/>
  <c r="AH109" i="22"/>
  <c r="AG109" i="22"/>
  <c r="AF109" i="22"/>
  <c r="AJ109" i="22"/>
  <c r="AH97" i="22"/>
  <c r="AG97" i="22"/>
  <c r="AF97" i="22"/>
  <c r="AJ97" i="22"/>
  <c r="AI97" i="22"/>
  <c r="AI108" i="22"/>
  <c r="AH108" i="22"/>
  <c r="AG108" i="22"/>
  <c r="AF108" i="22"/>
  <c r="AJ108" i="22"/>
  <c r="AH120" i="22"/>
  <c r="AG120" i="22"/>
  <c r="AF120" i="22"/>
  <c r="AJ120" i="22"/>
  <c r="AI120" i="22"/>
  <c r="AI133" i="22"/>
  <c r="AH133" i="22"/>
  <c r="AG133" i="22"/>
  <c r="AF133" i="22"/>
  <c r="AJ133" i="22"/>
  <c r="AL95" i="22"/>
  <c r="AK95" i="22"/>
  <c r="AL119" i="22"/>
  <c r="AK119" i="22"/>
  <c r="AJ132" i="22"/>
  <c r="AI132" i="22"/>
  <c r="AH132" i="22"/>
  <c r="AG132" i="22"/>
  <c r="AF132" i="22"/>
  <c r="AK131" i="22"/>
  <c r="AL131" i="22"/>
  <c r="AI96" i="22"/>
  <c r="AH96" i="22"/>
  <c r="AG96" i="22"/>
  <c r="AF96" i="22"/>
  <c r="AJ96" i="22"/>
  <c r="AL107" i="22"/>
  <c r="AK107" i="22"/>
  <c r="AF120" i="21"/>
  <c r="AJ120" i="21"/>
  <c r="AI120" i="21"/>
  <c r="AH120" i="21"/>
  <c r="AG120" i="21"/>
  <c r="AJ108" i="21"/>
  <c r="AI108" i="21"/>
  <c r="AH108" i="21"/>
  <c r="AG108" i="21"/>
  <c r="AF108" i="21"/>
  <c r="AL119" i="21"/>
  <c r="AK119" i="21"/>
  <c r="AL132" i="21"/>
  <c r="AK132" i="21"/>
  <c r="AJ109" i="21"/>
  <c r="AH109" i="21"/>
  <c r="AI109" i="21"/>
  <c r="AG109" i="21"/>
  <c r="AF109" i="21"/>
  <c r="AK95" i="21"/>
  <c r="AL95" i="21"/>
  <c r="AG97" i="21"/>
  <c r="AF97" i="21"/>
  <c r="AH97" i="21"/>
  <c r="AJ97" i="21"/>
  <c r="AI97" i="21"/>
  <c r="AL133" i="21"/>
  <c r="AK133" i="21"/>
  <c r="AG121" i="21"/>
  <c r="AF121" i="21"/>
  <c r="AJ121" i="21"/>
  <c r="AI121" i="21"/>
  <c r="AH121" i="21"/>
  <c r="AL107" i="21"/>
  <c r="AK107" i="21"/>
  <c r="AI96" i="21"/>
  <c r="AH96" i="21"/>
  <c r="AG96" i="21"/>
  <c r="AF96" i="21"/>
  <c r="AJ96" i="21"/>
  <c r="AG97" i="20"/>
  <c r="AF97" i="20"/>
  <c r="AH97" i="20"/>
  <c r="AI97" i="20"/>
  <c r="AJ97" i="20"/>
  <c r="AK119" i="20"/>
  <c r="AL119" i="20"/>
  <c r="AJ132" i="20"/>
  <c r="AI132" i="20"/>
  <c r="AH132" i="20"/>
  <c r="AG132" i="20"/>
  <c r="AF132" i="20"/>
  <c r="AI133" i="20"/>
  <c r="AH133" i="20"/>
  <c r="AG133" i="20"/>
  <c r="AF133" i="20"/>
  <c r="AJ133" i="20"/>
  <c r="AG109" i="20"/>
  <c r="AF109" i="20"/>
  <c r="AJ109" i="20"/>
  <c r="AI109" i="20"/>
  <c r="AH109" i="20"/>
  <c r="AL107" i="20"/>
  <c r="AK107" i="20"/>
  <c r="AH96" i="20"/>
  <c r="AG96" i="20"/>
  <c r="AJ96" i="20"/>
  <c r="AI96" i="20"/>
  <c r="AF96" i="20"/>
  <c r="AK131" i="20"/>
  <c r="AL131" i="20"/>
  <c r="AG108" i="20"/>
  <c r="AF108" i="20"/>
  <c r="AJ108" i="20"/>
  <c r="AI108" i="20"/>
  <c r="AH108" i="20"/>
  <c r="AL95" i="20"/>
  <c r="AK95" i="20"/>
  <c r="AF121" i="20"/>
  <c r="AJ121" i="20"/>
  <c r="AI121" i="20"/>
  <c r="AH121" i="20"/>
  <c r="AG121" i="20"/>
  <c r="AF120" i="20"/>
  <c r="AJ120" i="20"/>
  <c r="AI120" i="20"/>
  <c r="AH120" i="20"/>
  <c r="AG120" i="20"/>
  <c r="AI133" i="19"/>
  <c r="AH133" i="19"/>
  <c r="AG133" i="19"/>
  <c r="AF133" i="19"/>
  <c r="AJ133" i="19"/>
  <c r="AL107" i="19"/>
  <c r="AK107" i="19"/>
  <c r="AL95" i="19"/>
  <c r="AK95" i="19"/>
  <c r="AG108" i="19"/>
  <c r="AF108" i="19"/>
  <c r="AJ108" i="19"/>
  <c r="AI108" i="19"/>
  <c r="AH108" i="19"/>
  <c r="AG109" i="19"/>
  <c r="AF109" i="19"/>
  <c r="AJ109" i="19"/>
  <c r="AI109" i="19"/>
  <c r="AH109" i="19"/>
  <c r="AK131" i="19"/>
  <c r="AL131" i="19"/>
  <c r="AG97" i="19"/>
  <c r="AF97" i="19"/>
  <c r="AI97" i="19"/>
  <c r="AH97" i="19"/>
  <c r="AJ97" i="19"/>
  <c r="AF120" i="19"/>
  <c r="AJ120" i="19"/>
  <c r="AI120" i="19"/>
  <c r="AG120" i="19"/>
  <c r="AH120" i="19"/>
  <c r="AJ132" i="19"/>
  <c r="AI132" i="19"/>
  <c r="AH132" i="19"/>
  <c r="AG132" i="19"/>
  <c r="AF132" i="19"/>
  <c r="AK119" i="19"/>
  <c r="AL119" i="19"/>
  <c r="AG121" i="19"/>
  <c r="AF121" i="19"/>
  <c r="AJ121" i="19"/>
  <c r="AH121" i="19"/>
  <c r="AI121" i="19"/>
  <c r="AH96" i="19"/>
  <c r="AG96" i="19"/>
  <c r="AF96" i="19"/>
  <c r="AI96" i="19"/>
  <c r="AJ96" i="19"/>
  <c r="AH133" i="18"/>
  <c r="AF133" i="18"/>
  <c r="AJ133" i="18"/>
  <c r="AI133" i="18"/>
  <c r="AG133" i="18"/>
  <c r="AK107" i="18"/>
  <c r="AL107" i="18"/>
  <c r="AI96" i="18"/>
  <c r="AH96" i="18"/>
  <c r="AG96" i="18"/>
  <c r="AJ96" i="18"/>
  <c r="AF96" i="18"/>
  <c r="AG132" i="18"/>
  <c r="AJ132" i="18"/>
  <c r="AI132" i="18"/>
  <c r="AF132" i="18"/>
  <c r="AH132" i="18"/>
  <c r="AJ120" i="18"/>
  <c r="AI120" i="18"/>
  <c r="AH120" i="18"/>
  <c r="AG120" i="18"/>
  <c r="AF120" i="18"/>
  <c r="AJ108" i="18"/>
  <c r="AG108" i="18"/>
  <c r="AF108" i="18"/>
  <c r="AH108" i="18"/>
  <c r="AI108" i="18"/>
  <c r="AF121" i="18"/>
  <c r="AH121" i="18"/>
  <c r="AG121" i="18"/>
  <c r="AJ121" i="18"/>
  <c r="AI121" i="18"/>
  <c r="AI97" i="18"/>
  <c r="AH97" i="18"/>
  <c r="AG97" i="18"/>
  <c r="AF97" i="18"/>
  <c r="AJ97" i="18"/>
  <c r="AL131" i="18"/>
  <c r="AK131" i="18"/>
  <c r="AJ109" i="18"/>
  <c r="AG109" i="18"/>
  <c r="AF109" i="18"/>
  <c r="AI109" i="18"/>
  <c r="AH109" i="18"/>
  <c r="AL119" i="18"/>
  <c r="AK119" i="18"/>
  <c r="AK95" i="18"/>
  <c r="AL95" i="18"/>
  <c r="AL131" i="15"/>
  <c r="AK131" i="15"/>
  <c r="AJ120" i="15"/>
  <c r="AI120" i="15"/>
  <c r="AH120" i="15"/>
  <c r="AG120" i="15"/>
  <c r="AF120" i="15"/>
  <c r="AI133" i="15"/>
  <c r="AH133" i="15"/>
  <c r="AG133" i="15"/>
  <c r="AF133" i="15"/>
  <c r="AJ133" i="15"/>
  <c r="AH132" i="15"/>
  <c r="AG132" i="15"/>
  <c r="AF132" i="15"/>
  <c r="AJ132" i="15"/>
  <c r="AI132" i="15"/>
  <c r="AH108" i="15"/>
  <c r="AG108" i="15"/>
  <c r="AF108" i="15"/>
  <c r="AI108" i="15"/>
  <c r="AJ108" i="15"/>
  <c r="AL119" i="15"/>
  <c r="AK119" i="15"/>
  <c r="AJ121" i="15"/>
  <c r="AI121" i="15"/>
  <c r="AH121" i="15"/>
  <c r="AG121" i="15"/>
  <c r="AF121" i="15"/>
  <c r="AI97" i="15"/>
  <c r="AF97" i="15"/>
  <c r="AH97" i="15"/>
  <c r="AG97" i="15"/>
  <c r="AJ97" i="15"/>
  <c r="AL95" i="15"/>
  <c r="AK95" i="15"/>
  <c r="AH96" i="15"/>
  <c r="AG96" i="15"/>
  <c r="AF96" i="15"/>
  <c r="AJ96" i="15"/>
  <c r="AI96" i="15"/>
  <c r="AF109" i="15"/>
  <c r="AJ109" i="15"/>
  <c r="AI109" i="15"/>
  <c r="AH109" i="15"/>
  <c r="AG109" i="15"/>
  <c r="AL107" i="15"/>
  <c r="AK107" i="15"/>
  <c r="AL107" i="12"/>
  <c r="AK107" i="12"/>
  <c r="AL95" i="12"/>
  <c r="AK95" i="12"/>
  <c r="AH97" i="12"/>
  <c r="AG97" i="12"/>
  <c r="AF97" i="12"/>
  <c r="AI97" i="12"/>
  <c r="AJ97" i="12"/>
  <c r="AL119" i="12"/>
  <c r="AK119" i="12"/>
  <c r="AJ96" i="12"/>
  <c r="AI96" i="12"/>
  <c r="AH96" i="12"/>
  <c r="AG96" i="12"/>
  <c r="AF96" i="12"/>
  <c r="AI121" i="12"/>
  <c r="AH121" i="12"/>
  <c r="AJ121" i="12"/>
  <c r="AG121" i="12"/>
  <c r="AF121" i="12"/>
  <c r="AJ108" i="12"/>
  <c r="AI108" i="12"/>
  <c r="AH108" i="12"/>
  <c r="AG108" i="12"/>
  <c r="AF108" i="12"/>
  <c r="AI120" i="12"/>
  <c r="AH120" i="12"/>
  <c r="AF120" i="12"/>
  <c r="AG120" i="12"/>
  <c r="AJ120" i="12"/>
  <c r="AJ109" i="12"/>
  <c r="AI109" i="12"/>
  <c r="AF109" i="12"/>
  <c r="AH109" i="12"/>
  <c r="AG109" i="12"/>
  <c r="AH132" i="12"/>
  <c r="AG132" i="12"/>
  <c r="AI132" i="12"/>
  <c r="AF132" i="12"/>
  <c r="AJ132" i="12"/>
  <c r="AI133" i="12"/>
  <c r="AH133" i="12"/>
  <c r="AJ133" i="12"/>
  <c r="AG133" i="12"/>
  <c r="AF133" i="12"/>
  <c r="AL131" i="12"/>
  <c r="AK131" i="12"/>
  <c r="AL131" i="11"/>
  <c r="AJ96" i="11"/>
  <c r="AK96" i="11" s="1"/>
  <c r="AH96" i="11"/>
  <c r="AG96" i="11"/>
  <c r="AF96" i="11"/>
  <c r="AF132" i="11"/>
  <c r="AG132" i="11"/>
  <c r="AH132" i="11"/>
  <c r="AI132" i="11"/>
  <c r="AI120" i="11"/>
  <c r="AG120" i="11"/>
  <c r="AJ120" i="11"/>
  <c r="AL120" i="11" s="1"/>
  <c r="AF120" i="11"/>
  <c r="AL132" i="11"/>
  <c r="AK132" i="11"/>
  <c r="AL109" i="11"/>
  <c r="AK109" i="11"/>
  <c r="AJ133" i="11"/>
  <c r="AI133" i="11"/>
  <c r="AJ121" i="11"/>
  <c r="AI121" i="11"/>
  <c r="AJ97" i="11"/>
  <c r="AI97" i="11"/>
  <c r="AH97" i="11"/>
  <c r="AG97" i="11"/>
  <c r="AF97" i="11"/>
  <c r="AG133" i="11"/>
  <c r="AF133" i="11"/>
  <c r="AH133" i="11"/>
  <c r="AF121" i="11"/>
  <c r="AG121" i="11"/>
  <c r="AH121" i="11"/>
  <c r="AL121" i="49" l="1"/>
  <c r="AK121" i="49"/>
  <c r="AL97" i="49"/>
  <c r="AK97" i="49"/>
  <c r="AL132" i="49"/>
  <c r="AK132" i="49"/>
  <c r="AL108" i="49"/>
  <c r="AK108" i="49"/>
  <c r="AL120" i="49"/>
  <c r="AK120" i="49"/>
  <c r="AK96" i="49"/>
  <c r="AL96" i="49"/>
  <c r="AL109" i="49"/>
  <c r="AK109" i="49"/>
  <c r="AL133" i="49"/>
  <c r="AK133" i="49"/>
  <c r="AK96" i="47"/>
  <c r="AL96" i="47"/>
  <c r="AK109" i="47"/>
  <c r="AL109" i="47"/>
  <c r="AL108" i="47"/>
  <c r="AK108" i="47"/>
  <c r="AL120" i="47"/>
  <c r="AK120" i="47"/>
  <c r="AK133" i="47"/>
  <c r="AL133" i="47"/>
  <c r="AK97" i="47"/>
  <c r="AL97" i="47"/>
  <c r="AL132" i="47"/>
  <c r="AK132" i="47"/>
  <c r="AL121" i="47"/>
  <c r="AK121" i="47"/>
  <c r="AL120" i="45"/>
  <c r="AK120" i="45"/>
  <c r="AL133" i="45"/>
  <c r="AK133" i="45"/>
  <c r="AL109" i="45"/>
  <c r="AK109" i="45"/>
  <c r="AL121" i="45"/>
  <c r="AK121" i="45"/>
  <c r="AK97" i="45"/>
  <c r="AL97" i="45"/>
  <c r="AK108" i="45"/>
  <c r="AL108" i="45"/>
  <c r="AL96" i="45"/>
  <c r="AK96" i="45"/>
  <c r="AL132" i="45"/>
  <c r="AK132" i="45"/>
  <c r="AL121" i="43"/>
  <c r="AK121" i="43"/>
  <c r="AL120" i="43"/>
  <c r="AK120" i="43"/>
  <c r="AL133" i="43"/>
  <c r="AK133" i="43"/>
  <c r="AL132" i="43"/>
  <c r="AK132" i="43"/>
  <c r="AL121" i="41"/>
  <c r="AK121" i="41"/>
  <c r="AL133" i="41"/>
  <c r="AK133" i="41"/>
  <c r="AL97" i="41"/>
  <c r="AK97" i="41"/>
  <c r="AL96" i="41"/>
  <c r="AK96" i="41"/>
  <c r="AL132" i="41"/>
  <c r="AK132" i="41"/>
  <c r="AL120" i="41"/>
  <c r="AK120" i="41"/>
  <c r="AL133" i="39"/>
  <c r="AK133" i="39"/>
  <c r="AL121" i="39"/>
  <c r="AK121" i="39"/>
  <c r="AL132" i="39"/>
  <c r="AK132" i="39"/>
  <c r="AL108" i="39"/>
  <c r="AK108" i="39"/>
  <c r="AL109" i="39"/>
  <c r="AK109" i="39"/>
  <c r="AL120" i="39"/>
  <c r="AK120" i="39"/>
  <c r="AL96" i="38"/>
  <c r="AK96" i="38"/>
  <c r="AL120" i="38"/>
  <c r="AK120" i="38"/>
  <c r="AL97" i="38"/>
  <c r="AK97" i="38"/>
  <c r="AL121" i="38"/>
  <c r="AK121" i="38"/>
  <c r="AK120" i="37"/>
  <c r="AL120" i="37"/>
  <c r="AL121" i="37"/>
  <c r="AK121" i="37"/>
  <c r="AK109" i="36"/>
  <c r="AL109" i="36"/>
  <c r="AL120" i="36"/>
  <c r="AK120" i="36"/>
  <c r="AL121" i="36"/>
  <c r="AK121" i="36"/>
  <c r="AK108" i="36"/>
  <c r="AL108" i="36"/>
  <c r="AL97" i="36"/>
  <c r="AK97" i="36"/>
  <c r="AK96" i="36"/>
  <c r="AL96" i="36"/>
  <c r="AL97" i="35"/>
  <c r="AK97" i="35"/>
  <c r="AL108" i="35"/>
  <c r="AK108" i="35"/>
  <c r="AK109" i="35"/>
  <c r="AL109" i="35"/>
  <c r="AK132" i="35"/>
  <c r="AL132" i="35"/>
  <c r="AK120" i="35"/>
  <c r="AL120" i="35"/>
  <c r="AL133" i="35"/>
  <c r="AK133" i="35"/>
  <c r="AL96" i="35"/>
  <c r="AK96" i="35"/>
  <c r="AL121" i="35"/>
  <c r="AK121" i="35"/>
  <c r="AK109" i="34"/>
  <c r="AL109" i="34"/>
  <c r="AL120" i="34"/>
  <c r="AK120" i="34"/>
  <c r="AL121" i="34"/>
  <c r="AK121" i="34"/>
  <c r="AL97" i="34"/>
  <c r="AK97" i="34"/>
  <c r="AL133" i="34"/>
  <c r="AK133" i="34"/>
  <c r="AL108" i="34"/>
  <c r="AK108" i="34"/>
  <c r="AL96" i="34"/>
  <c r="AK96" i="34"/>
  <c r="AL132" i="34"/>
  <c r="AK132" i="34"/>
  <c r="AL132" i="33"/>
  <c r="AK132" i="33"/>
  <c r="AL97" i="33"/>
  <c r="AK97" i="33"/>
  <c r="AK96" i="33"/>
  <c r="AL96" i="33"/>
  <c r="AL108" i="33"/>
  <c r="AK108" i="33"/>
  <c r="AK133" i="33"/>
  <c r="AL133" i="33"/>
  <c r="AL120" i="33"/>
  <c r="AK120" i="33"/>
  <c r="AL109" i="33"/>
  <c r="AK109" i="33"/>
  <c r="AL121" i="33"/>
  <c r="AK121" i="33"/>
  <c r="AL108" i="32"/>
  <c r="AK108" i="32"/>
  <c r="AL97" i="32"/>
  <c r="AK97" i="32"/>
  <c r="AK96" i="32"/>
  <c r="AL96" i="32"/>
  <c r="AK109" i="32"/>
  <c r="AL109" i="32"/>
  <c r="AL120" i="32"/>
  <c r="AK120" i="32"/>
  <c r="AK132" i="32"/>
  <c r="AL132" i="32"/>
  <c r="AL121" i="32"/>
  <c r="AK121" i="32"/>
  <c r="AL133" i="32"/>
  <c r="AK133" i="32"/>
  <c r="AL121" i="31"/>
  <c r="AK121" i="31"/>
  <c r="AL97" i="31"/>
  <c r="AK97" i="31"/>
  <c r="AK108" i="31"/>
  <c r="AL108" i="31"/>
  <c r="AK120" i="31"/>
  <c r="AL120" i="31"/>
  <c r="AK96" i="31"/>
  <c r="AL96" i="31"/>
  <c r="AL109" i="31"/>
  <c r="AK109" i="31"/>
  <c r="AL132" i="30"/>
  <c r="AK132" i="30"/>
  <c r="AL97" i="30"/>
  <c r="AK97" i="30"/>
  <c r="AL96" i="30"/>
  <c r="AK96" i="30"/>
  <c r="AL109" i="30"/>
  <c r="AK109" i="30"/>
  <c r="AK108" i="30"/>
  <c r="AL108" i="30"/>
  <c r="AL133" i="30"/>
  <c r="AK133" i="30"/>
  <c r="AL120" i="30"/>
  <c r="AK120" i="30"/>
  <c r="AL121" i="30"/>
  <c r="AK121" i="30"/>
  <c r="AL132" i="29"/>
  <c r="AK132" i="29"/>
  <c r="AL120" i="29"/>
  <c r="AK120" i="29"/>
  <c r="AL96" i="29"/>
  <c r="AK96" i="29"/>
  <c r="AK97" i="29"/>
  <c r="AL97" i="29"/>
  <c r="AL133" i="29"/>
  <c r="AK133" i="29"/>
  <c r="AL109" i="29"/>
  <c r="AK109" i="29"/>
  <c r="AL121" i="29"/>
  <c r="AK121" i="29"/>
  <c r="AL108" i="29"/>
  <c r="AK108" i="29"/>
  <c r="AL132" i="28"/>
  <c r="AK132" i="28"/>
  <c r="AK97" i="28"/>
  <c r="AL97" i="28"/>
  <c r="AL96" i="28"/>
  <c r="AK96" i="28"/>
  <c r="AL133" i="28"/>
  <c r="AK133" i="28"/>
  <c r="AL108" i="27"/>
  <c r="AK108" i="27"/>
  <c r="AL97" i="27"/>
  <c r="AK97" i="27"/>
  <c r="AL109" i="27"/>
  <c r="AK109" i="27"/>
  <c r="AL121" i="27"/>
  <c r="AK121" i="27"/>
  <c r="AL133" i="27"/>
  <c r="AK133" i="27"/>
  <c r="AK96" i="27"/>
  <c r="AL96" i="27"/>
  <c r="AL120" i="27"/>
  <c r="AK120" i="27"/>
  <c r="AL132" i="27"/>
  <c r="AK132" i="27"/>
  <c r="AL96" i="26"/>
  <c r="AK96" i="26"/>
  <c r="AL133" i="26"/>
  <c r="AK133" i="26"/>
  <c r="AL109" i="26"/>
  <c r="AK109" i="26"/>
  <c r="AL97" i="26"/>
  <c r="AK97" i="26"/>
  <c r="AL108" i="26"/>
  <c r="AK108" i="26"/>
  <c r="AL132" i="26"/>
  <c r="AK132" i="26"/>
  <c r="AL120" i="26"/>
  <c r="AK120" i="26"/>
  <c r="AL121" i="26"/>
  <c r="AK121" i="26"/>
  <c r="AL120" i="25"/>
  <c r="AK120" i="25"/>
  <c r="AL132" i="25"/>
  <c r="AK132" i="25"/>
  <c r="AL108" i="25"/>
  <c r="AK108" i="25"/>
  <c r="AL109" i="25"/>
  <c r="AK109" i="25"/>
  <c r="AL97" i="25"/>
  <c r="AK97" i="25"/>
  <c r="AL121" i="25"/>
  <c r="AK121" i="25"/>
  <c r="AK133" i="25"/>
  <c r="AL133" i="25"/>
  <c r="AK96" i="25"/>
  <c r="AL96" i="25"/>
  <c r="AL97" i="24"/>
  <c r="AK97" i="24"/>
  <c r="AL121" i="24"/>
  <c r="AK121" i="24"/>
  <c r="AL132" i="24"/>
  <c r="AK132" i="24"/>
  <c r="AL133" i="24"/>
  <c r="AK133" i="24"/>
  <c r="AL96" i="24"/>
  <c r="AK96" i="24"/>
  <c r="AL120" i="24"/>
  <c r="AK120" i="24"/>
  <c r="AL97" i="23"/>
  <c r="AK97" i="23"/>
  <c r="AL96" i="23"/>
  <c r="AK96" i="23"/>
  <c r="AL109" i="23"/>
  <c r="AK109" i="23"/>
  <c r="AL108" i="23"/>
  <c r="AK108" i="23"/>
  <c r="AL132" i="23"/>
  <c r="AK132" i="23"/>
  <c r="AL121" i="23"/>
  <c r="AK121" i="23"/>
  <c r="AL120" i="23"/>
  <c r="AK120" i="23"/>
  <c r="AL133" i="23"/>
  <c r="AK133" i="23"/>
  <c r="AL120" i="22"/>
  <c r="AK120" i="22"/>
  <c r="AL132" i="22"/>
  <c r="AK132" i="22"/>
  <c r="AL109" i="22"/>
  <c r="AK109" i="22"/>
  <c r="AL133" i="22"/>
  <c r="AK133" i="22"/>
  <c r="AL108" i="22"/>
  <c r="AK108" i="22"/>
  <c r="AL97" i="22"/>
  <c r="AK97" i="22"/>
  <c r="AL121" i="22"/>
  <c r="AK121" i="22"/>
  <c r="AL96" i="22"/>
  <c r="AK96" i="22"/>
  <c r="AK96" i="21"/>
  <c r="AL96" i="21"/>
  <c r="AL109" i="21"/>
  <c r="AK109" i="21"/>
  <c r="AL120" i="21"/>
  <c r="AK120" i="21"/>
  <c r="AL108" i="21"/>
  <c r="AK108" i="21"/>
  <c r="AL121" i="21"/>
  <c r="AK121" i="21"/>
  <c r="AL97" i="21"/>
  <c r="AK97" i="21"/>
  <c r="AL133" i="20"/>
  <c r="AK133" i="20"/>
  <c r="AL97" i="20"/>
  <c r="AK97" i="20"/>
  <c r="AL121" i="20"/>
  <c r="AK121" i="20"/>
  <c r="AL108" i="20"/>
  <c r="AK108" i="20"/>
  <c r="AL120" i="20"/>
  <c r="AK120" i="20"/>
  <c r="AL96" i="20"/>
  <c r="AK96" i="20"/>
  <c r="AL109" i="20"/>
  <c r="AK109" i="20"/>
  <c r="AL132" i="20"/>
  <c r="AK132" i="20"/>
  <c r="AL121" i="19"/>
  <c r="AK121" i="19"/>
  <c r="AL109" i="19"/>
  <c r="AK109" i="19"/>
  <c r="AL133" i="19"/>
  <c r="AK133" i="19"/>
  <c r="AL120" i="19"/>
  <c r="AK120" i="19"/>
  <c r="AL96" i="19"/>
  <c r="AK96" i="19"/>
  <c r="AL132" i="19"/>
  <c r="AK132" i="19"/>
  <c r="AL97" i="19"/>
  <c r="AK97" i="19"/>
  <c r="AL108" i="19"/>
  <c r="AK108" i="19"/>
  <c r="AK121" i="18"/>
  <c r="AL121" i="18"/>
  <c r="AK132" i="18"/>
  <c r="AL132" i="18"/>
  <c r="AL109" i="18"/>
  <c r="AK109" i="18"/>
  <c r="AL97" i="18"/>
  <c r="AK97" i="18"/>
  <c r="AK96" i="18"/>
  <c r="AL96" i="18"/>
  <c r="AL133" i="18"/>
  <c r="AK133" i="18"/>
  <c r="AK108" i="18"/>
  <c r="AL108" i="18"/>
  <c r="AK120" i="18"/>
  <c r="AL120" i="18"/>
  <c r="AL133" i="15"/>
  <c r="AK133" i="15"/>
  <c r="AK109" i="15"/>
  <c r="AL109" i="15"/>
  <c r="AL120" i="15"/>
  <c r="AK120" i="15"/>
  <c r="AL132" i="15"/>
  <c r="AK132" i="15"/>
  <c r="AL97" i="15"/>
  <c r="AK97" i="15"/>
  <c r="AK96" i="15"/>
  <c r="AL96" i="15"/>
  <c r="AL108" i="15"/>
  <c r="AK108" i="15"/>
  <c r="AL121" i="15"/>
  <c r="AK121" i="15"/>
  <c r="AL132" i="12"/>
  <c r="AK132" i="12"/>
  <c r="AL120" i="12"/>
  <c r="AK120" i="12"/>
  <c r="AK96" i="12"/>
  <c r="AL96" i="12"/>
  <c r="AL133" i="12"/>
  <c r="AK133" i="12"/>
  <c r="AL109" i="12"/>
  <c r="AK109" i="12"/>
  <c r="AL97" i="12"/>
  <c r="AK97" i="12"/>
  <c r="AL108" i="12"/>
  <c r="AK108" i="12"/>
  <c r="AL121" i="12"/>
  <c r="AK121" i="12"/>
  <c r="X139" i="11"/>
  <c r="X137" i="11"/>
  <c r="X136" i="11"/>
  <c r="X138" i="11"/>
  <c r="AL96" i="11"/>
  <c r="AK120" i="11"/>
  <c r="X133" i="11"/>
  <c r="X131" i="11"/>
  <c r="X112" i="11"/>
  <c r="X103" i="11"/>
  <c r="X124" i="11"/>
  <c r="X92" i="11"/>
  <c r="X86" i="11"/>
  <c r="X109" i="11"/>
  <c r="X104" i="11"/>
  <c r="X96" i="11"/>
  <c r="X93" i="11"/>
  <c r="X90" i="11"/>
  <c r="X122" i="11"/>
  <c r="X88" i="11"/>
  <c r="X117" i="11"/>
  <c r="X95" i="11"/>
  <c r="X100" i="11"/>
  <c r="X114" i="11"/>
  <c r="X107" i="11"/>
  <c r="X89" i="11"/>
  <c r="X125" i="11"/>
  <c r="X129" i="11"/>
  <c r="X127" i="11"/>
  <c r="X110" i="11"/>
  <c r="X120" i="11"/>
  <c r="X113" i="11"/>
  <c r="X119" i="11"/>
  <c r="X134" i="11"/>
  <c r="X106" i="11"/>
  <c r="X116" i="11"/>
  <c r="X115" i="11"/>
  <c r="X128" i="11"/>
  <c r="X94" i="11"/>
  <c r="X91" i="11"/>
  <c r="X121" i="11"/>
  <c r="X87" i="11"/>
  <c r="X108" i="11"/>
  <c r="X135" i="11"/>
  <c r="X126" i="11"/>
  <c r="X132" i="11"/>
  <c r="X130" i="11"/>
  <c r="X97" i="11"/>
  <c r="X123" i="11"/>
  <c r="X102" i="11"/>
  <c r="X101" i="11"/>
  <c r="X98" i="11"/>
  <c r="X99" i="11"/>
  <c r="X118" i="11"/>
  <c r="X111" i="11"/>
  <c r="X105" i="11"/>
  <c r="AL121" i="11"/>
  <c r="AK121" i="11"/>
  <c r="AL133" i="11"/>
  <c r="AK133" i="11"/>
  <c r="AL97" i="11"/>
  <c r="AK97" i="11"/>
  <c r="Z138" i="11" l="1"/>
  <c r="Z139" i="11"/>
  <c r="Z137" i="11"/>
  <c r="Z136" i="11"/>
  <c r="Z119" i="11"/>
  <c r="Z87" i="11"/>
  <c r="Z124" i="11"/>
  <c r="Z107" i="11"/>
  <c r="Z118" i="11"/>
  <c r="Z115" i="11"/>
  <c r="Z117" i="11"/>
  <c r="Z100" i="11"/>
  <c r="Z93" i="11"/>
  <c r="Z113" i="11"/>
  <c r="Z109" i="11"/>
  <c r="Z122" i="11"/>
  <c r="Z120" i="11"/>
  <c r="Z114" i="11"/>
  <c r="Z90" i="11"/>
  <c r="Z94" i="11"/>
  <c r="Z112" i="11"/>
  <c r="Z131" i="11"/>
  <c r="Z108" i="11"/>
  <c r="Z110" i="11"/>
  <c r="Z111" i="11"/>
  <c r="Z99" i="11"/>
  <c r="Z95" i="11"/>
  <c r="Z134" i="11"/>
  <c r="Z121" i="11"/>
  <c r="Z98" i="11"/>
  <c r="Z88" i="11"/>
  <c r="Z135" i="11"/>
  <c r="Z103" i="11"/>
  <c r="Z133" i="11"/>
  <c r="Z125" i="11"/>
  <c r="Z91" i="11"/>
  <c r="Z92" i="11"/>
  <c r="Z104" i="11"/>
  <c r="Z86" i="11"/>
  <c r="Z97" i="11"/>
  <c r="Z101" i="11"/>
  <c r="Z89" i="11"/>
  <c r="Z129" i="11"/>
  <c r="Z132" i="11"/>
  <c r="Z127" i="11"/>
  <c r="Z116" i="11"/>
  <c r="Z130" i="11"/>
  <c r="Z96" i="11"/>
  <c r="Z106" i="11"/>
  <c r="Z128" i="11"/>
  <c r="Z123" i="11"/>
  <c r="Z105" i="11"/>
  <c r="Z126" i="11"/>
  <c r="Z102" i="11"/>
  <c r="W86" i="12" l="1"/>
  <c r="Y86" i="12"/>
  <c r="X121" i="12" l="1"/>
  <c r="AI86" i="12"/>
  <c r="X120" i="12"/>
  <c r="Z133" i="12"/>
  <c r="Z90" i="12"/>
  <c r="Z87" i="12"/>
  <c r="Z130" i="12"/>
  <c r="Z111" i="12"/>
  <c r="Z107" i="12"/>
  <c r="Z91" i="12"/>
  <c r="Z89" i="12"/>
  <c r="X108" i="12"/>
  <c r="X123" i="12"/>
  <c r="Z128" i="12"/>
  <c r="Z122" i="12"/>
  <c r="X96" i="12"/>
  <c r="X127" i="12"/>
  <c r="Z93" i="12"/>
  <c r="Z96" i="12"/>
  <c r="Z119" i="12"/>
  <c r="Z104" i="12"/>
  <c r="Z121" i="12"/>
  <c r="Z117" i="12"/>
  <c r="Z95" i="12"/>
  <c r="Z116" i="12"/>
  <c r="Z110" i="12"/>
  <c r="Z88" i="12"/>
  <c r="Z114" i="12"/>
  <c r="Z120" i="12"/>
  <c r="X115" i="12"/>
  <c r="X98" i="12"/>
  <c r="X132" i="12"/>
  <c r="Z134" i="12"/>
  <c r="Z99" i="12"/>
  <c r="X134" i="12"/>
  <c r="X97" i="12"/>
  <c r="Z118" i="12"/>
  <c r="Z92" i="12"/>
  <c r="Z115" i="12"/>
  <c r="Z139" i="12"/>
  <c r="Z106" i="12"/>
  <c r="Z86" i="12"/>
  <c r="Z124" i="12"/>
  <c r="X100" i="12"/>
  <c r="X105" i="12"/>
  <c r="X107" i="12"/>
  <c r="Z94" i="12"/>
  <c r="Z126" i="12"/>
  <c r="Z97" i="12"/>
  <c r="Z112" i="12"/>
  <c r="Z125" i="12"/>
  <c r="Z123" i="12"/>
  <c r="Z101" i="12"/>
  <c r="X90" i="12"/>
  <c r="X101" i="12"/>
  <c r="X111" i="12"/>
  <c r="X87" i="12"/>
  <c r="X106" i="12"/>
  <c r="Z98" i="12"/>
  <c r="Z137" i="12"/>
  <c r="Z109" i="12"/>
  <c r="Z131" i="12"/>
  <c r="Z138" i="12"/>
  <c r="X128" i="12"/>
  <c r="X109" i="12"/>
  <c r="X136" i="12"/>
  <c r="X130" i="12"/>
  <c r="X112" i="12"/>
  <c r="X137" i="12"/>
  <c r="X125" i="12"/>
  <c r="X92" i="12"/>
  <c r="X104" i="12"/>
  <c r="X95" i="12"/>
  <c r="X93" i="12"/>
  <c r="X131" i="12"/>
  <c r="X129" i="12"/>
  <c r="X139" i="12"/>
  <c r="X138" i="12"/>
  <c r="X119" i="12"/>
  <c r="Z136" i="12"/>
  <c r="Z102" i="12"/>
  <c r="Z132" i="12"/>
  <c r="Z113" i="12"/>
  <c r="Z100" i="12"/>
  <c r="Z127" i="12"/>
  <c r="Z135" i="12"/>
  <c r="X126" i="12"/>
  <c r="X86" i="12"/>
  <c r="X88" i="12"/>
  <c r="X110" i="12"/>
  <c r="X118" i="12"/>
  <c r="X94" i="12"/>
  <c r="X116" i="12"/>
  <c r="X117" i="12"/>
  <c r="AJ86" i="12"/>
  <c r="X113" i="12"/>
  <c r="X102" i="12"/>
  <c r="X133" i="12"/>
  <c r="X135" i="12"/>
  <c r="X122" i="12"/>
  <c r="Z103" i="12"/>
  <c r="Z129" i="12"/>
  <c r="Z108" i="12"/>
  <c r="Z105" i="12"/>
  <c r="X89" i="12"/>
  <c r="X91" i="12"/>
  <c r="X124" i="12"/>
  <c r="X114" i="12"/>
  <c r="X103" i="12"/>
  <c r="X99" i="12"/>
  <c r="AL86" i="12" l="1"/>
  <c r="AK86" i="12"/>
</calcChain>
</file>

<file path=xl/sharedStrings.xml><?xml version="1.0" encoding="utf-8"?>
<sst xmlns="http://schemas.openxmlformats.org/spreadsheetml/2006/main" count="936" uniqueCount="34">
  <si>
    <t>IGPM</t>
  </si>
  <si>
    <t>IPCA</t>
  </si>
  <si>
    <t>Preços Mercado Livre (I50% - 36 meses futuros)</t>
  </si>
  <si>
    <t>Preços Mercado Livre - Média Histórica ACL de 36 meses Futuros</t>
  </si>
  <si>
    <t>Preços Mercado Livre (I50% - 60 meses futuros)</t>
  </si>
  <si>
    <t>Preços Mercado Livre - Média Histórica ACL de 60 meses Futuros</t>
  </si>
  <si>
    <t>Ágio Amarela</t>
  </si>
  <si>
    <t>Ágio Verm I</t>
  </si>
  <si>
    <t>Ágio Verm II</t>
  </si>
  <si>
    <t>Break even (Bandeira Verde)</t>
  </si>
  <si>
    <t>Break even (Bandeira Amarela)</t>
  </si>
  <si>
    <t>Break even (Bandeira Vermelha 1)</t>
  </si>
  <si>
    <t>Break even (Bandeira Vermelha 2)</t>
  </si>
  <si>
    <t>% Economia (Livre x Cativo)</t>
  </si>
  <si>
    <t>A+0 (atual 2026)</t>
  </si>
  <si>
    <t>A+1 (atual 2027)</t>
  </si>
  <si>
    <t>A+2 (atual 2028)</t>
  </si>
  <si>
    <t>A+3 (atual 2029)</t>
  </si>
  <si>
    <t>A+4 (atual 2030)</t>
  </si>
  <si>
    <t>Break even - Bandeira Verde</t>
  </si>
  <si>
    <t>Break even - Bandeira Amarela</t>
  </si>
  <si>
    <t>Break even - Bandeira Vermelha I</t>
  </si>
  <si>
    <t>Break even - Bandeira Vermelha II</t>
  </si>
  <si>
    <t>Economia R$/MWh</t>
  </si>
  <si>
    <t>Positivo</t>
  </si>
  <si>
    <t>Negativo</t>
  </si>
  <si>
    <t>-</t>
  </si>
  <si>
    <t>SWAP NE-N</t>
  </si>
  <si>
    <t>N/A</t>
  </si>
  <si>
    <t>SWAP SE/CO-N/NE</t>
  </si>
  <si>
    <t>SWAP Conv-I5</t>
  </si>
  <si>
    <t>Varejista Encargos Dentro</t>
  </si>
  <si>
    <t>Data</t>
  </si>
  <si>
    <t>Varejista Sem Encargo Dentro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</si>
</sst>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0" fillId="0" borderId="1" xfId="0" applyBorder="1"/>
    <xf numFmtId="0" fontId="2" fillId="0" borderId="1" xfId="0" applyFont="1" applyBorder="1" applyAlignment="1">
      <alignment horizontal="center"/>
    </xf>
    <xf numFmtId="14" fontId="0" fillId="0" borderId="1" xfId="0" applyNumberFormat="1" applyBorder="1"/>
    <xf numFmtId="43" fontId="0" fillId="0" borderId="1" xfId="0" applyNumberFormat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0" xfId="0" applyFont="1"/>
    <xf numFmtId="43" fontId="0" fillId="0" borderId="0" xfId="1" applyFont="1" applyBorder="1"/>
    <xf numFmtId="9" fontId="0" fillId="0" borderId="0" xfId="2" applyFont="1"/>
    <xf numFmtId="0" fontId="0" fillId="0" borderId="2" xfId="0" applyBorder="1" applyAlignment="1">
      <alignment horizontal="center" vertical="center"/>
    </xf>
    <xf numFmtId="10" fontId="0" fillId="0" borderId="1" xfId="0" applyNumberFormat="1" applyBorder="1"/>
    <xf numFmtId="10" fontId="0" fillId="3" borderId="1" xfId="0" applyNumberFormat="1" applyFill="1" applyBorder="1"/>
    <xf numFmtId="10" fontId="3" fillId="0" borderId="1" xfId="0" applyNumberFormat="1" applyFont="1" applyBorder="1"/>
    <xf numFmtId="43" fontId="0" fillId="0" borderId="0" xfId="0" applyNumberFormat="1"/>
    <xf numFmtId="43" fontId="0" fillId="2" borderId="1" xfId="0" applyNumberFormat="1" applyFill="1" applyBorder="1"/>
    <xf numFmtId="0" fontId="0" fillId="2" borderId="1" xfId="0" applyFill="1" applyBorder="1" applyAlignment="1">
      <alignment horizontal="center" vertical="center"/>
    </xf>
    <xf numFmtId="43" fontId="0" fillId="4" borderId="0" xfId="0" quotePrefix="1" applyNumberFormat="1" applyFill="1" applyAlignment="1">
      <alignment horizontal="center" vertical="center"/>
    </xf>
    <xf numFmtId="43" fontId="0" fillId="4" borderId="0" xfId="1" applyFont="1" applyFill="1" applyBorder="1"/>
    <xf numFmtId="0" fontId="2" fillId="5" borderId="0" xfId="0" applyFont="1" applyFill="1"/>
    <xf numFmtId="43" fontId="0" fillId="5" borderId="0" xfId="1" applyFont="1" applyFill="1" applyBorder="1"/>
    <xf numFmtId="0" fontId="0" fillId="5" borderId="0" xfId="0" applyFill="1"/>
    <xf numFmtId="0" fontId="2" fillId="6" borderId="0" xfId="0" applyFont="1" applyFill="1"/>
    <xf numFmtId="43" fontId="0" fillId="6" borderId="0" xfId="1" applyFont="1" applyFill="1" applyBorder="1"/>
    <xf numFmtId="0" fontId="0" fillId="6" borderId="0" xfId="0" applyFill="1"/>
    <xf numFmtId="43" fontId="0" fillId="0" borderId="0" xfId="2" applyNumberFormat="1" applyFont="1"/>
    <xf numFmtId="0" fontId="2" fillId="0" borderId="0" xfId="0" applyFont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43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0" fillId="0" borderId="1" xfId="0" quotePrefix="1" applyBorder="1" applyAlignment="1">
      <alignment horizontal="center" vertical="center"/>
    </xf>
    <xf numFmtId="0" fontId="0" fillId="0" borderId="0" xfId="0" applyAlignment="1">
      <alignment horizontal="center"/>
    </xf>
    <xf numFmtId="10" fontId="0" fillId="7" borderId="1" xfId="0" applyNumberFormat="1" applyFill="1" applyBorder="1"/>
    <xf numFmtId="14" fontId="0" fillId="7" borderId="1" xfId="0" applyNumberFormat="1" applyFill="1" applyBorder="1"/>
    <xf numFmtId="43" fontId="0" fillId="7" borderId="1" xfId="0" applyNumberFormat="1" applyFill="1" applyBorder="1"/>
    <xf numFmtId="43" fontId="0" fillId="7" borderId="1" xfId="1" applyFont="1" applyFill="1" applyBorder="1"/>
    <xf numFmtId="0" fontId="0" fillId="7" borderId="1" xfId="0" applyFill="1" applyBorder="1" applyAlignment="1">
      <alignment horizontal="center" vertical="center"/>
    </xf>
    <xf numFmtId="43" fontId="0" fillId="7" borderId="0" xfId="1" applyFont="1" applyFill="1" applyBorder="1"/>
    <xf numFmtId="0" fontId="0" fillId="7" borderId="0" xfId="0" applyFill="1"/>
    <xf numFmtId="43" fontId="0" fillId="7" borderId="0" xfId="0" quotePrefix="1" applyNumberFormat="1" applyFill="1" applyAlignment="1">
      <alignment horizontal="center" vertical="center"/>
    </xf>
    <xf numFmtId="9" fontId="0" fillId="7" borderId="0" xfId="2" applyFont="1" applyFill="1"/>
    <xf numFmtId="0" fontId="0" fillId="7" borderId="1" xfId="0" applyFill="1" applyBorder="1"/>
    <xf numFmtId="164" fontId="0" fillId="7" borderId="1" xfId="1" applyNumberFormat="1" applyFont="1" applyFill="1" applyBorder="1"/>
    <xf numFmtId="164" fontId="0" fillId="7" borderId="1" xfId="1" applyNumberFormat="1" applyFon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1" fontId="0" fillId="7" borderId="1" xfId="1" applyNumberFormat="1" applyFont="1" applyFill="1" applyBorder="1" applyAlignment="1">
      <alignment horizontal="center"/>
    </xf>
    <xf numFmtId="43" fontId="5" fillId="2" borderId="1" xfId="0" applyNumberFormat="1" applyFont="1" applyFill="1" applyBorder="1"/>
    <xf numFmtId="43" fontId="5" fillId="0" borderId="1" xfId="0" applyNumberFormat="1" applyFont="1" applyBorder="1"/>
    <xf numFmtId="0" fontId="0" fillId="0" borderId="1" xfId="0" applyBorder="1" applyAlignment="1">
      <alignment horizontal="center"/>
    </xf>
    <xf numFmtId="0" fontId="0" fillId="0" borderId="12" xfId="0" applyBorder="1"/>
    <xf numFmtId="0" fontId="0" fillId="0" borderId="13" xfId="0" applyBorder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colors>
    <mruColors>
      <color rgb="FFFF9999"/>
      <color rgb="FFE46C0A"/>
      <color rgb="FFAFDC7E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6.xml"/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8.xml"/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.xml"/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.xml"/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6.xml"/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7.xml"/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8.xml"/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9.xml"/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0.xml"/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1.xml"/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2.xml"/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3.xml"/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4.xml"/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5.xml"/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2.xml"/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3.xml"/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4.xml"/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5.xml"/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6.xml"/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7.xml"/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8.xml"/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9.xml"/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0.xml"/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1.xml"/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7.xml"/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8.xml"/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9.xml"/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0.xml"/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1.xml"/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2.xml"/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6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3.xml"/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4.xml"/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5.xml"/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6.xml"/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9.xml"/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0.xml"/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1.xml"/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7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2.xml"/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3.xml"/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4.xml"/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5.xml"/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6.xml"/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7.xml"/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8.xml"/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0.xml"/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8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1.xml"/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2.xml"/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3.xml"/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4.xml"/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5.xml"/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6.xml"/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7.xml"/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8.xml"/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9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9.xml"/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1.xml"/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2.xml"/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3.xml"/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4.xml"/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5.xml"/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6.xml"/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7.xml"/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10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8.xml"/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9.xml"/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0.xml"/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2.xml"/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3.xml"/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4.xml"/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5.xml"/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6.xml"/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7.xml"/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8.xml"/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9.xml"/><Relationship Id="rId2" Type="http://schemas.microsoft.com/office/2011/relationships/chartColorStyle" Target="colors112.xml"/><Relationship Id="rId1" Type="http://schemas.microsoft.com/office/2011/relationships/chartStyle" Target="style112.xml"/></Relationships>
</file>

<file path=xl/charts/_rels/chart114.xml.rels><?xml version="1.0" encoding="UTF-8" standalone="yes"?>
<Relationships xmlns="http://schemas.openxmlformats.org/package/2006/relationships"><Relationship Id="rId2" Type="http://schemas.microsoft.com/office/2011/relationships/chartColorStyle" Target="colors113.xml"/><Relationship Id="rId1" Type="http://schemas.microsoft.com/office/2011/relationships/chartStyle" Target="style113.xml"/></Relationships>
</file>

<file path=xl/charts/_rels/chart1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0.xml"/><Relationship Id="rId2" Type="http://schemas.microsoft.com/office/2011/relationships/chartColorStyle" Target="colors114.xml"/><Relationship Id="rId1" Type="http://schemas.microsoft.com/office/2011/relationships/chartStyle" Target="style114.xml"/></Relationships>
</file>

<file path=xl/charts/_rels/chart1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1.xml"/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BR" sz="1400"/>
              <a:t>Evolução</a:t>
            </a:r>
            <a:r>
              <a:rPr lang="pt-BR" sz="1400" baseline="0"/>
              <a:t> da Curva Forward - Energia Incentivada 50%</a:t>
            </a:r>
            <a:endParaRPr lang="pt-BR"/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3A8E-4AA3-9AC4-42F3F782C1A7}"/>
            </c:ext>
          </c:extLst>
        </c:ser>
        <c:ser>
          <c:idx val="1"/>
          <c:order val="1"/>
          <c:marker>
            <c:symbol val="none"/>
          </c:marker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3A8E-4AA3-9AC4-42F3F782C1A7}"/>
            </c:ext>
          </c:extLst>
        </c:ser>
        <c:ser>
          <c:idx val="2"/>
          <c:order val="2"/>
          <c:spPr>
            <a:ln>
              <a:solidFill>
                <a:schemeClr val="accent2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3A8E-4AA3-9AC4-42F3F782C1A7}"/>
            </c:ext>
          </c:extLst>
        </c:ser>
        <c:ser>
          <c:idx val="3"/>
          <c:order val="3"/>
          <c:spPr>
            <a:ln>
              <a:solidFill>
                <a:schemeClr val="accent4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3A8E-4AA3-9AC4-42F3F782C1A7}"/>
            </c:ext>
          </c:extLst>
        </c:ser>
        <c:ser>
          <c:idx val="4"/>
          <c:order val="4"/>
          <c:spPr>
            <a:ln>
              <a:solidFill>
                <a:schemeClr val="accent3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3A8E-4AA3-9AC4-42F3F782C1A7}"/>
            </c:ext>
          </c:extLst>
        </c:ser>
        <c:ser>
          <c:idx val="5"/>
          <c:order val="5"/>
          <c:spPr>
            <a:ln>
              <a:solidFill>
                <a:schemeClr val="accent6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5-3A8E-4AA3-9AC4-42F3F782C1A7}"/>
            </c:ext>
          </c:extLst>
        </c:ser>
        <c:ser>
          <c:idx val="6"/>
          <c:order val="6"/>
          <c:marker>
            <c:symbol val="none"/>
          </c:marker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3A8E-4AA3-9AC4-42F3F782C1A7}"/>
            </c:ext>
          </c:extLst>
        </c:ser>
        <c:ser>
          <c:idx val="7"/>
          <c:order val="7"/>
          <c:marker>
            <c:symbol val="none"/>
          </c:marker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7-3A8E-4AA3-9AC4-42F3F782C1A7}"/>
            </c:ext>
          </c:extLst>
        </c:ser>
        <c:ser>
          <c:idx val="8"/>
          <c:order val="8"/>
          <c:marker>
            <c:symbol val="none"/>
          </c:marker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3A8E-4AA3-9AC4-42F3F782C1A7}"/>
            </c:ext>
          </c:extLst>
        </c:ser>
        <c:ser>
          <c:idx val="9"/>
          <c:order val="9"/>
          <c:spPr>
            <a:ln w="41275"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3"/>
              <c:layout>
                <c:manualLayout>
                  <c:x val="-2.4242424242424242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A8E-4AA3-9AC4-42F3F782C1A7}"/>
                </c:ext>
              </c:extLst>
            </c:dLbl>
            <c:spPr>
              <a:solidFill>
                <a:schemeClr val="bg1"/>
              </a:solidFill>
              <a:ln>
                <a:solidFill>
                  <a:srgbClr val="FF0000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i="1">
                    <a:solidFill>
                      <a:srgbClr val="FF0000"/>
                    </a:solidFill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A-3A8E-4AA3-9AC4-42F3F782C1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916720784"/>
        <c:axId val="-1916708272"/>
      </c:lineChart>
      <c:catAx>
        <c:axId val="-1916720784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-1916708272"/>
        <c:crosses val="autoZero"/>
        <c:auto val="1"/>
        <c:lblAlgn val="ctr"/>
        <c:lblOffset val="100"/>
        <c:noMultiLvlLbl val="0"/>
      </c:catAx>
      <c:valAx>
        <c:axId val="-1916708272"/>
        <c:scaling>
          <c:orientation val="minMax"/>
        </c:scaling>
        <c:delete val="0"/>
        <c:axPos val="l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pt-BR"/>
                  <a:t>R$/MWh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-1916720784"/>
        <c:crosses val="autoZero"/>
        <c:crossBetween val="between"/>
        <c:majorUnit val="20"/>
      </c:valAx>
    </c:plotArea>
    <c:legend>
      <c:legendPos val="b"/>
      <c:overlay val="0"/>
      <c:txPr>
        <a:bodyPr/>
        <a:lstStyle/>
        <a:p>
          <a:pPr>
            <a:defRPr sz="800"/>
          </a:pPr>
          <a:endParaRPr lang="pt-BR"/>
        </a:p>
      </c:txPr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>
                <a:solidFill>
                  <a:sysClr val="windowText" lastClr="000000"/>
                </a:solidFill>
              </a:rPr>
              <a:t>Comparação</a:t>
            </a:r>
            <a:r>
              <a:rPr lang="pt-BR" baseline="0">
                <a:solidFill>
                  <a:sysClr val="windowText" lastClr="000000"/>
                </a:solidFill>
              </a:rPr>
              <a:t> Tarifária: Mercado Livre Atacadista x </a:t>
            </a:r>
            <a:r>
              <a:rPr lang="pt-BR" baseline="0">
                <a:solidFill>
                  <a:srgbClr val="00B050"/>
                </a:solidFill>
              </a:rPr>
              <a:t>Mercado Cativo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Forward!$AD$1</c:f>
              <c:strCache>
                <c:ptCount val="1"/>
                <c:pt idx="0">
                  <c:v>Break even (Bandeira Verde)</c:v>
                </c:pt>
              </c:strCache>
            </c:strRef>
          </c:tx>
          <c:spPr>
            <a:ln w="19050" cap="rnd">
              <a:solidFill>
                <a:srgbClr val="92D05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Forward!$AD$2:$AD$145</c:f>
              <c:numCache>
                <c:formatCode>General</c:formatCode>
                <c:ptCount val="144"/>
                <c:pt idx="84">
                  <c:v>300</c:v>
                </c:pt>
                <c:pt idx="85">
                  <c:v>300</c:v>
                </c:pt>
                <c:pt idx="86">
                  <c:v>300</c:v>
                </c:pt>
                <c:pt idx="87">
                  <c:v>300</c:v>
                </c:pt>
                <c:pt idx="88">
                  <c:v>300</c:v>
                </c:pt>
                <c:pt idx="89">
                  <c:v>300</c:v>
                </c:pt>
                <c:pt idx="90">
                  <c:v>300</c:v>
                </c:pt>
                <c:pt idx="91">
                  <c:v>300</c:v>
                </c:pt>
                <c:pt idx="92">
                  <c:v>300</c:v>
                </c:pt>
                <c:pt idx="93">
                  <c:v>300</c:v>
                </c:pt>
                <c:pt idx="94">
                  <c:v>300</c:v>
                </c:pt>
                <c:pt idx="95">
                  <c:v>300</c:v>
                </c:pt>
                <c:pt idx="96">
                  <c:v>330</c:v>
                </c:pt>
                <c:pt idx="97">
                  <c:v>330</c:v>
                </c:pt>
                <c:pt idx="98">
                  <c:v>330</c:v>
                </c:pt>
                <c:pt idx="99">
                  <c:v>330</c:v>
                </c:pt>
                <c:pt idx="100">
                  <c:v>330</c:v>
                </c:pt>
                <c:pt idx="101">
                  <c:v>330</c:v>
                </c:pt>
                <c:pt idx="102">
                  <c:v>330</c:v>
                </c:pt>
                <c:pt idx="103">
                  <c:v>330</c:v>
                </c:pt>
                <c:pt idx="104">
                  <c:v>330</c:v>
                </c:pt>
                <c:pt idx="105">
                  <c:v>330</c:v>
                </c:pt>
                <c:pt idx="106">
                  <c:v>330</c:v>
                </c:pt>
                <c:pt idx="107" formatCode="_(* #,##0.00_);_(* \(#,##0.00\);_(* &quot;-&quot;??_);_(@_)">
                  <c:v>330</c:v>
                </c:pt>
                <c:pt idx="108" formatCode="_(* #,##0.00_);_(* \(#,##0.00\);_(* &quot;-&quot;??_);_(@_)">
                  <c:v>350</c:v>
                </c:pt>
                <c:pt idx="109" formatCode="_(* #,##0.00_);_(* \(#,##0.00\);_(* &quot;-&quot;??_);_(@_)">
                  <c:v>350</c:v>
                </c:pt>
                <c:pt idx="110" formatCode="_(* #,##0.00_);_(* \(#,##0.00\);_(* &quot;-&quot;??_);_(@_)">
                  <c:v>350</c:v>
                </c:pt>
                <c:pt idx="111" formatCode="_(* #,##0.00_);_(* \(#,##0.00\);_(* &quot;-&quot;??_);_(@_)">
                  <c:v>350</c:v>
                </c:pt>
                <c:pt idx="112" formatCode="_(* #,##0.00_);_(* \(#,##0.00\);_(* &quot;-&quot;??_);_(@_)">
                  <c:v>350</c:v>
                </c:pt>
                <c:pt idx="113" formatCode="_(* #,##0.00_);_(* \(#,##0.00\);_(* &quot;-&quot;??_);_(@_)">
                  <c:v>350</c:v>
                </c:pt>
                <c:pt idx="114" formatCode="_(* #,##0.00_);_(* \(#,##0.00\);_(* &quot;-&quot;??_);_(@_)">
                  <c:v>350</c:v>
                </c:pt>
                <c:pt idx="115" formatCode="_(* #,##0.00_);_(* \(#,##0.00\);_(* &quot;-&quot;??_);_(@_)">
                  <c:v>350</c:v>
                </c:pt>
                <c:pt idx="116" formatCode="_(* #,##0.00_);_(* \(#,##0.00\);_(* &quot;-&quot;??_);_(@_)">
                  <c:v>350</c:v>
                </c:pt>
                <c:pt idx="117" formatCode="_(* #,##0.00_);_(* \(#,##0.00\);_(* &quot;-&quot;??_);_(@_)">
                  <c:v>350</c:v>
                </c:pt>
                <c:pt idx="118" formatCode="_(* #,##0.00_);_(* \(#,##0.00\);_(* &quot;-&quot;??_);_(@_)">
                  <c:v>350</c:v>
                </c:pt>
                <c:pt idx="119" formatCode="_(* #,##0.00_);_(* \(#,##0.00\);_(* &quot;-&quot;??_);_(@_)">
                  <c:v>350</c:v>
                </c:pt>
                <c:pt idx="120" formatCode="_(* #,##0.00_);_(* \(#,##0.00\);_(* &quot;-&quot;??_);_(@_)">
                  <c:v>390</c:v>
                </c:pt>
                <c:pt idx="121" formatCode="_(* #,##0.00_);_(* \(#,##0.00\);_(* &quot;-&quot;??_);_(@_)">
                  <c:v>390</c:v>
                </c:pt>
                <c:pt idx="122" formatCode="_(* #,##0.00_);_(* \(#,##0.00\);_(* &quot;-&quot;??_);_(@_)">
                  <c:v>390</c:v>
                </c:pt>
                <c:pt idx="123" formatCode="_(* #,##0.00_);_(* \(#,##0.00\);_(* &quot;-&quot;??_);_(@_)">
                  <c:v>390</c:v>
                </c:pt>
                <c:pt idx="124" formatCode="_(* #,##0.00_);_(* \(#,##0.00\);_(* &quot;-&quot;??_);_(@_)">
                  <c:v>390</c:v>
                </c:pt>
                <c:pt idx="125" formatCode="_(* #,##0.00_);_(* \(#,##0.00\);_(* &quot;-&quot;??_);_(@_)">
                  <c:v>390</c:v>
                </c:pt>
                <c:pt idx="126" formatCode="_(* #,##0.00_);_(* \(#,##0.00\);_(* &quot;-&quot;??_);_(@_)">
                  <c:v>390</c:v>
                </c:pt>
                <c:pt idx="127" formatCode="_(* #,##0.00_);_(* \(#,##0.00\);_(* &quot;-&quot;??_);_(@_)">
                  <c:v>390</c:v>
                </c:pt>
                <c:pt idx="128" formatCode="_(* #,##0.00_);_(* \(#,##0.00\);_(* &quot;-&quot;??_);_(@_)">
                  <c:v>390</c:v>
                </c:pt>
                <c:pt idx="129" formatCode="_(* #,##0.00_);_(* \(#,##0.00\);_(* &quot;-&quot;??_);_(@_)">
                  <c:v>390</c:v>
                </c:pt>
                <c:pt idx="130" formatCode="_(* #,##0.00_);_(* \(#,##0.00\);_(* &quot;-&quot;??_);_(@_)">
                  <c:v>390</c:v>
                </c:pt>
                <c:pt idx="131" formatCode="_(* #,##0.00_);_(* \(#,##0.00\);_(* &quot;-&quot;??_);_(@_)">
                  <c:v>390</c:v>
                </c:pt>
                <c:pt idx="132" formatCode="_(* #,##0.00_);_(* \(#,##0.00\);_(* &quot;-&quot;??_);_(@_)">
                  <c:v>390</c:v>
                </c:pt>
                <c:pt idx="133" formatCode="_(* #,##0.00_);_(* \(#,##0.00\);_(* &quot;-&quot;??_);_(@_)">
                  <c:v>390</c:v>
                </c:pt>
                <c:pt idx="134" formatCode="_(* #,##0.00_);_(* \(#,##0.00\);_(* &quot;-&quot;??_);_(@_)">
                  <c:v>390</c:v>
                </c:pt>
                <c:pt idx="135" formatCode="_(* #,##0.00_);_(* \(#,##0.00\);_(* &quot;-&quot;??_);_(@_)">
                  <c:v>390</c:v>
                </c:pt>
                <c:pt idx="136" formatCode="_(* #,##0.00_);_(* \(#,##0.00\);_(* &quot;-&quot;??_);_(@_)">
                  <c:v>390</c:v>
                </c:pt>
                <c:pt idx="137" formatCode="_(* #,##0.00_);_(* \(#,##0.00\);_(* &quot;-&quot;??_);_(@_)">
                  <c:v>390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96-4DF6-813B-67B9FE53686D}"/>
            </c:ext>
          </c:extLst>
        </c:ser>
        <c:ser>
          <c:idx val="2"/>
          <c:order val="1"/>
          <c:tx>
            <c:strRef>
              <c:f>Forward!$AE$1</c:f>
              <c:strCache>
                <c:ptCount val="1"/>
                <c:pt idx="0">
                  <c:v>Break even (Bandeira Amarela)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Forward!$AE$2:$AE$134</c:f>
              <c:numCache>
                <c:formatCode>_(* #,##0.00_);_(* \(#,##0.00\);_(* "-"??_);_(@_)</c:formatCode>
                <c:ptCount val="133"/>
                <c:pt idx="84">
                  <c:v>329.89</c:v>
                </c:pt>
                <c:pt idx="85">
                  <c:v>329.89</c:v>
                </c:pt>
                <c:pt idx="86">
                  <c:v>329.89</c:v>
                </c:pt>
                <c:pt idx="87">
                  <c:v>329.89</c:v>
                </c:pt>
                <c:pt idx="88">
                  <c:v>329.89</c:v>
                </c:pt>
                <c:pt idx="89">
                  <c:v>329.89</c:v>
                </c:pt>
                <c:pt idx="90">
                  <c:v>329.89</c:v>
                </c:pt>
                <c:pt idx="91">
                  <c:v>329.89</c:v>
                </c:pt>
                <c:pt idx="92">
                  <c:v>329.89</c:v>
                </c:pt>
                <c:pt idx="93">
                  <c:v>329.89</c:v>
                </c:pt>
                <c:pt idx="94">
                  <c:v>329.89</c:v>
                </c:pt>
                <c:pt idx="95">
                  <c:v>329.89</c:v>
                </c:pt>
                <c:pt idx="96">
                  <c:v>359.89</c:v>
                </c:pt>
                <c:pt idx="97">
                  <c:v>359.89</c:v>
                </c:pt>
                <c:pt idx="98">
                  <c:v>359.89</c:v>
                </c:pt>
                <c:pt idx="99">
                  <c:v>359.89</c:v>
                </c:pt>
                <c:pt idx="100">
                  <c:v>359.89</c:v>
                </c:pt>
                <c:pt idx="101">
                  <c:v>359.89</c:v>
                </c:pt>
                <c:pt idx="102">
                  <c:v>359.89</c:v>
                </c:pt>
                <c:pt idx="103">
                  <c:v>359.89</c:v>
                </c:pt>
                <c:pt idx="104">
                  <c:v>359.89</c:v>
                </c:pt>
                <c:pt idx="105">
                  <c:v>359.89</c:v>
                </c:pt>
                <c:pt idx="106">
                  <c:v>359.89</c:v>
                </c:pt>
                <c:pt idx="107">
                  <c:v>359.89</c:v>
                </c:pt>
                <c:pt idx="108">
                  <c:v>368.85</c:v>
                </c:pt>
                <c:pt idx="109">
                  <c:v>368.85</c:v>
                </c:pt>
                <c:pt idx="110">
                  <c:v>368.85</c:v>
                </c:pt>
                <c:pt idx="111">
                  <c:v>368.85</c:v>
                </c:pt>
                <c:pt idx="112">
                  <c:v>368.85</c:v>
                </c:pt>
                <c:pt idx="113">
                  <c:v>368.85</c:v>
                </c:pt>
                <c:pt idx="114">
                  <c:v>368.85</c:v>
                </c:pt>
                <c:pt idx="115">
                  <c:v>368.85</c:v>
                </c:pt>
                <c:pt idx="116">
                  <c:v>368.85</c:v>
                </c:pt>
                <c:pt idx="117">
                  <c:v>368.85</c:v>
                </c:pt>
                <c:pt idx="118">
                  <c:v>368.85</c:v>
                </c:pt>
                <c:pt idx="119">
                  <c:v>368.85</c:v>
                </c:pt>
                <c:pt idx="120">
                  <c:v>408.85</c:v>
                </c:pt>
                <c:pt idx="121">
                  <c:v>408.85</c:v>
                </c:pt>
                <c:pt idx="122">
                  <c:v>408.85</c:v>
                </c:pt>
                <c:pt idx="123">
                  <c:v>408.85</c:v>
                </c:pt>
                <c:pt idx="124">
                  <c:v>408.85</c:v>
                </c:pt>
                <c:pt idx="125">
                  <c:v>408.85</c:v>
                </c:pt>
                <c:pt idx="126">
                  <c:v>408.85</c:v>
                </c:pt>
                <c:pt idx="127">
                  <c:v>408.85</c:v>
                </c:pt>
                <c:pt idx="128">
                  <c:v>408.85</c:v>
                </c:pt>
                <c:pt idx="129">
                  <c:v>408.85</c:v>
                </c:pt>
                <c:pt idx="130">
                  <c:v>408.85</c:v>
                </c:pt>
                <c:pt idx="131">
                  <c:v>408.85</c:v>
                </c:pt>
                <c:pt idx="132">
                  <c:v>408.85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96-4DF6-813B-67B9FE53686D}"/>
            </c:ext>
          </c:extLst>
        </c:ser>
        <c:ser>
          <c:idx val="3"/>
          <c:order val="2"/>
          <c:tx>
            <c:strRef>
              <c:f>Forward!$AF$1</c:f>
              <c:strCache>
                <c:ptCount val="1"/>
                <c:pt idx="0">
                  <c:v>Break even (Bandeira Vermelha 1)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Forward!$AF$2:$AF$134</c:f>
              <c:numCache>
                <c:formatCode>_(* #,##0.00_);_(* \(#,##0.00\);_(* "-"??_);_(@_)</c:formatCode>
                <c:ptCount val="133"/>
                <c:pt idx="84">
                  <c:v>365</c:v>
                </c:pt>
                <c:pt idx="85">
                  <c:v>365</c:v>
                </c:pt>
                <c:pt idx="86">
                  <c:v>365</c:v>
                </c:pt>
                <c:pt idx="87">
                  <c:v>365</c:v>
                </c:pt>
                <c:pt idx="88">
                  <c:v>365</c:v>
                </c:pt>
                <c:pt idx="89">
                  <c:v>365</c:v>
                </c:pt>
                <c:pt idx="90">
                  <c:v>365</c:v>
                </c:pt>
                <c:pt idx="91">
                  <c:v>365</c:v>
                </c:pt>
                <c:pt idx="92">
                  <c:v>365</c:v>
                </c:pt>
                <c:pt idx="93">
                  <c:v>365</c:v>
                </c:pt>
                <c:pt idx="94">
                  <c:v>365</c:v>
                </c:pt>
                <c:pt idx="95">
                  <c:v>365</c:v>
                </c:pt>
                <c:pt idx="96">
                  <c:v>395</c:v>
                </c:pt>
                <c:pt idx="97">
                  <c:v>395</c:v>
                </c:pt>
                <c:pt idx="98">
                  <c:v>395</c:v>
                </c:pt>
                <c:pt idx="99">
                  <c:v>395</c:v>
                </c:pt>
                <c:pt idx="100">
                  <c:v>395</c:v>
                </c:pt>
                <c:pt idx="101">
                  <c:v>395</c:v>
                </c:pt>
                <c:pt idx="102">
                  <c:v>395</c:v>
                </c:pt>
                <c:pt idx="103">
                  <c:v>395</c:v>
                </c:pt>
                <c:pt idx="104">
                  <c:v>395</c:v>
                </c:pt>
                <c:pt idx="105">
                  <c:v>395</c:v>
                </c:pt>
                <c:pt idx="106">
                  <c:v>395</c:v>
                </c:pt>
                <c:pt idx="107">
                  <c:v>395</c:v>
                </c:pt>
                <c:pt idx="108">
                  <c:v>394.63</c:v>
                </c:pt>
                <c:pt idx="109">
                  <c:v>394.63</c:v>
                </c:pt>
                <c:pt idx="110">
                  <c:v>394.63</c:v>
                </c:pt>
                <c:pt idx="111">
                  <c:v>394.63</c:v>
                </c:pt>
                <c:pt idx="112">
                  <c:v>394.63</c:v>
                </c:pt>
                <c:pt idx="113">
                  <c:v>394.63</c:v>
                </c:pt>
                <c:pt idx="114">
                  <c:v>394.63</c:v>
                </c:pt>
                <c:pt idx="115">
                  <c:v>394.63</c:v>
                </c:pt>
                <c:pt idx="116">
                  <c:v>394.63</c:v>
                </c:pt>
                <c:pt idx="117">
                  <c:v>394.63</c:v>
                </c:pt>
                <c:pt idx="118">
                  <c:v>394.63</c:v>
                </c:pt>
                <c:pt idx="119">
                  <c:v>394.63</c:v>
                </c:pt>
                <c:pt idx="120">
                  <c:v>434.63</c:v>
                </c:pt>
                <c:pt idx="121">
                  <c:v>434.63</c:v>
                </c:pt>
                <c:pt idx="122">
                  <c:v>434.63</c:v>
                </c:pt>
                <c:pt idx="123">
                  <c:v>434.63</c:v>
                </c:pt>
                <c:pt idx="124">
                  <c:v>434.63</c:v>
                </c:pt>
                <c:pt idx="125">
                  <c:v>434.63</c:v>
                </c:pt>
                <c:pt idx="126">
                  <c:v>434.63</c:v>
                </c:pt>
                <c:pt idx="127">
                  <c:v>434.63</c:v>
                </c:pt>
                <c:pt idx="128">
                  <c:v>434.63</c:v>
                </c:pt>
                <c:pt idx="129">
                  <c:v>434.63</c:v>
                </c:pt>
                <c:pt idx="130">
                  <c:v>434.63</c:v>
                </c:pt>
                <c:pt idx="131">
                  <c:v>434.63</c:v>
                </c:pt>
                <c:pt idx="132">
                  <c:v>434.63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96-4DF6-813B-67B9FE53686D}"/>
            </c:ext>
          </c:extLst>
        </c:ser>
        <c:ser>
          <c:idx val="4"/>
          <c:order val="3"/>
          <c:tx>
            <c:strRef>
              <c:f>Forward!$AG$1</c:f>
              <c:strCache>
                <c:ptCount val="1"/>
                <c:pt idx="0">
                  <c:v>Break even (Bandeira Vermelha 2)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Forward!$AG$2:$AG$134</c:f>
              <c:numCache>
                <c:formatCode>_(* #,##0.00_);_(* \(#,##0.00\);_(* "-"??_);_(@_)</c:formatCode>
                <c:ptCount val="133"/>
                <c:pt idx="84">
                  <c:v>397.95</c:v>
                </c:pt>
                <c:pt idx="85">
                  <c:v>397.95</c:v>
                </c:pt>
                <c:pt idx="86">
                  <c:v>397.95</c:v>
                </c:pt>
                <c:pt idx="87">
                  <c:v>397.95</c:v>
                </c:pt>
                <c:pt idx="88">
                  <c:v>397.95</c:v>
                </c:pt>
                <c:pt idx="89">
                  <c:v>397.95</c:v>
                </c:pt>
                <c:pt idx="90">
                  <c:v>397.95</c:v>
                </c:pt>
                <c:pt idx="91">
                  <c:v>397.95</c:v>
                </c:pt>
                <c:pt idx="92">
                  <c:v>397.95</c:v>
                </c:pt>
                <c:pt idx="93">
                  <c:v>397.95</c:v>
                </c:pt>
                <c:pt idx="94">
                  <c:v>397.95</c:v>
                </c:pt>
                <c:pt idx="95">
                  <c:v>397.95</c:v>
                </c:pt>
                <c:pt idx="96">
                  <c:v>427.95</c:v>
                </c:pt>
                <c:pt idx="97">
                  <c:v>427.95</c:v>
                </c:pt>
                <c:pt idx="98">
                  <c:v>427.95</c:v>
                </c:pt>
                <c:pt idx="99">
                  <c:v>427.95</c:v>
                </c:pt>
                <c:pt idx="100">
                  <c:v>427.95</c:v>
                </c:pt>
                <c:pt idx="101">
                  <c:v>427.95</c:v>
                </c:pt>
                <c:pt idx="102">
                  <c:v>427.95</c:v>
                </c:pt>
                <c:pt idx="103">
                  <c:v>427.95</c:v>
                </c:pt>
                <c:pt idx="104">
                  <c:v>427.95</c:v>
                </c:pt>
                <c:pt idx="105">
                  <c:v>427.95</c:v>
                </c:pt>
                <c:pt idx="106">
                  <c:v>427.95</c:v>
                </c:pt>
                <c:pt idx="107">
                  <c:v>427.95</c:v>
                </c:pt>
                <c:pt idx="108">
                  <c:v>428.77</c:v>
                </c:pt>
                <c:pt idx="109">
                  <c:v>428.77</c:v>
                </c:pt>
                <c:pt idx="110">
                  <c:v>428.77</c:v>
                </c:pt>
                <c:pt idx="111">
                  <c:v>428.77</c:v>
                </c:pt>
                <c:pt idx="112">
                  <c:v>428.77</c:v>
                </c:pt>
                <c:pt idx="113">
                  <c:v>428.77</c:v>
                </c:pt>
                <c:pt idx="114">
                  <c:v>428.77</c:v>
                </c:pt>
                <c:pt idx="115">
                  <c:v>428.77</c:v>
                </c:pt>
                <c:pt idx="116">
                  <c:v>428.77</c:v>
                </c:pt>
                <c:pt idx="117">
                  <c:v>428.77</c:v>
                </c:pt>
                <c:pt idx="118">
                  <c:v>428.77</c:v>
                </c:pt>
                <c:pt idx="119">
                  <c:v>428.77</c:v>
                </c:pt>
                <c:pt idx="120">
                  <c:v>468.77</c:v>
                </c:pt>
                <c:pt idx="121">
                  <c:v>468.77</c:v>
                </c:pt>
                <c:pt idx="122">
                  <c:v>468.77</c:v>
                </c:pt>
                <c:pt idx="123">
                  <c:v>468.77</c:v>
                </c:pt>
                <c:pt idx="124">
                  <c:v>468.77</c:v>
                </c:pt>
                <c:pt idx="125">
                  <c:v>468.77</c:v>
                </c:pt>
                <c:pt idx="126">
                  <c:v>468.77</c:v>
                </c:pt>
                <c:pt idx="127">
                  <c:v>468.77</c:v>
                </c:pt>
                <c:pt idx="128">
                  <c:v>468.77</c:v>
                </c:pt>
                <c:pt idx="129">
                  <c:v>468.77</c:v>
                </c:pt>
                <c:pt idx="130">
                  <c:v>468.77</c:v>
                </c:pt>
                <c:pt idx="131">
                  <c:v>468.77</c:v>
                </c:pt>
                <c:pt idx="132">
                  <c:v>468.77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96-4DF6-813B-67B9FE53686D}"/>
            </c:ext>
          </c:extLst>
        </c:ser>
        <c:ser>
          <c:idx val="0"/>
          <c:order val="4"/>
          <c:tx>
            <c:strRef>
              <c:f>Forward!$W$1</c:f>
              <c:strCache>
                <c:ptCount val="1"/>
                <c:pt idx="0">
                  <c:v>Preços Mercado Livre (I50% - 36 meses futuros)</c:v>
                </c:pt>
              </c:strCache>
            </c:strRef>
          </c:tx>
          <c:spPr>
            <a:ln w="31750" cap="rnd">
              <a:solidFill>
                <a:schemeClr val="tx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Forward!$W$2:$W$134</c:f>
              <c:numCache>
                <c:formatCode>_(* #,##0.00_);_(* \(#,##0.00\);_(* "-"??_);_(@_)</c:formatCode>
                <c:ptCount val="133"/>
                <c:pt idx="84">
                  <c:v>229.66666666666666</c:v>
                </c:pt>
                <c:pt idx="85">
                  <c:v>209.44444444444446</c:v>
                </c:pt>
                <c:pt idx="86">
                  <c:v>225.44444444444446</c:v>
                </c:pt>
                <c:pt idx="87">
                  <c:v>223.5</c:v>
                </c:pt>
                <c:pt idx="88">
                  <c:v>215.22222222222223</c:v>
                </c:pt>
                <c:pt idx="89">
                  <c:v>211.61111111111111</c:v>
                </c:pt>
                <c:pt idx="90">
                  <c:v>194.66666666666666</c:v>
                </c:pt>
                <c:pt idx="91">
                  <c:v>189.25</c:v>
                </c:pt>
                <c:pt idx="92">
                  <c:v>191.33333333333334</c:v>
                </c:pt>
                <c:pt idx="93">
                  <c:v>170.83333333333334</c:v>
                </c:pt>
                <c:pt idx="94">
                  <c:v>147.72222222222223</c:v>
                </c:pt>
                <c:pt idx="95">
                  <c:v>146.47222222222223</c:v>
                </c:pt>
                <c:pt idx="96">
                  <c:v>127.66666666666667</c:v>
                </c:pt>
                <c:pt idx="97">
                  <c:v>121.72222222222223</c:v>
                </c:pt>
                <c:pt idx="98">
                  <c:v>118.22222222222223</c:v>
                </c:pt>
                <c:pt idx="99">
                  <c:v>108.58333333333333</c:v>
                </c:pt>
                <c:pt idx="100">
                  <c:v>112.77777777777777</c:v>
                </c:pt>
                <c:pt idx="101">
                  <c:v>114.61111111111111</c:v>
                </c:pt>
                <c:pt idx="102">
                  <c:v>117.33333333333333</c:v>
                </c:pt>
                <c:pt idx="103">
                  <c:v>117.02777777777777</c:v>
                </c:pt>
                <c:pt idx="104">
                  <c:v>112.77777777777777</c:v>
                </c:pt>
                <c:pt idx="105">
                  <c:v>116.33333333333333</c:v>
                </c:pt>
                <c:pt idx="106">
                  <c:v>126.72222222222223</c:v>
                </c:pt>
                <c:pt idx="107">
                  <c:v>136.80555555555554</c:v>
                </c:pt>
                <c:pt idx="108">
                  <c:v>134</c:v>
                </c:pt>
                <c:pt idx="109">
                  <c:v>195.16666666666666</c:v>
                </c:pt>
                <c:pt idx="110">
                  <c:v>186.66666666666666</c:v>
                </c:pt>
                <c:pt idx="111">
                  <c:v>176.33333333333334</c:v>
                </c:pt>
                <c:pt idx="112">
                  <c:v>157.44444444444446</c:v>
                </c:pt>
                <c:pt idx="113">
                  <c:v>183.44444444444446</c:v>
                </c:pt>
                <c:pt idx="114">
                  <c:v>204.83333333333334</c:v>
                </c:pt>
                <c:pt idx="115">
                  <c:v>192.02777777777777</c:v>
                </c:pt>
                <c:pt idx="116">
                  <c:v>204.66666666666666</c:v>
                </c:pt>
                <c:pt idx="117">
                  <c:v>219.91666666666666</c:v>
                </c:pt>
                <c:pt idx="118">
                  <c:v>186.77777777777777</c:v>
                </c:pt>
                <c:pt idx="119">
                  <c:v>183.75</c:v>
                </c:pt>
                <c:pt idx="120">
                  <c:v>184.66666666666666</c:v>
                </c:pt>
                <c:pt idx="121">
                  <c:v>213.44444444444446</c:v>
                </c:pt>
                <c:pt idx="122">
                  <c:v>249.38888888888889</c:v>
                </c:pt>
                <c:pt idx="123">
                  <c:v>272.75</c:v>
                </c:pt>
                <c:pt idx="124">
                  <c:v>265.44444444444446</c:v>
                </c:pt>
                <c:pt idx="125">
                  <c:v>265.83333333333331</c:v>
                </c:pt>
                <c:pt idx="126">
                  <c:v>253.33333333333334</c:v>
                </c:pt>
                <c:pt idx="127">
                  <c:v>245.22222222222223</c:v>
                </c:pt>
                <c:pt idx="128">
                  <c:v>262.55555555555554</c:v>
                </c:pt>
                <c:pt idx="129">
                  <c:v>258.66666666666669</c:v>
                </c:pt>
                <c:pt idx="130">
                  <c:v>249.55555555555554</c:v>
                </c:pt>
                <c:pt idx="131">
                  <c:v>281.77777777777777</c:v>
                </c:pt>
                <c:pt idx="132">
                  <c:v>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A96-4DF6-813B-67B9FE53686D}"/>
            </c:ext>
          </c:extLst>
        </c:ser>
        <c:ser>
          <c:idx val="5"/>
          <c:order val="5"/>
          <c:tx>
            <c:strRef>
              <c:f>Forward!$X$1</c:f>
              <c:strCache>
                <c:ptCount val="1"/>
                <c:pt idx="0">
                  <c:v>Preços Mercado Livre - Média Histórica ACL de 36 meses Futuros</c:v>
                </c:pt>
              </c:strCache>
            </c:strRef>
          </c:tx>
          <c:spPr>
            <a:ln w="31750" cap="rnd">
              <a:solidFill>
                <a:schemeClr val="tx1">
                  <a:lumMod val="65000"/>
                  <a:lumOff val="35000"/>
                </a:schemeClr>
              </a:solidFill>
              <a:prstDash val="lg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Forward!$X$2:$X$145</c:f>
              <c:numCache>
                <c:formatCode>_(* #,##0.00_);_(* \(#,##0.00\);_(* "-"??_);_(@_)</c:formatCode>
                <c:ptCount val="144"/>
                <c:pt idx="84">
                  <c:v>201.69958847736623</c:v>
                </c:pt>
                <c:pt idx="85">
                  <c:v>201.69958847736623</c:v>
                </c:pt>
                <c:pt idx="86">
                  <c:v>201.69958847736623</c:v>
                </c:pt>
                <c:pt idx="87">
                  <c:v>201.69958847736623</c:v>
                </c:pt>
                <c:pt idx="88">
                  <c:v>201.69958847736623</c:v>
                </c:pt>
                <c:pt idx="89">
                  <c:v>201.69958847736623</c:v>
                </c:pt>
                <c:pt idx="90">
                  <c:v>201.69958847736623</c:v>
                </c:pt>
                <c:pt idx="91">
                  <c:v>201.69958847736623</c:v>
                </c:pt>
                <c:pt idx="92">
                  <c:v>201.69958847736623</c:v>
                </c:pt>
                <c:pt idx="93">
                  <c:v>201.69958847736623</c:v>
                </c:pt>
                <c:pt idx="94">
                  <c:v>201.69958847736623</c:v>
                </c:pt>
                <c:pt idx="95">
                  <c:v>201.69958847736623</c:v>
                </c:pt>
                <c:pt idx="96">
                  <c:v>201.69958847736623</c:v>
                </c:pt>
                <c:pt idx="97">
                  <c:v>201.69958847736623</c:v>
                </c:pt>
                <c:pt idx="98">
                  <c:v>201.69958847736623</c:v>
                </c:pt>
                <c:pt idx="99">
                  <c:v>201.69958847736623</c:v>
                </c:pt>
                <c:pt idx="100">
                  <c:v>201.69958847736623</c:v>
                </c:pt>
                <c:pt idx="101">
                  <c:v>201.69958847736623</c:v>
                </c:pt>
                <c:pt idx="102">
                  <c:v>201.69958847736623</c:v>
                </c:pt>
                <c:pt idx="103">
                  <c:v>201.69958847736623</c:v>
                </c:pt>
                <c:pt idx="104">
                  <c:v>201.69958847736623</c:v>
                </c:pt>
                <c:pt idx="105">
                  <c:v>201.69958847736623</c:v>
                </c:pt>
                <c:pt idx="106">
                  <c:v>201.69958847736623</c:v>
                </c:pt>
                <c:pt idx="107">
                  <c:v>201.69958847736623</c:v>
                </c:pt>
                <c:pt idx="108">
                  <c:v>201.69958847736623</c:v>
                </c:pt>
                <c:pt idx="109">
                  <c:v>201.69958847736623</c:v>
                </c:pt>
                <c:pt idx="110">
                  <c:v>201.69958847736623</c:v>
                </c:pt>
                <c:pt idx="111">
                  <c:v>201.69958847736623</c:v>
                </c:pt>
                <c:pt idx="112">
                  <c:v>201.69958847736623</c:v>
                </c:pt>
                <c:pt idx="113">
                  <c:v>201.69958847736623</c:v>
                </c:pt>
                <c:pt idx="114">
                  <c:v>201.69958847736623</c:v>
                </c:pt>
                <c:pt idx="115">
                  <c:v>201.69958847736623</c:v>
                </c:pt>
                <c:pt idx="116">
                  <c:v>201.69958847736623</c:v>
                </c:pt>
                <c:pt idx="117">
                  <c:v>201.69958847736623</c:v>
                </c:pt>
                <c:pt idx="118">
                  <c:v>201.69958847736623</c:v>
                </c:pt>
                <c:pt idx="119">
                  <c:v>201.69958847736623</c:v>
                </c:pt>
                <c:pt idx="120">
                  <c:v>201.69958847736623</c:v>
                </c:pt>
                <c:pt idx="121">
                  <c:v>201.69958847736623</c:v>
                </c:pt>
                <c:pt idx="122">
                  <c:v>201.69958847736623</c:v>
                </c:pt>
                <c:pt idx="123">
                  <c:v>201.69958847736623</c:v>
                </c:pt>
                <c:pt idx="124">
                  <c:v>201.69958847736623</c:v>
                </c:pt>
                <c:pt idx="125">
                  <c:v>201.69958847736623</c:v>
                </c:pt>
                <c:pt idx="126">
                  <c:v>201.69958847736623</c:v>
                </c:pt>
                <c:pt idx="127">
                  <c:v>201.69958847736623</c:v>
                </c:pt>
                <c:pt idx="128">
                  <c:v>201.69958847736623</c:v>
                </c:pt>
                <c:pt idx="129">
                  <c:v>201.69958847736623</c:v>
                </c:pt>
                <c:pt idx="130">
                  <c:v>201.69958847736623</c:v>
                </c:pt>
                <c:pt idx="131">
                  <c:v>201.69958847736623</c:v>
                </c:pt>
                <c:pt idx="132">
                  <c:v>201.69958847736623</c:v>
                </c:pt>
                <c:pt idx="133">
                  <c:v>201.69958847736623</c:v>
                </c:pt>
                <c:pt idx="134">
                  <c:v>201.69958847736623</c:v>
                </c:pt>
                <c:pt idx="135">
                  <c:v>201.69958847736623</c:v>
                </c:pt>
                <c:pt idx="136">
                  <c:v>201.69958847736623</c:v>
                </c:pt>
                <c:pt idx="137">
                  <c:v>201.69958847736623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A96-4DF6-813B-67B9FE5368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</c:lineChart>
      <c:dateAx>
        <c:axId val="-2111322928"/>
        <c:scaling>
          <c:orientation val="minMax"/>
          <c:max val="46387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530"/>
          <c:min val="10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A+0 (Atual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Forward!$AI$1</c:f>
              <c:strCache>
                <c:ptCount val="1"/>
                <c:pt idx="0">
                  <c:v>A+0 (atual 2026)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Forward!$AI$2:$AI$151</c:f>
              <c:numCache>
                <c:formatCode>General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13-4D01-8DF1-B6E2C718C0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A+1 (Atual 2027)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Forward!$AJ$1</c:f>
              <c:strCache>
                <c:ptCount val="1"/>
                <c:pt idx="0">
                  <c:v>A+1 (atual 2027)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Forward!$AJ$2:$AJ$151</c:f>
              <c:numCache>
                <c:formatCode>General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3F-4159-BDDA-B2B65E110B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A+2 (Atual 2028)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Forward!$AK$1</c:f>
              <c:strCache>
                <c:ptCount val="1"/>
                <c:pt idx="0">
                  <c:v>A+2 (atual 2028)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Forward!$AK$2:$AK$151</c:f>
              <c:numCache>
                <c:formatCode>General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99-406D-A5AD-F40DCA40EB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A+3 (Atual 2029)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Forward!$AL$1</c:f>
              <c:strCache>
                <c:ptCount val="1"/>
                <c:pt idx="0">
                  <c:v>A+3 (atual 2029)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Forward!$AL$2:$AL$151</c:f>
              <c:numCache>
                <c:formatCode>General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ED-464B-8AFD-793FAC6C68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A+4 (Atual 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Forward!$AM$1</c:f>
              <c:strCache>
                <c:ptCount val="1"/>
                <c:pt idx="0">
                  <c:v>A+4 (atual 2030)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Forward!$AM$2:$AM$151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215</c:v>
                </c:pt>
                <c:pt idx="133">
                  <c:v>247</c:v>
                </c:pt>
                <c:pt idx="134">
                  <c:v>240</c:v>
                </c:pt>
                <c:pt idx="135">
                  <c:v>231</c:v>
                </c:pt>
                <c:pt idx="136">
                  <c:v>249</c:v>
                </c:pt>
                <c:pt idx="137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B6-4C47-AEEF-9CCBAA96C6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A+0 (Atual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Forward!$AI$1</c:f>
              <c:strCache>
                <c:ptCount val="1"/>
                <c:pt idx="0">
                  <c:v>A+0 (atual 2026)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Forward!$AI$2:$AI$151</c:f>
              <c:numCache>
                <c:formatCode>General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42-4A39-BA97-2BBB855BC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6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A+1 (Atual 2027)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Forward!$AJ$1</c:f>
              <c:strCache>
                <c:ptCount val="1"/>
                <c:pt idx="0">
                  <c:v>A+1 (atual 2027)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Forward!$AJ$2:$AJ$151</c:f>
              <c:numCache>
                <c:formatCode>General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55-45CF-B533-EA54056833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5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A+2 (Atual 2028)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Forward!$AK$1</c:f>
              <c:strCache>
                <c:ptCount val="1"/>
                <c:pt idx="0">
                  <c:v>A+2 (atual 2028)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Forward!$AK$2:$AK$151</c:f>
              <c:numCache>
                <c:formatCode>General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BA-454A-9DC1-56020C1777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A+3 (Atual 2029)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Forward!$AL$1</c:f>
              <c:strCache>
                <c:ptCount val="1"/>
                <c:pt idx="0">
                  <c:v>A+3 (atual 2029)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Forward!$AL$2:$AL$151</c:f>
              <c:numCache>
                <c:formatCode>General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FF-4D46-ABD2-62B802A6F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A+4 (Atual 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Forward!$AM$1</c:f>
              <c:strCache>
                <c:ptCount val="1"/>
                <c:pt idx="0">
                  <c:v>A+4 (atual 2030)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Forward!$AM$2:$AM$151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215</c:v>
                </c:pt>
                <c:pt idx="133">
                  <c:v>247</c:v>
                </c:pt>
                <c:pt idx="134">
                  <c:v>240</c:v>
                </c:pt>
                <c:pt idx="135">
                  <c:v>231</c:v>
                </c:pt>
                <c:pt idx="136">
                  <c:v>249</c:v>
                </c:pt>
                <c:pt idx="137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44-4CC5-BA9E-1C7E701E09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Mercado Cativo x Mercado Livre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613764671"/>
        <c:axId val="1613759871"/>
        <c:extLst>
          <c:ext xmlns:c15="http://schemas.microsoft.com/office/drawing/2012/chart" uri="{02D57815-91ED-43cb-92C2-25804820EDAC}">
            <c15:filteredArea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'Atac-I50-SECOeS'!$AJ$1</c15:sqref>
                        </c15:formulaRef>
                      </c:ext>
                    </c:extLst>
                    <c:strCache>
                      <c:ptCount val="1"/>
                      <c:pt idx="0">
                        <c:v>% Economia (Livre x Cativo)</c:v>
                      </c:pt>
                    </c:strCache>
                  </c:strRef>
                </c:tx>
                <c:spPr>
                  <a:solidFill>
                    <a:schemeClr val="accent6">
                      <a:lumMod val="40000"/>
                      <a:lumOff val="60000"/>
                    </a:schemeClr>
                  </a:solidFill>
                  <a:ln>
                    <a:noFill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>
                      <c:ext uri="{02D57815-91ED-43cb-92C2-25804820EDAC}">
                        <c15:formulaRef>
                          <c15:sqref>'Atac-I50-SECOeS'!$AJ$2:$AJ$151</c15:sqref>
                        </c15:formulaRef>
                      </c:ext>
                    </c:extLst>
                    <c:numCache>
                      <c:formatCode>0%</c:formatCode>
                      <c:ptCount val="150"/>
                      <c:pt idx="84">
                        <c:v>0.24945533769063186</c:v>
                      </c:pt>
                      <c:pt idx="85">
                        <c:v>0.31856564532826531</c:v>
                      </c:pt>
                      <c:pt idx="86">
                        <c:v>0.27259843441528858</c:v>
                      </c:pt>
                      <c:pt idx="87">
                        <c:v>0.28855500465325229</c:v>
                      </c:pt>
                      <c:pt idx="88">
                        <c:v>0.3210058097313</c:v>
                      </c:pt>
                      <c:pt idx="89">
                        <c:v>0.33505809731299907</c:v>
                      </c:pt>
                      <c:pt idx="90">
                        <c:v>0.39179030768517614</c:v>
                      </c:pt>
                      <c:pt idx="91">
                        <c:v>0.40527241584031315</c:v>
                      </c:pt>
                      <c:pt idx="92">
                        <c:v>0.39688339056298994</c:v>
                      </c:pt>
                      <c:pt idx="93">
                        <c:v>0.46017814290655329</c:v>
                      </c:pt>
                      <c:pt idx="94">
                        <c:v>0.5355385025441346</c:v>
                      </c:pt>
                      <c:pt idx="95">
                        <c:v>0.54107469926201668</c:v>
                      </c:pt>
                      <c:pt idx="96">
                        <c:v>0.59701178451178449</c:v>
                      </c:pt>
                      <c:pt idx="97">
                        <c:v>0.61752318642924875</c:v>
                      </c:pt>
                      <c:pt idx="98">
                        <c:v>0.63121071131196405</c:v>
                      </c:pt>
                      <c:pt idx="99">
                        <c:v>0.66336697122532451</c:v>
                      </c:pt>
                      <c:pt idx="100">
                        <c:v>0.65210439756911631</c:v>
                      </c:pt>
                      <c:pt idx="101">
                        <c:v>0.64716294550292885</c:v>
                      </c:pt>
                      <c:pt idx="102">
                        <c:v>0.6385281798015624</c:v>
                      </c:pt>
                      <c:pt idx="103">
                        <c:v>0.63984988596084214</c:v>
                      </c:pt>
                      <c:pt idx="104">
                        <c:v>0.65381500901315281</c:v>
                      </c:pt>
                      <c:pt idx="105">
                        <c:v>0.64372005406735966</c:v>
                      </c:pt>
                      <c:pt idx="106">
                        <c:v>0.61272703401210782</c:v>
                      </c:pt>
                      <c:pt idx="107">
                        <c:v>0.58294911537673322</c:v>
                      </c:pt>
                      <c:pt idx="108">
                        <c:v>0.6132756132756132</c:v>
                      </c:pt>
                      <c:pt idx="109">
                        <c:v>0.43885555046150038</c:v>
                      </c:pt>
                      <c:pt idx="110">
                        <c:v>0.4672775077157369</c:v>
                      </c:pt>
                      <c:pt idx="111">
                        <c:v>0.49749275232485352</c:v>
                      </c:pt>
                      <c:pt idx="112">
                        <c:v>0.55285946224457549</c:v>
                      </c:pt>
                      <c:pt idx="113">
                        <c:v>0.48118891962602056</c:v>
                      </c:pt>
                      <c:pt idx="114">
                        <c:v>0.42180336150230152</c:v>
                      </c:pt>
                      <c:pt idx="115">
                        <c:v>0.45982622745486068</c:v>
                      </c:pt>
                      <c:pt idx="116">
                        <c:v>0.42527267440423222</c:v>
                      </c:pt>
                      <c:pt idx="117">
                        <c:v>0.38493632623854407</c:v>
                      </c:pt>
                      <c:pt idx="118">
                        <c:v>0.48021198067218068</c:v>
                      </c:pt>
                      <c:pt idx="119">
                        <c:v>0.49048020059866504</c:v>
                      </c:pt>
                      <c:pt idx="120">
                        <c:v>0.51185126442858386</c:v>
                      </c:pt>
                      <c:pt idx="121">
                        <c:v>0.43662089402729648</c:v>
                      </c:pt>
                      <c:pt idx="122">
                        <c:v>0.34979149962415967</c:v>
                      </c:pt>
                      <c:pt idx="123">
                        <c:v>0.29318263833458846</c:v>
                      </c:pt>
                      <c:pt idx="124">
                        <c:v>0.3149252336994523</c:v>
                      </c:pt>
                      <c:pt idx="125">
                        <c:v>0.31562350677490941</c:v>
                      </c:pt>
                      <c:pt idx="126">
                        <c:v>0.34930136919006549</c:v>
                      </c:pt>
                      <c:pt idx="127">
                        <c:v>0.37170512353337581</c:v>
                      </c:pt>
                      <c:pt idx="128">
                        <c:v>0.32658343779111659</c:v>
                      </c:pt>
                      <c:pt idx="129">
                        <c:v>0.33961520547454394</c:v>
                      </c:pt>
                      <c:pt idx="130">
                        <c:v>0.36342924078388089</c:v>
                      </c:pt>
                      <c:pt idx="131">
                        <c:v>0.28248515993583417</c:v>
                      </c:pt>
                      <c:pt idx="132">
                        <c:v>0.2025641025641027</c:v>
                      </c:pt>
                      <c:pt idx="133">
                        <c:v>0.12141331878429278</c:v>
                      </c:pt>
                      <c:pt idx="134">
                        <c:v>0.19139682950315462</c:v>
                      </c:pt>
                      <c:pt idx="135">
                        <c:v>0.2580678561833975</c:v>
                      </c:pt>
                      <c:pt idx="136">
                        <c:v>0.22968805795736325</c:v>
                      </c:pt>
                      <c:pt idx="137">
                        <c:v>0.25071335626244434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2280-4073-AB25-C92008AFD547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0"/>
          <c:order val="0"/>
          <c:tx>
            <c:v>Mercado Livre de Energia</c:v>
          </c:tx>
          <c:spPr>
            <a:ln w="31750" cap="rnd">
              <a:solidFill>
                <a:schemeClr val="tx1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'Atac-I50-SECOeS'!$Y$2:$Y$151</c:f>
              <c:numCache>
                <c:formatCode>_(* #,##0.00_);_(* \(#,##0.00\);_(* "-"??_);_(@_)</c:formatCode>
                <c:ptCount val="150"/>
                <c:pt idx="84">
                  <c:v>263.70759999999996</c:v>
                </c:pt>
                <c:pt idx="85">
                  <c:v>248.42971999999997</c:v>
                </c:pt>
                <c:pt idx="86">
                  <c:v>257.14536666666669</c:v>
                </c:pt>
                <c:pt idx="87">
                  <c:v>252.93875000000006</c:v>
                </c:pt>
                <c:pt idx="88">
                  <c:v>247.34376666666665</c:v>
                </c:pt>
                <c:pt idx="89">
                  <c:v>240.67916666666667</c:v>
                </c:pt>
                <c:pt idx="90">
                  <c:v>227.58484000000001</c:v>
                </c:pt>
                <c:pt idx="91">
                  <c:v>222.42684499999999</c:v>
                </c:pt>
                <c:pt idx="92">
                  <c:v>225.21027999999998</c:v>
                </c:pt>
                <c:pt idx="93">
                  <c:v>204.88944000000001</c:v>
                </c:pt>
                <c:pt idx="94">
                  <c:v>184.07542999999998</c:v>
                </c:pt>
                <c:pt idx="95">
                  <c:v>181.83231999999998</c:v>
                </c:pt>
                <c:pt idx="96">
                  <c:v>167.8176</c:v>
                </c:pt>
                <c:pt idx="97">
                  <c:v>160.53850499999999</c:v>
                </c:pt>
                <c:pt idx="98">
                  <c:v>151.17982000000001</c:v>
                </c:pt>
                <c:pt idx="99">
                  <c:v>140.09904</c:v>
                </c:pt>
                <c:pt idx="100">
                  <c:v>141.98286666666669</c:v>
                </c:pt>
                <c:pt idx="101">
                  <c:v>141.90451000000002</c:v>
                </c:pt>
                <c:pt idx="102">
                  <c:v>143.76736</c:v>
                </c:pt>
                <c:pt idx="103">
                  <c:v>143.82398333333333</c:v>
                </c:pt>
                <c:pt idx="104">
                  <c:v>140.60475333333335</c:v>
                </c:pt>
                <c:pt idx="105">
                  <c:v>142.69434000000001</c:v>
                </c:pt>
                <c:pt idx="106">
                  <c:v>150.13911999999999</c:v>
                </c:pt>
                <c:pt idx="107">
                  <c:v>162.93488333333332</c:v>
                </c:pt>
                <c:pt idx="108">
                  <c:v>165.48598000000001</c:v>
                </c:pt>
                <c:pt idx="109">
                  <c:v>218.36848333333333</c:v>
                </c:pt>
                <c:pt idx="110">
                  <c:v>208.38454000000002</c:v>
                </c:pt>
                <c:pt idx="111">
                  <c:v>196.33305999999999</c:v>
                </c:pt>
                <c:pt idx="112">
                  <c:v>178.53568000000001</c:v>
                </c:pt>
                <c:pt idx="113">
                  <c:v>198.29271333333332</c:v>
                </c:pt>
                <c:pt idx="114">
                  <c:v>212.26273</c:v>
                </c:pt>
                <c:pt idx="115">
                  <c:v>202.50021500000003</c:v>
                </c:pt>
                <c:pt idx="116">
                  <c:v>211.56146666666669</c:v>
                </c:pt>
                <c:pt idx="117">
                  <c:v>219.61279999999999</c:v>
                </c:pt>
                <c:pt idx="118">
                  <c:v>195.51756000000003</c:v>
                </c:pt>
                <c:pt idx="119">
                  <c:v>196.12563833333334</c:v>
                </c:pt>
                <c:pt idx="120">
                  <c:v>193.01530000000002</c:v>
                </c:pt>
                <c:pt idx="121">
                  <c:v>214.48719000000003</c:v>
                </c:pt>
                <c:pt idx="122">
                  <c:v>237.91236000000001</c:v>
                </c:pt>
                <c:pt idx="123">
                  <c:v>254.4177</c:v>
                </c:pt>
                <c:pt idx="124">
                  <c:v>249.4478</c:v>
                </c:pt>
                <c:pt idx="125">
                  <c:v>249.3169</c:v>
                </c:pt>
                <c:pt idx="126">
                  <c:v>241.58195999999998</c:v>
                </c:pt>
                <c:pt idx="127">
                  <c:v>236.15881666666667</c:v>
                </c:pt>
                <c:pt idx="128">
                  <c:v>253.31712000000005</c:v>
                </c:pt>
                <c:pt idx="129">
                  <c:v>253.70496</c:v>
                </c:pt>
                <c:pt idx="130">
                  <c:v>245.57735999999997</c:v>
                </c:pt>
                <c:pt idx="131">
                  <c:v>265.95328499999999</c:v>
                </c:pt>
                <c:pt idx="132">
                  <c:v>289.24247999999994</c:v>
                </c:pt>
                <c:pt idx="133">
                  <c:v>316.82339666666667</c:v>
                </c:pt>
                <c:pt idx="134">
                  <c:v>295.70389333333338</c:v>
                </c:pt>
                <c:pt idx="135">
                  <c:v>275.450625</c:v>
                </c:pt>
                <c:pt idx="136">
                  <c:v>286.45183999999995</c:v>
                </c:pt>
                <c:pt idx="137">
                  <c:v>280.93333333333334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80-4073-AB25-C92008AFD547}"/>
            </c:ext>
          </c:extLst>
        </c:ser>
        <c:ser>
          <c:idx val="5"/>
          <c:order val="1"/>
          <c:tx>
            <c:v>Média Mercado Livre</c:v>
          </c:tx>
          <c:spPr>
            <a:ln w="19050" cap="rnd" cmpd="sng">
              <a:solidFill>
                <a:schemeClr val="tx1">
                  <a:alpha val="98000"/>
                </a:schemeClr>
              </a:solidFill>
              <a:prstDash val="solid"/>
              <a:round/>
              <a:tailEnd type="none"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'Atac-I50-SECOeS'!$Z$2:$Z$151</c:f>
              <c:numCache>
                <c:formatCode>_(* #,##0.00_);_(* \(#,##0.00\);_(* "-"??_);_(@_)</c:formatCode>
                <c:ptCount val="150"/>
                <c:pt idx="84">
                  <c:v>214.55976839506164</c:v>
                </c:pt>
                <c:pt idx="85">
                  <c:v>214.55976839506164</c:v>
                </c:pt>
                <c:pt idx="86">
                  <c:v>214.55976839506164</c:v>
                </c:pt>
                <c:pt idx="87">
                  <c:v>214.55976839506164</c:v>
                </c:pt>
                <c:pt idx="88">
                  <c:v>214.55976839506164</c:v>
                </c:pt>
                <c:pt idx="89">
                  <c:v>214.55976839506164</c:v>
                </c:pt>
                <c:pt idx="90">
                  <c:v>214.55976839506164</c:v>
                </c:pt>
                <c:pt idx="91">
                  <c:v>214.55976839506164</c:v>
                </c:pt>
                <c:pt idx="92">
                  <c:v>214.55976839506164</c:v>
                </c:pt>
                <c:pt idx="93">
                  <c:v>214.55976839506164</c:v>
                </c:pt>
                <c:pt idx="94">
                  <c:v>214.55976839506164</c:v>
                </c:pt>
                <c:pt idx="95">
                  <c:v>214.55976839506164</c:v>
                </c:pt>
                <c:pt idx="96">
                  <c:v>214.55976839506164</c:v>
                </c:pt>
                <c:pt idx="97">
                  <c:v>214.55976839506164</c:v>
                </c:pt>
                <c:pt idx="98">
                  <c:v>214.55976839506164</c:v>
                </c:pt>
                <c:pt idx="99">
                  <c:v>214.55976839506164</c:v>
                </c:pt>
                <c:pt idx="100">
                  <c:v>214.55976839506164</c:v>
                </c:pt>
                <c:pt idx="101">
                  <c:v>214.55976839506164</c:v>
                </c:pt>
                <c:pt idx="102">
                  <c:v>214.55976839506164</c:v>
                </c:pt>
                <c:pt idx="103">
                  <c:v>214.55976839506164</c:v>
                </c:pt>
                <c:pt idx="104">
                  <c:v>214.55976839506164</c:v>
                </c:pt>
                <c:pt idx="105">
                  <c:v>214.55976839506164</c:v>
                </c:pt>
                <c:pt idx="106">
                  <c:v>214.55976839506164</c:v>
                </c:pt>
                <c:pt idx="107">
                  <c:v>214.55976839506164</c:v>
                </c:pt>
                <c:pt idx="108">
                  <c:v>214.55976839506164</c:v>
                </c:pt>
                <c:pt idx="109">
                  <c:v>214.55976839506164</c:v>
                </c:pt>
                <c:pt idx="110">
                  <c:v>214.55976839506164</c:v>
                </c:pt>
                <c:pt idx="111">
                  <c:v>214.55976839506164</c:v>
                </c:pt>
                <c:pt idx="112">
                  <c:v>214.55976839506164</c:v>
                </c:pt>
                <c:pt idx="113">
                  <c:v>214.55976839506164</c:v>
                </c:pt>
                <c:pt idx="114">
                  <c:v>214.55976839506164</c:v>
                </c:pt>
                <c:pt idx="115">
                  <c:v>214.55976839506164</c:v>
                </c:pt>
                <c:pt idx="116">
                  <c:v>214.55976839506164</c:v>
                </c:pt>
                <c:pt idx="117">
                  <c:v>214.55976839506164</c:v>
                </c:pt>
                <c:pt idx="118">
                  <c:v>214.55976839506164</c:v>
                </c:pt>
                <c:pt idx="119">
                  <c:v>214.55976839506164</c:v>
                </c:pt>
                <c:pt idx="120">
                  <c:v>214.55976839506164</c:v>
                </c:pt>
                <c:pt idx="121">
                  <c:v>214.55976839506164</c:v>
                </c:pt>
                <c:pt idx="122">
                  <c:v>214.55976839506164</c:v>
                </c:pt>
                <c:pt idx="123">
                  <c:v>214.55976839506164</c:v>
                </c:pt>
                <c:pt idx="124">
                  <c:v>214.55976839506164</c:v>
                </c:pt>
                <c:pt idx="125">
                  <c:v>214.55976839506164</c:v>
                </c:pt>
                <c:pt idx="126">
                  <c:v>214.55976839506164</c:v>
                </c:pt>
                <c:pt idx="127">
                  <c:v>214.55976839506164</c:v>
                </c:pt>
                <c:pt idx="128">
                  <c:v>214.55976839506164</c:v>
                </c:pt>
                <c:pt idx="129">
                  <c:v>214.55976839506164</c:v>
                </c:pt>
                <c:pt idx="130">
                  <c:v>214.55976839506164</c:v>
                </c:pt>
                <c:pt idx="131">
                  <c:v>214.55976839506164</c:v>
                </c:pt>
                <c:pt idx="132">
                  <c:v>214.55976839506164</c:v>
                </c:pt>
                <c:pt idx="133">
                  <c:v>214.55976839506164</c:v>
                </c:pt>
                <c:pt idx="134">
                  <c:v>214.55976839506164</c:v>
                </c:pt>
                <c:pt idx="135">
                  <c:v>214.55976839506164</c:v>
                </c:pt>
                <c:pt idx="136">
                  <c:v>214.55976839506164</c:v>
                </c:pt>
                <c:pt idx="137">
                  <c:v>214.55976839506164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2280-4073-AB25-C92008AFD547}"/>
            </c:ext>
          </c:extLst>
        </c:ser>
        <c:ser>
          <c:idx val="1"/>
          <c:order val="2"/>
          <c:tx>
            <c:strRef>
              <c:f>'Atac-I50-SECOeS'!$AE$1</c:f>
              <c:strCache>
                <c:ptCount val="1"/>
                <c:pt idx="0">
                  <c:v>Break even - Bandeira Verde</c:v>
                </c:pt>
              </c:strCache>
            </c:strRef>
          </c:tx>
          <c:spPr>
            <a:ln w="19050" cap="rnd">
              <a:solidFill>
                <a:srgbClr val="AFDC7E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'Atac-I50-SECOeS'!$AE$2:$AE$151</c:f>
              <c:numCache>
                <c:formatCode>_(* #,##0.00_);_(* \(#,##0.00\);_(* "-"??_);_(@_)</c:formatCode>
                <c:ptCount val="150"/>
                <c:pt idx="84">
                  <c:v>373.93199999999996</c:v>
                </c:pt>
                <c:pt idx="85">
                  <c:v>373.93199999999996</c:v>
                </c:pt>
                <c:pt idx="86">
                  <c:v>373.93199999999996</c:v>
                </c:pt>
                <c:pt idx="87">
                  <c:v>373.93199999999996</c:v>
                </c:pt>
                <c:pt idx="88">
                  <c:v>373.93199999999996</c:v>
                </c:pt>
                <c:pt idx="89">
                  <c:v>373.93199999999996</c:v>
                </c:pt>
                <c:pt idx="90">
                  <c:v>373.93199999999996</c:v>
                </c:pt>
                <c:pt idx="91">
                  <c:v>373.93199999999996</c:v>
                </c:pt>
                <c:pt idx="92">
                  <c:v>373.93199999999996</c:v>
                </c:pt>
                <c:pt idx="93">
                  <c:v>373.93199999999996</c:v>
                </c:pt>
                <c:pt idx="94">
                  <c:v>373.93199999999996</c:v>
                </c:pt>
                <c:pt idx="95">
                  <c:v>373.93199999999996</c:v>
                </c:pt>
                <c:pt idx="96">
                  <c:v>369.19871999999998</c:v>
                </c:pt>
                <c:pt idx="97">
                  <c:v>369.19871999999998</c:v>
                </c:pt>
                <c:pt idx="98">
                  <c:v>369.19871999999998</c:v>
                </c:pt>
                <c:pt idx="99">
                  <c:v>369.19871999999998</c:v>
                </c:pt>
                <c:pt idx="100">
                  <c:v>369.19871999999998</c:v>
                </c:pt>
                <c:pt idx="101">
                  <c:v>369.19871999999998</c:v>
                </c:pt>
                <c:pt idx="102">
                  <c:v>369.19871999999998</c:v>
                </c:pt>
                <c:pt idx="103">
                  <c:v>369.19871999999998</c:v>
                </c:pt>
                <c:pt idx="104">
                  <c:v>369.19871999999998</c:v>
                </c:pt>
                <c:pt idx="105">
                  <c:v>369.19871999999998</c:v>
                </c:pt>
                <c:pt idx="106">
                  <c:v>369.19871999999998</c:v>
                </c:pt>
                <c:pt idx="107">
                  <c:v>369.19871999999998</c:v>
                </c:pt>
                <c:pt idx="108">
                  <c:v>389.01554999999996</c:v>
                </c:pt>
                <c:pt idx="109">
                  <c:v>389.01554999999996</c:v>
                </c:pt>
                <c:pt idx="110">
                  <c:v>389.01554999999996</c:v>
                </c:pt>
                <c:pt idx="111">
                  <c:v>389.01554999999996</c:v>
                </c:pt>
                <c:pt idx="112">
                  <c:v>389.01554999999996</c:v>
                </c:pt>
                <c:pt idx="113">
                  <c:v>389.01554999999996</c:v>
                </c:pt>
                <c:pt idx="114">
                  <c:v>389.01554999999996</c:v>
                </c:pt>
                <c:pt idx="115">
                  <c:v>389.01554999999996</c:v>
                </c:pt>
                <c:pt idx="116">
                  <c:v>389.01554999999996</c:v>
                </c:pt>
                <c:pt idx="117">
                  <c:v>389.01554999999996</c:v>
                </c:pt>
                <c:pt idx="118">
                  <c:v>389.01554999999996</c:v>
                </c:pt>
                <c:pt idx="119">
                  <c:v>389.01554999999996</c:v>
                </c:pt>
                <c:pt idx="120">
                  <c:v>406.10504999999995</c:v>
                </c:pt>
                <c:pt idx="121">
                  <c:v>406.10504999999995</c:v>
                </c:pt>
                <c:pt idx="122">
                  <c:v>406.10504999999995</c:v>
                </c:pt>
                <c:pt idx="123">
                  <c:v>406.10504999999995</c:v>
                </c:pt>
                <c:pt idx="124">
                  <c:v>406.10504999999995</c:v>
                </c:pt>
                <c:pt idx="125">
                  <c:v>406.10504999999995</c:v>
                </c:pt>
                <c:pt idx="126">
                  <c:v>406.10504999999995</c:v>
                </c:pt>
                <c:pt idx="127">
                  <c:v>406.10504999999995</c:v>
                </c:pt>
                <c:pt idx="128">
                  <c:v>406.10504999999995</c:v>
                </c:pt>
                <c:pt idx="129">
                  <c:v>406.10504999999995</c:v>
                </c:pt>
                <c:pt idx="130">
                  <c:v>406.10504999999995</c:v>
                </c:pt>
                <c:pt idx="131">
                  <c:v>406.10504999999995</c:v>
                </c:pt>
                <c:pt idx="132">
                  <c:v>402.012</c:v>
                </c:pt>
                <c:pt idx="133">
                  <c:v>402.012</c:v>
                </c:pt>
                <c:pt idx="134">
                  <c:v>402.012</c:v>
                </c:pt>
                <c:pt idx="135">
                  <c:v>402.012</c:v>
                </c:pt>
                <c:pt idx="136">
                  <c:v>402.012</c:v>
                </c:pt>
                <c:pt idx="137">
                  <c:v>402.012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80-4073-AB25-C92008AFD547}"/>
            </c:ext>
          </c:extLst>
        </c:ser>
        <c:ser>
          <c:idx val="2"/>
          <c:order val="3"/>
          <c:tx>
            <c:strRef>
              <c:f>'Atac-I50-SECOeS'!$AF$1</c:f>
              <c:strCache>
                <c:ptCount val="1"/>
                <c:pt idx="0">
                  <c:v>Break even - Bandeira Amarela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FF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'Atac-I50-SECOeS'!$AF$2:$AF$151</c:f>
              <c:numCache>
                <c:formatCode>_(* #,##0.00_);_(* \(#,##0.00\);_(* "-"??_);_(@_)</c:formatCode>
                <c:ptCount val="150"/>
                <c:pt idx="84">
                  <c:v>410.45757999999995</c:v>
                </c:pt>
                <c:pt idx="85">
                  <c:v>410.45757999999995</c:v>
                </c:pt>
                <c:pt idx="86">
                  <c:v>410.45757999999995</c:v>
                </c:pt>
                <c:pt idx="87">
                  <c:v>410.45757999999995</c:v>
                </c:pt>
                <c:pt idx="88">
                  <c:v>410.45757999999995</c:v>
                </c:pt>
                <c:pt idx="89">
                  <c:v>410.45757999999995</c:v>
                </c:pt>
                <c:pt idx="90">
                  <c:v>410.45757999999995</c:v>
                </c:pt>
                <c:pt idx="91">
                  <c:v>410.45757999999995</c:v>
                </c:pt>
                <c:pt idx="92">
                  <c:v>410.45757999999995</c:v>
                </c:pt>
                <c:pt idx="93">
                  <c:v>410.45757999999995</c:v>
                </c:pt>
                <c:pt idx="94">
                  <c:v>410.45757999999995</c:v>
                </c:pt>
                <c:pt idx="95">
                  <c:v>410.45757999999995</c:v>
                </c:pt>
                <c:pt idx="96">
                  <c:v>404.03252599999996</c:v>
                </c:pt>
                <c:pt idx="97">
                  <c:v>404.03252599999996</c:v>
                </c:pt>
                <c:pt idx="98">
                  <c:v>404.03252599999996</c:v>
                </c:pt>
                <c:pt idx="99">
                  <c:v>404.03252599999996</c:v>
                </c:pt>
                <c:pt idx="100">
                  <c:v>404.03252599999996</c:v>
                </c:pt>
                <c:pt idx="101">
                  <c:v>404.03252599999996</c:v>
                </c:pt>
                <c:pt idx="102">
                  <c:v>404.03252599999996</c:v>
                </c:pt>
                <c:pt idx="103">
                  <c:v>404.03252599999996</c:v>
                </c:pt>
                <c:pt idx="104">
                  <c:v>404.03252599999996</c:v>
                </c:pt>
                <c:pt idx="105">
                  <c:v>404.03252599999996</c:v>
                </c:pt>
                <c:pt idx="106">
                  <c:v>404.03252599999996</c:v>
                </c:pt>
                <c:pt idx="107">
                  <c:v>404.03252599999996</c:v>
                </c:pt>
                <c:pt idx="108">
                  <c:v>410.17844499999995</c:v>
                </c:pt>
                <c:pt idx="109">
                  <c:v>410.17844499999995</c:v>
                </c:pt>
                <c:pt idx="110">
                  <c:v>410.17844499999995</c:v>
                </c:pt>
                <c:pt idx="111">
                  <c:v>410.17844499999995</c:v>
                </c:pt>
                <c:pt idx="112">
                  <c:v>410.17844499999995</c:v>
                </c:pt>
                <c:pt idx="113">
                  <c:v>410.17844499999995</c:v>
                </c:pt>
                <c:pt idx="114">
                  <c:v>410.17844499999995</c:v>
                </c:pt>
                <c:pt idx="115">
                  <c:v>410.17844499999995</c:v>
                </c:pt>
                <c:pt idx="116">
                  <c:v>410.17844499999995</c:v>
                </c:pt>
                <c:pt idx="117">
                  <c:v>410.17844499999995</c:v>
                </c:pt>
                <c:pt idx="118">
                  <c:v>410.17844499999995</c:v>
                </c:pt>
                <c:pt idx="119">
                  <c:v>410.17844499999995</c:v>
                </c:pt>
                <c:pt idx="120">
                  <c:v>426.34052499999996</c:v>
                </c:pt>
                <c:pt idx="121">
                  <c:v>426.34052499999996</c:v>
                </c:pt>
                <c:pt idx="122">
                  <c:v>426.34052499999996</c:v>
                </c:pt>
                <c:pt idx="123">
                  <c:v>426.34052499999996</c:v>
                </c:pt>
                <c:pt idx="124">
                  <c:v>426.34052499999996</c:v>
                </c:pt>
                <c:pt idx="125">
                  <c:v>426.34052499999996</c:v>
                </c:pt>
                <c:pt idx="126">
                  <c:v>426.34052499999996</c:v>
                </c:pt>
                <c:pt idx="127">
                  <c:v>426.34052499999996</c:v>
                </c:pt>
                <c:pt idx="128">
                  <c:v>426.34052499999996</c:v>
                </c:pt>
                <c:pt idx="129">
                  <c:v>426.34052499999996</c:v>
                </c:pt>
                <c:pt idx="130">
                  <c:v>426.34052499999996</c:v>
                </c:pt>
                <c:pt idx="131">
                  <c:v>426.34052499999996</c:v>
                </c:pt>
                <c:pt idx="132">
                  <c:v>421.44258000000002</c:v>
                </c:pt>
                <c:pt idx="133">
                  <c:v>421.44258000000002</c:v>
                </c:pt>
                <c:pt idx="134">
                  <c:v>421.44258000000002</c:v>
                </c:pt>
                <c:pt idx="135">
                  <c:v>421.44258000000002</c:v>
                </c:pt>
                <c:pt idx="136">
                  <c:v>421.44258000000002</c:v>
                </c:pt>
                <c:pt idx="137">
                  <c:v>421.44258000000002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2280-4073-AB25-C92008AFD547}"/>
            </c:ext>
          </c:extLst>
        </c:ser>
        <c:ser>
          <c:idx val="3"/>
          <c:order val="4"/>
          <c:tx>
            <c:strRef>
              <c:f>'Atac-I50-SECOeS'!$AG$1</c:f>
              <c:strCache>
                <c:ptCount val="1"/>
                <c:pt idx="0">
                  <c:v>Break even - Bandeira Vermelha 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99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'Atac-I50-SECOeS'!$AG$2:$AG$151</c:f>
              <c:numCache>
                <c:formatCode>_(* #,##0.00_);_(* \(#,##0.00\);_(* "-"??_);_(@_)</c:formatCode>
                <c:ptCount val="150"/>
                <c:pt idx="84">
                  <c:v>453.36199999999997</c:v>
                </c:pt>
                <c:pt idx="85">
                  <c:v>453.36199999999997</c:v>
                </c:pt>
                <c:pt idx="86">
                  <c:v>453.36199999999997</c:v>
                </c:pt>
                <c:pt idx="87">
                  <c:v>453.36199999999997</c:v>
                </c:pt>
                <c:pt idx="88">
                  <c:v>453.36199999999997</c:v>
                </c:pt>
                <c:pt idx="89">
                  <c:v>453.36199999999997</c:v>
                </c:pt>
                <c:pt idx="90">
                  <c:v>453.36199999999997</c:v>
                </c:pt>
                <c:pt idx="91">
                  <c:v>453.36199999999997</c:v>
                </c:pt>
                <c:pt idx="92">
                  <c:v>453.36199999999997</c:v>
                </c:pt>
                <c:pt idx="93">
                  <c:v>453.36199999999997</c:v>
                </c:pt>
                <c:pt idx="94">
                  <c:v>453.36199999999997</c:v>
                </c:pt>
                <c:pt idx="95">
                  <c:v>453.36199999999997</c:v>
                </c:pt>
                <c:pt idx="96">
                  <c:v>444.94971999999996</c:v>
                </c:pt>
                <c:pt idx="97">
                  <c:v>444.94971999999996</c:v>
                </c:pt>
                <c:pt idx="98">
                  <c:v>444.94971999999996</c:v>
                </c:pt>
                <c:pt idx="99">
                  <c:v>444.94971999999996</c:v>
                </c:pt>
                <c:pt idx="100">
                  <c:v>444.94971999999996</c:v>
                </c:pt>
                <c:pt idx="101">
                  <c:v>444.94971999999996</c:v>
                </c:pt>
                <c:pt idx="102">
                  <c:v>444.94971999999996</c:v>
                </c:pt>
                <c:pt idx="103">
                  <c:v>444.94971999999996</c:v>
                </c:pt>
                <c:pt idx="104">
                  <c:v>444.94971999999996</c:v>
                </c:pt>
                <c:pt idx="105">
                  <c:v>444.94971999999996</c:v>
                </c:pt>
                <c:pt idx="106">
                  <c:v>444.94971999999996</c:v>
                </c:pt>
                <c:pt idx="107">
                  <c:v>444.94971999999996</c:v>
                </c:pt>
                <c:pt idx="108">
                  <c:v>439.12165099999999</c:v>
                </c:pt>
                <c:pt idx="109">
                  <c:v>439.12165099999999</c:v>
                </c:pt>
                <c:pt idx="110">
                  <c:v>439.12165099999999</c:v>
                </c:pt>
                <c:pt idx="111">
                  <c:v>439.12165099999999</c:v>
                </c:pt>
                <c:pt idx="112">
                  <c:v>439.12165099999999</c:v>
                </c:pt>
                <c:pt idx="113">
                  <c:v>439.12165099999999</c:v>
                </c:pt>
                <c:pt idx="114">
                  <c:v>439.12165099999999</c:v>
                </c:pt>
                <c:pt idx="115">
                  <c:v>439.12165099999999</c:v>
                </c:pt>
                <c:pt idx="116">
                  <c:v>439.12165099999999</c:v>
                </c:pt>
                <c:pt idx="117">
                  <c:v>439.12165099999999</c:v>
                </c:pt>
                <c:pt idx="118">
                  <c:v>439.12165099999999</c:v>
                </c:pt>
                <c:pt idx="119">
                  <c:v>439.12165099999999</c:v>
                </c:pt>
                <c:pt idx="120">
                  <c:v>454.01535499999994</c:v>
                </c:pt>
                <c:pt idx="121">
                  <c:v>454.01535499999994</c:v>
                </c:pt>
                <c:pt idx="122">
                  <c:v>454.01535499999994</c:v>
                </c:pt>
                <c:pt idx="123">
                  <c:v>454.01535499999994</c:v>
                </c:pt>
                <c:pt idx="124">
                  <c:v>454.01535499999994</c:v>
                </c:pt>
                <c:pt idx="125">
                  <c:v>454.01535499999994</c:v>
                </c:pt>
                <c:pt idx="126">
                  <c:v>454.01535499999994</c:v>
                </c:pt>
                <c:pt idx="127">
                  <c:v>454.01535499999994</c:v>
                </c:pt>
                <c:pt idx="128">
                  <c:v>454.01535499999994</c:v>
                </c:pt>
                <c:pt idx="129">
                  <c:v>454.01535499999994</c:v>
                </c:pt>
                <c:pt idx="130">
                  <c:v>454.01535499999994</c:v>
                </c:pt>
                <c:pt idx="131">
                  <c:v>454.01535499999994</c:v>
                </c:pt>
                <c:pt idx="132">
                  <c:v>448.01660400000003</c:v>
                </c:pt>
                <c:pt idx="133">
                  <c:v>448.01660400000003</c:v>
                </c:pt>
                <c:pt idx="134">
                  <c:v>448.01660400000003</c:v>
                </c:pt>
                <c:pt idx="135">
                  <c:v>448.01660400000003</c:v>
                </c:pt>
                <c:pt idx="136">
                  <c:v>448.01660400000003</c:v>
                </c:pt>
                <c:pt idx="137">
                  <c:v>448.01660400000003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2280-4073-AB25-C92008AFD547}"/>
            </c:ext>
          </c:extLst>
        </c:ser>
        <c:ser>
          <c:idx val="4"/>
          <c:order val="5"/>
          <c:tx>
            <c:strRef>
              <c:f>'Atac-I50-SECOeS'!$AH$1</c:f>
              <c:strCache>
                <c:ptCount val="1"/>
                <c:pt idx="0">
                  <c:v>Break even - Bandeira Vermelha II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'Atac-I50-SECOeS'!$AH$2:$AH$151</c:f>
              <c:numCache>
                <c:formatCode>_(* #,##0.00_);_(* \(#,##0.00\);_(* "-"??_);_(@_)</c:formatCode>
                <c:ptCount val="150"/>
                <c:pt idx="84">
                  <c:v>493.62689999999998</c:v>
                </c:pt>
                <c:pt idx="85">
                  <c:v>493.62689999999998</c:v>
                </c:pt>
                <c:pt idx="86">
                  <c:v>493.62689999999998</c:v>
                </c:pt>
                <c:pt idx="87">
                  <c:v>493.62689999999998</c:v>
                </c:pt>
                <c:pt idx="88">
                  <c:v>493.62689999999998</c:v>
                </c:pt>
                <c:pt idx="89">
                  <c:v>493.62689999999998</c:v>
                </c:pt>
                <c:pt idx="90">
                  <c:v>493.62689999999998</c:v>
                </c:pt>
                <c:pt idx="91">
                  <c:v>493.62689999999998</c:v>
                </c:pt>
                <c:pt idx="92">
                  <c:v>493.62689999999998</c:v>
                </c:pt>
                <c:pt idx="93">
                  <c:v>493.62689999999998</c:v>
                </c:pt>
                <c:pt idx="94">
                  <c:v>493.62689999999998</c:v>
                </c:pt>
                <c:pt idx="95">
                  <c:v>493.62689999999998</c:v>
                </c:pt>
                <c:pt idx="96">
                  <c:v>483.34965</c:v>
                </c:pt>
                <c:pt idx="97">
                  <c:v>483.34965</c:v>
                </c:pt>
                <c:pt idx="98">
                  <c:v>483.34965</c:v>
                </c:pt>
                <c:pt idx="99">
                  <c:v>483.34965</c:v>
                </c:pt>
                <c:pt idx="100">
                  <c:v>483.34965</c:v>
                </c:pt>
                <c:pt idx="101">
                  <c:v>483.34965</c:v>
                </c:pt>
                <c:pt idx="102">
                  <c:v>483.34965</c:v>
                </c:pt>
                <c:pt idx="103">
                  <c:v>483.34965</c:v>
                </c:pt>
                <c:pt idx="104">
                  <c:v>483.34965</c:v>
                </c:pt>
                <c:pt idx="105">
                  <c:v>483.34965</c:v>
                </c:pt>
                <c:pt idx="106">
                  <c:v>483.34965</c:v>
                </c:pt>
                <c:pt idx="107">
                  <c:v>483.34965</c:v>
                </c:pt>
                <c:pt idx="108">
                  <c:v>477.45062899999994</c:v>
                </c:pt>
                <c:pt idx="109">
                  <c:v>477.45062899999994</c:v>
                </c:pt>
                <c:pt idx="110">
                  <c:v>477.45062899999994</c:v>
                </c:pt>
                <c:pt idx="111">
                  <c:v>477.45062899999994</c:v>
                </c:pt>
                <c:pt idx="112">
                  <c:v>477.45062899999994</c:v>
                </c:pt>
                <c:pt idx="113">
                  <c:v>477.45062899999994</c:v>
                </c:pt>
                <c:pt idx="114">
                  <c:v>477.45062899999994</c:v>
                </c:pt>
                <c:pt idx="115">
                  <c:v>477.45062899999994</c:v>
                </c:pt>
                <c:pt idx="116">
                  <c:v>477.45062899999994</c:v>
                </c:pt>
                <c:pt idx="117">
                  <c:v>477.45062899999994</c:v>
                </c:pt>
                <c:pt idx="118">
                  <c:v>477.45062899999994</c:v>
                </c:pt>
                <c:pt idx="119">
                  <c:v>477.45062899999994</c:v>
                </c:pt>
                <c:pt idx="120">
                  <c:v>490.66464499999995</c:v>
                </c:pt>
                <c:pt idx="121">
                  <c:v>490.66464499999995</c:v>
                </c:pt>
                <c:pt idx="122">
                  <c:v>490.66464499999995</c:v>
                </c:pt>
                <c:pt idx="123">
                  <c:v>490.66464499999995</c:v>
                </c:pt>
                <c:pt idx="124">
                  <c:v>490.66464499999995</c:v>
                </c:pt>
                <c:pt idx="125">
                  <c:v>490.66464499999995</c:v>
                </c:pt>
                <c:pt idx="126">
                  <c:v>490.66464499999995</c:v>
                </c:pt>
                <c:pt idx="127">
                  <c:v>490.66464499999995</c:v>
                </c:pt>
                <c:pt idx="128">
                  <c:v>490.66464499999995</c:v>
                </c:pt>
                <c:pt idx="129">
                  <c:v>490.66464499999995</c:v>
                </c:pt>
                <c:pt idx="130">
                  <c:v>490.66464499999995</c:v>
                </c:pt>
                <c:pt idx="131">
                  <c:v>490.66464499999995</c:v>
                </c:pt>
                <c:pt idx="132">
                  <c:v>483.20811600000002</c:v>
                </c:pt>
                <c:pt idx="133">
                  <c:v>483.20811600000002</c:v>
                </c:pt>
                <c:pt idx="134">
                  <c:v>483.20811600000002</c:v>
                </c:pt>
                <c:pt idx="135">
                  <c:v>483.20811600000002</c:v>
                </c:pt>
                <c:pt idx="136">
                  <c:v>483.20811600000002</c:v>
                </c:pt>
                <c:pt idx="137">
                  <c:v>483.20811600000002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2280-4073-AB25-C92008AFD5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53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valAx>
        <c:axId val="1613759871"/>
        <c:scaling>
          <c:orientation val="minMax"/>
          <c:max val="0.65000000000000013"/>
          <c:min val="-1"/>
        </c:scaling>
        <c:delete val="1"/>
        <c:axPos val="r"/>
        <c:numFmt formatCode="0%" sourceLinked="1"/>
        <c:majorTickMark val="out"/>
        <c:minorTickMark val="none"/>
        <c:tickLblPos val="nextTo"/>
        <c:crossAx val="1613764671"/>
        <c:crosses val="max"/>
        <c:crossBetween val="between"/>
      </c:valAx>
      <c:catAx>
        <c:axId val="1613764671"/>
        <c:scaling>
          <c:orientation val="minMax"/>
        </c:scaling>
        <c:delete val="1"/>
        <c:axPos val="b"/>
        <c:majorTickMark val="out"/>
        <c:minorTickMark val="none"/>
        <c:tickLblPos val="nextTo"/>
        <c:crossAx val="1613759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2"/>
          <c:order val="0"/>
          <c:tx>
            <c:v>Economia</c:v>
          </c:tx>
          <c:spPr>
            <a:solidFill>
              <a:schemeClr val="accent3">
                <a:lumMod val="40000"/>
                <a:lumOff val="60000"/>
              </a:schemeClr>
            </a:solidFill>
            <a:ln w="19050">
              <a:solidFill>
                <a:schemeClr val="accent3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'Atac-I50-SECOeS'!$AK$2:$AK$151</c:f>
              <c:numCache>
                <c:formatCode>0%</c:formatCode>
                <c:ptCount val="150"/>
                <c:pt idx="84">
                  <c:v>0.24945533769063186</c:v>
                </c:pt>
                <c:pt idx="85">
                  <c:v>0.31856564532826531</c:v>
                </c:pt>
                <c:pt idx="86">
                  <c:v>0.27259843441528858</c:v>
                </c:pt>
                <c:pt idx="87">
                  <c:v>0.28855500465325229</c:v>
                </c:pt>
                <c:pt idx="88">
                  <c:v>0.3210058097313</c:v>
                </c:pt>
                <c:pt idx="89">
                  <c:v>0.33505809731299907</c:v>
                </c:pt>
                <c:pt idx="90">
                  <c:v>0.39179030768517614</c:v>
                </c:pt>
                <c:pt idx="91">
                  <c:v>0.40527241584031315</c:v>
                </c:pt>
                <c:pt idx="92">
                  <c:v>0.39688339056298994</c:v>
                </c:pt>
                <c:pt idx="93">
                  <c:v>0.46017814290655329</c:v>
                </c:pt>
                <c:pt idx="94">
                  <c:v>0.5355385025441346</c:v>
                </c:pt>
                <c:pt idx="95">
                  <c:v>0.54107469926201668</c:v>
                </c:pt>
                <c:pt idx="96">
                  <c:v>0.59701178451178449</c:v>
                </c:pt>
                <c:pt idx="97">
                  <c:v>0.61752318642924875</c:v>
                </c:pt>
                <c:pt idx="98">
                  <c:v>0.63121071131196405</c:v>
                </c:pt>
                <c:pt idx="99">
                  <c:v>0.66336697122532451</c:v>
                </c:pt>
                <c:pt idx="100">
                  <c:v>0.65210439756911631</c:v>
                </c:pt>
                <c:pt idx="101">
                  <c:v>0.64716294550292885</c:v>
                </c:pt>
                <c:pt idx="102">
                  <c:v>0.6385281798015624</c:v>
                </c:pt>
                <c:pt idx="103">
                  <c:v>0.63984988596084214</c:v>
                </c:pt>
                <c:pt idx="104">
                  <c:v>0.65381500901315281</c:v>
                </c:pt>
                <c:pt idx="105">
                  <c:v>0.64372005406735966</c:v>
                </c:pt>
                <c:pt idx="106">
                  <c:v>0.61272703401210782</c:v>
                </c:pt>
                <c:pt idx="107">
                  <c:v>0.58294911537673322</c:v>
                </c:pt>
                <c:pt idx="108">
                  <c:v>0.6132756132756132</c:v>
                </c:pt>
                <c:pt idx="109">
                  <c:v>0.43885555046150038</c:v>
                </c:pt>
                <c:pt idx="110">
                  <c:v>0.4672775077157369</c:v>
                </c:pt>
                <c:pt idx="111">
                  <c:v>0.49749275232485352</c:v>
                </c:pt>
                <c:pt idx="112">
                  <c:v>0.55285946224457549</c:v>
                </c:pt>
                <c:pt idx="113">
                  <c:v>0.48118891962602056</c:v>
                </c:pt>
                <c:pt idx="114">
                  <c:v>0.42180336150230152</c:v>
                </c:pt>
                <c:pt idx="115">
                  <c:v>0.45982622745486068</c:v>
                </c:pt>
                <c:pt idx="116">
                  <c:v>0.42527267440423222</c:v>
                </c:pt>
                <c:pt idx="117">
                  <c:v>0.38493632623854407</c:v>
                </c:pt>
                <c:pt idx="118">
                  <c:v>0.48021198067218068</c:v>
                </c:pt>
                <c:pt idx="119">
                  <c:v>0.49048020059866504</c:v>
                </c:pt>
                <c:pt idx="120">
                  <c:v>0.51185126442858386</c:v>
                </c:pt>
                <c:pt idx="121">
                  <c:v>0.43662089402729648</c:v>
                </c:pt>
                <c:pt idx="122">
                  <c:v>0.34979149962415967</c:v>
                </c:pt>
                <c:pt idx="123">
                  <c:v>0.29318263833458846</c:v>
                </c:pt>
                <c:pt idx="124">
                  <c:v>0.3149252336994523</c:v>
                </c:pt>
                <c:pt idx="125">
                  <c:v>0.31562350677490941</c:v>
                </c:pt>
                <c:pt idx="126">
                  <c:v>0.34930136919006549</c:v>
                </c:pt>
                <c:pt idx="127">
                  <c:v>0.37170512353337581</c:v>
                </c:pt>
                <c:pt idx="128">
                  <c:v>0.32658343779111659</c:v>
                </c:pt>
                <c:pt idx="129">
                  <c:v>0.33961520547454394</c:v>
                </c:pt>
                <c:pt idx="130">
                  <c:v>0.36342924078388089</c:v>
                </c:pt>
                <c:pt idx="131">
                  <c:v>0.28248515993583417</c:v>
                </c:pt>
                <c:pt idx="132">
                  <c:v>0.2025641025641027</c:v>
                </c:pt>
                <c:pt idx="133">
                  <c:v>0.12141331878429278</c:v>
                </c:pt>
                <c:pt idx="134">
                  <c:v>0.19139682950315462</c:v>
                </c:pt>
                <c:pt idx="135">
                  <c:v>0.2580678561833975</c:v>
                </c:pt>
                <c:pt idx="136">
                  <c:v>0.22968805795736325</c:v>
                </c:pt>
                <c:pt idx="137">
                  <c:v>0.25071335626244434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5EE-4DA3-8B22-1EDDF9DDB0EA}"/>
            </c:ext>
          </c:extLst>
        </c:ser>
        <c:ser>
          <c:idx val="1"/>
          <c:order val="1"/>
          <c:tx>
            <c:v>Prejuízo</c:v>
          </c:tx>
          <c:spPr>
            <a:solidFill>
              <a:schemeClr val="accent6">
                <a:lumMod val="40000"/>
                <a:lumOff val="60000"/>
              </a:schemeClr>
            </a:solidFill>
            <a:ln w="19050">
              <a:solidFill>
                <a:schemeClr val="accent6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'Atac-I50-SECOeS'!$AL$2:$AL$151</c:f>
              <c:numCache>
                <c:formatCode>0%</c:formatCode>
                <c:ptCount val="150"/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EE-4DA3-8B22-1EDDF9DDB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11322928"/>
        <c:axId val="-2111317488"/>
        <c:extLst>
          <c:ext xmlns:c15="http://schemas.microsoft.com/office/drawing/2012/chart" uri="{02D57815-91ED-43cb-92C2-25804820EDAC}">
            <c15:filteredAreaSeries>
              <c15:ser>
                <c:idx val="3"/>
                <c:order val="2"/>
                <c:tx>
                  <c:strRef>
                    <c:extLst>
                      <c:ext uri="{02D57815-91ED-43cb-92C2-25804820EDAC}">
                        <c15:formulaRef>
                          <c15:sqref>'Atac-I50-SECOeS'!$AG$1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4">
                          <a:shade val="51000"/>
                          <a:satMod val="130000"/>
                        </a:schemeClr>
                      </a:gs>
                      <a:gs pos="80000">
                        <a:schemeClr val="accent4">
                          <a:shade val="93000"/>
                          <a:satMod val="130000"/>
                        </a:schemeClr>
                      </a:gs>
                      <a:gs pos="100000">
                        <a:schemeClr val="accent4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FF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'Atac-I50-SECOeS'!$AG$2:$AG$151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453.36199999999997</c:v>
                      </c:pt>
                      <c:pt idx="85">
                        <c:v>453.36199999999997</c:v>
                      </c:pt>
                      <c:pt idx="86">
                        <c:v>453.36199999999997</c:v>
                      </c:pt>
                      <c:pt idx="87">
                        <c:v>453.36199999999997</c:v>
                      </c:pt>
                      <c:pt idx="88">
                        <c:v>453.36199999999997</c:v>
                      </c:pt>
                      <c:pt idx="89">
                        <c:v>453.36199999999997</c:v>
                      </c:pt>
                      <c:pt idx="90">
                        <c:v>453.36199999999997</c:v>
                      </c:pt>
                      <c:pt idx="91">
                        <c:v>453.36199999999997</c:v>
                      </c:pt>
                      <c:pt idx="92">
                        <c:v>453.36199999999997</c:v>
                      </c:pt>
                      <c:pt idx="93">
                        <c:v>453.36199999999997</c:v>
                      </c:pt>
                      <c:pt idx="94">
                        <c:v>453.36199999999997</c:v>
                      </c:pt>
                      <c:pt idx="95">
                        <c:v>453.36199999999997</c:v>
                      </c:pt>
                      <c:pt idx="96">
                        <c:v>444.94971999999996</c:v>
                      </c:pt>
                      <c:pt idx="97">
                        <c:v>444.94971999999996</c:v>
                      </c:pt>
                      <c:pt idx="98">
                        <c:v>444.94971999999996</c:v>
                      </c:pt>
                      <c:pt idx="99">
                        <c:v>444.94971999999996</c:v>
                      </c:pt>
                      <c:pt idx="100">
                        <c:v>444.94971999999996</c:v>
                      </c:pt>
                      <c:pt idx="101">
                        <c:v>444.94971999999996</c:v>
                      </c:pt>
                      <c:pt idx="102">
                        <c:v>444.94971999999996</c:v>
                      </c:pt>
                      <c:pt idx="103">
                        <c:v>444.94971999999996</c:v>
                      </c:pt>
                      <c:pt idx="104">
                        <c:v>444.94971999999996</c:v>
                      </c:pt>
                      <c:pt idx="105">
                        <c:v>444.94971999999996</c:v>
                      </c:pt>
                      <c:pt idx="106">
                        <c:v>444.94971999999996</c:v>
                      </c:pt>
                      <c:pt idx="107">
                        <c:v>444.94971999999996</c:v>
                      </c:pt>
                      <c:pt idx="108">
                        <c:v>439.12165099999999</c:v>
                      </c:pt>
                      <c:pt idx="109">
                        <c:v>439.12165099999999</c:v>
                      </c:pt>
                      <c:pt idx="110">
                        <c:v>439.12165099999999</c:v>
                      </c:pt>
                      <c:pt idx="111">
                        <c:v>439.12165099999999</c:v>
                      </c:pt>
                      <c:pt idx="112">
                        <c:v>439.12165099999999</c:v>
                      </c:pt>
                      <c:pt idx="113">
                        <c:v>439.12165099999999</c:v>
                      </c:pt>
                      <c:pt idx="114">
                        <c:v>439.12165099999999</c:v>
                      </c:pt>
                      <c:pt idx="115">
                        <c:v>439.12165099999999</c:v>
                      </c:pt>
                      <c:pt idx="116">
                        <c:v>439.12165099999999</c:v>
                      </c:pt>
                      <c:pt idx="117">
                        <c:v>439.12165099999999</c:v>
                      </c:pt>
                      <c:pt idx="118">
                        <c:v>439.12165099999999</c:v>
                      </c:pt>
                      <c:pt idx="119">
                        <c:v>439.12165099999999</c:v>
                      </c:pt>
                      <c:pt idx="120">
                        <c:v>454.01535499999994</c:v>
                      </c:pt>
                      <c:pt idx="121">
                        <c:v>454.01535499999994</c:v>
                      </c:pt>
                      <c:pt idx="122">
                        <c:v>454.01535499999994</c:v>
                      </c:pt>
                      <c:pt idx="123">
                        <c:v>454.01535499999994</c:v>
                      </c:pt>
                      <c:pt idx="124">
                        <c:v>454.01535499999994</c:v>
                      </c:pt>
                      <c:pt idx="125">
                        <c:v>454.01535499999994</c:v>
                      </c:pt>
                      <c:pt idx="126">
                        <c:v>454.01535499999994</c:v>
                      </c:pt>
                      <c:pt idx="127">
                        <c:v>454.01535499999994</c:v>
                      </c:pt>
                      <c:pt idx="128">
                        <c:v>454.01535499999994</c:v>
                      </c:pt>
                      <c:pt idx="129">
                        <c:v>454.01535499999994</c:v>
                      </c:pt>
                      <c:pt idx="130">
                        <c:v>454.01535499999994</c:v>
                      </c:pt>
                      <c:pt idx="131">
                        <c:v>454.01535499999994</c:v>
                      </c:pt>
                      <c:pt idx="132">
                        <c:v>448.01660400000003</c:v>
                      </c:pt>
                      <c:pt idx="133">
                        <c:v>448.01660400000003</c:v>
                      </c:pt>
                      <c:pt idx="134">
                        <c:v>448.01660400000003</c:v>
                      </c:pt>
                      <c:pt idx="135">
                        <c:v>448.01660400000003</c:v>
                      </c:pt>
                      <c:pt idx="136">
                        <c:v>448.01660400000003</c:v>
                      </c:pt>
                      <c:pt idx="137">
                        <c:v>448.01660400000003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55EE-4DA3-8B22-1EDDF9DDB0EA}"/>
                  </c:ext>
                </c:extLst>
              </c15:ser>
            </c15:filteredAreaSeries>
            <c15:filteredArea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hade val="51000"/>
                          <a:satMod val="130000"/>
                        </a:schemeClr>
                      </a:gs>
                      <a:gs pos="80000">
                        <a:schemeClr val="accent5">
                          <a:shade val="93000"/>
                          <a:satMod val="130000"/>
                        </a:schemeClr>
                      </a:gs>
                      <a:gs pos="100000">
                        <a:schemeClr val="accent5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C0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'Atac-I50-SECOeS'!$AH$2:$AH$151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493.62689999999998</c:v>
                      </c:pt>
                      <c:pt idx="85">
                        <c:v>493.62689999999998</c:v>
                      </c:pt>
                      <c:pt idx="86">
                        <c:v>493.62689999999998</c:v>
                      </c:pt>
                      <c:pt idx="87">
                        <c:v>493.62689999999998</c:v>
                      </c:pt>
                      <c:pt idx="88">
                        <c:v>493.62689999999998</c:v>
                      </c:pt>
                      <c:pt idx="89">
                        <c:v>493.62689999999998</c:v>
                      </c:pt>
                      <c:pt idx="90">
                        <c:v>493.62689999999998</c:v>
                      </c:pt>
                      <c:pt idx="91">
                        <c:v>493.62689999999998</c:v>
                      </c:pt>
                      <c:pt idx="92">
                        <c:v>493.62689999999998</c:v>
                      </c:pt>
                      <c:pt idx="93">
                        <c:v>493.62689999999998</c:v>
                      </c:pt>
                      <c:pt idx="94">
                        <c:v>493.62689999999998</c:v>
                      </c:pt>
                      <c:pt idx="95">
                        <c:v>493.62689999999998</c:v>
                      </c:pt>
                      <c:pt idx="96">
                        <c:v>483.34965</c:v>
                      </c:pt>
                      <c:pt idx="97">
                        <c:v>483.34965</c:v>
                      </c:pt>
                      <c:pt idx="98">
                        <c:v>483.34965</c:v>
                      </c:pt>
                      <c:pt idx="99">
                        <c:v>483.34965</c:v>
                      </c:pt>
                      <c:pt idx="100">
                        <c:v>483.34965</c:v>
                      </c:pt>
                      <c:pt idx="101">
                        <c:v>483.34965</c:v>
                      </c:pt>
                      <c:pt idx="102">
                        <c:v>483.34965</c:v>
                      </c:pt>
                      <c:pt idx="103">
                        <c:v>483.34965</c:v>
                      </c:pt>
                      <c:pt idx="104">
                        <c:v>483.34965</c:v>
                      </c:pt>
                      <c:pt idx="105">
                        <c:v>483.34965</c:v>
                      </c:pt>
                      <c:pt idx="106">
                        <c:v>483.34965</c:v>
                      </c:pt>
                      <c:pt idx="107">
                        <c:v>483.34965</c:v>
                      </c:pt>
                      <c:pt idx="108">
                        <c:v>477.45062899999994</c:v>
                      </c:pt>
                      <c:pt idx="109">
                        <c:v>477.45062899999994</c:v>
                      </c:pt>
                      <c:pt idx="110">
                        <c:v>477.45062899999994</c:v>
                      </c:pt>
                      <c:pt idx="111">
                        <c:v>477.45062899999994</c:v>
                      </c:pt>
                      <c:pt idx="112">
                        <c:v>477.45062899999994</c:v>
                      </c:pt>
                      <c:pt idx="113">
                        <c:v>477.45062899999994</c:v>
                      </c:pt>
                      <c:pt idx="114">
                        <c:v>477.45062899999994</c:v>
                      </c:pt>
                      <c:pt idx="115">
                        <c:v>477.45062899999994</c:v>
                      </c:pt>
                      <c:pt idx="116">
                        <c:v>477.45062899999994</c:v>
                      </c:pt>
                      <c:pt idx="117">
                        <c:v>477.45062899999994</c:v>
                      </c:pt>
                      <c:pt idx="118">
                        <c:v>477.45062899999994</c:v>
                      </c:pt>
                      <c:pt idx="119">
                        <c:v>477.45062899999994</c:v>
                      </c:pt>
                      <c:pt idx="120">
                        <c:v>490.66464499999995</c:v>
                      </c:pt>
                      <c:pt idx="121">
                        <c:v>490.66464499999995</c:v>
                      </c:pt>
                      <c:pt idx="122">
                        <c:v>490.66464499999995</c:v>
                      </c:pt>
                      <c:pt idx="123">
                        <c:v>490.66464499999995</c:v>
                      </c:pt>
                      <c:pt idx="124">
                        <c:v>490.66464499999995</c:v>
                      </c:pt>
                      <c:pt idx="125">
                        <c:v>490.66464499999995</c:v>
                      </c:pt>
                      <c:pt idx="126">
                        <c:v>490.66464499999995</c:v>
                      </c:pt>
                      <c:pt idx="127">
                        <c:v>490.66464499999995</c:v>
                      </c:pt>
                      <c:pt idx="128">
                        <c:v>490.66464499999995</c:v>
                      </c:pt>
                      <c:pt idx="129">
                        <c:v>490.66464499999995</c:v>
                      </c:pt>
                      <c:pt idx="130">
                        <c:v>490.66464499999995</c:v>
                      </c:pt>
                      <c:pt idx="131">
                        <c:v>490.66464499999995</c:v>
                      </c:pt>
                      <c:pt idx="132">
                        <c:v>483.20811600000002</c:v>
                      </c:pt>
                      <c:pt idx="133">
                        <c:v>483.20811600000002</c:v>
                      </c:pt>
                      <c:pt idx="134">
                        <c:v>483.20811600000002</c:v>
                      </c:pt>
                      <c:pt idx="135">
                        <c:v>483.20811600000002</c:v>
                      </c:pt>
                      <c:pt idx="136">
                        <c:v>483.20811600000002</c:v>
                      </c:pt>
                      <c:pt idx="137">
                        <c:v>483.20811600000002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5EE-4DA3-8B22-1EDDF9DDB0EA}"/>
                  </c:ext>
                </c:extLst>
              </c15:ser>
            </c15:filteredAreaSeries>
            <c15:filteredArea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'Atac-I50-SECOeS'!$X$1</c15:sqref>
                        </c15:formulaRef>
                      </c:ext>
                    </c:extLst>
                    <c:strCache>
                      <c:ptCount val="1"/>
                      <c:pt idx="0">
                        <c:v>Preços Mercado Livre - Média Histórica ACL de 36 meses Futuros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hade val="51000"/>
                          <a:satMod val="130000"/>
                        </a:schemeClr>
                      </a:gs>
                      <a:gs pos="80000">
                        <a:schemeClr val="accent6">
                          <a:shade val="93000"/>
                          <a:satMod val="130000"/>
                        </a:schemeClr>
                      </a:gs>
                      <a:gs pos="100000">
                        <a:schemeClr val="accent6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>
                    <a:solidFill>
                      <a:schemeClr val="tx1">
                        <a:lumMod val="65000"/>
                        <a:lumOff val="35000"/>
                      </a:schemeClr>
                    </a:solidFill>
                    <a:prstDash val="lgDash"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'Atac-I50-SECOeS'!$X$2:$X$151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220.91089963991769</c:v>
                      </c:pt>
                      <c:pt idx="85">
                        <c:v>220.91089963991769</c:v>
                      </c:pt>
                      <c:pt idx="86">
                        <c:v>220.91089963991769</c:v>
                      </c:pt>
                      <c:pt idx="87">
                        <c:v>220.91089963991769</c:v>
                      </c:pt>
                      <c:pt idx="88">
                        <c:v>220.91089963991769</c:v>
                      </c:pt>
                      <c:pt idx="89">
                        <c:v>220.91089963991769</c:v>
                      </c:pt>
                      <c:pt idx="90">
                        <c:v>220.91089963991769</c:v>
                      </c:pt>
                      <c:pt idx="91">
                        <c:v>220.91089963991769</c:v>
                      </c:pt>
                      <c:pt idx="92">
                        <c:v>220.91089963991769</c:v>
                      </c:pt>
                      <c:pt idx="93">
                        <c:v>220.91089963991769</c:v>
                      </c:pt>
                      <c:pt idx="94">
                        <c:v>220.91089963991769</c:v>
                      </c:pt>
                      <c:pt idx="95">
                        <c:v>220.91089963991769</c:v>
                      </c:pt>
                      <c:pt idx="96">
                        <c:v>220.91089963991769</c:v>
                      </c:pt>
                      <c:pt idx="97">
                        <c:v>220.91089963991769</c:v>
                      </c:pt>
                      <c:pt idx="98">
                        <c:v>220.91089963991769</c:v>
                      </c:pt>
                      <c:pt idx="99">
                        <c:v>220.91089963991769</c:v>
                      </c:pt>
                      <c:pt idx="100">
                        <c:v>220.91089963991769</c:v>
                      </c:pt>
                      <c:pt idx="101">
                        <c:v>220.91089963991769</c:v>
                      </c:pt>
                      <c:pt idx="102">
                        <c:v>220.91089963991769</c:v>
                      </c:pt>
                      <c:pt idx="103">
                        <c:v>220.91089963991769</c:v>
                      </c:pt>
                      <c:pt idx="104">
                        <c:v>220.91089963991769</c:v>
                      </c:pt>
                      <c:pt idx="105">
                        <c:v>220.91089963991769</c:v>
                      </c:pt>
                      <c:pt idx="106">
                        <c:v>220.91089963991769</c:v>
                      </c:pt>
                      <c:pt idx="107">
                        <c:v>220.91089963991769</c:v>
                      </c:pt>
                      <c:pt idx="108">
                        <c:v>220.91089963991769</c:v>
                      </c:pt>
                      <c:pt idx="109">
                        <c:v>220.91089963991769</c:v>
                      </c:pt>
                      <c:pt idx="110">
                        <c:v>220.91089963991769</c:v>
                      </c:pt>
                      <c:pt idx="111">
                        <c:v>220.91089963991769</c:v>
                      </c:pt>
                      <c:pt idx="112">
                        <c:v>220.91089963991769</c:v>
                      </c:pt>
                      <c:pt idx="113">
                        <c:v>220.91089963991769</c:v>
                      </c:pt>
                      <c:pt idx="114">
                        <c:v>220.91089963991769</c:v>
                      </c:pt>
                      <c:pt idx="115">
                        <c:v>220.91089963991769</c:v>
                      </c:pt>
                      <c:pt idx="116">
                        <c:v>220.91089963991769</c:v>
                      </c:pt>
                      <c:pt idx="117">
                        <c:v>220.91089963991769</c:v>
                      </c:pt>
                      <c:pt idx="118">
                        <c:v>220.91089963991769</c:v>
                      </c:pt>
                      <c:pt idx="119">
                        <c:v>220.91089963991769</c:v>
                      </c:pt>
                      <c:pt idx="120">
                        <c:v>220.91089963991769</c:v>
                      </c:pt>
                      <c:pt idx="121">
                        <c:v>220.91089963991769</c:v>
                      </c:pt>
                      <c:pt idx="122">
                        <c:v>220.91089963991769</c:v>
                      </c:pt>
                      <c:pt idx="123">
                        <c:v>220.91089963991769</c:v>
                      </c:pt>
                      <c:pt idx="124">
                        <c:v>220.91089963991769</c:v>
                      </c:pt>
                      <c:pt idx="125">
                        <c:v>220.91089963991769</c:v>
                      </c:pt>
                      <c:pt idx="126">
                        <c:v>220.91089963991769</c:v>
                      </c:pt>
                      <c:pt idx="127">
                        <c:v>220.91089963991769</c:v>
                      </c:pt>
                      <c:pt idx="128">
                        <c:v>220.91089963991769</c:v>
                      </c:pt>
                      <c:pt idx="129">
                        <c:v>220.91089963991769</c:v>
                      </c:pt>
                      <c:pt idx="130">
                        <c:v>220.91089963991769</c:v>
                      </c:pt>
                      <c:pt idx="131">
                        <c:v>220.91089963991769</c:v>
                      </c:pt>
                      <c:pt idx="132">
                        <c:v>220.91089963991769</c:v>
                      </c:pt>
                      <c:pt idx="133">
                        <c:v>220.91089963991769</c:v>
                      </c:pt>
                      <c:pt idx="134">
                        <c:v>220.91089963991769</c:v>
                      </c:pt>
                      <c:pt idx="135">
                        <c:v>220.91089963991769</c:v>
                      </c:pt>
                      <c:pt idx="136">
                        <c:v>220.91089963991769</c:v>
                      </c:pt>
                      <c:pt idx="137">
                        <c:v>220.91089963991769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5EE-4DA3-8B22-1EDDF9DDB0EA}"/>
                  </c:ext>
                </c:extLst>
              </c15:ser>
            </c15:filteredAreaSeries>
          </c:ext>
        </c:extLst>
      </c:areaChart>
      <c:dateAx>
        <c:axId val="-2111322928"/>
        <c:scaling>
          <c:orientation val="minMax"/>
          <c:max val="46388"/>
        </c:scaling>
        <c:delete val="0"/>
        <c:axPos val="b"/>
        <c:numFmt formatCode="mm/yyyy" sourceLinked="0"/>
        <c:majorTickMark val="out"/>
        <c:minorTickMark val="out"/>
        <c:tickLblPos val="low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2"/>
        <c:majorTimeUnit val="months"/>
      </c:dateAx>
      <c:valAx>
        <c:axId val="-2111317488"/>
        <c:scaling>
          <c:orientation val="minMax"/>
          <c:max val="0.65000000000000013"/>
          <c:min val="-1.05"/>
        </c:scaling>
        <c:delete val="0"/>
        <c:axPos val="r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max"/>
        <c:crossBetween val="midCat"/>
        <c:majorUnit val="0.30000000000000004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A+0 (Atual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Forward!$AI$2:$AI$151</c:f>
              <c:numCache>
                <c:formatCode>General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29-4C7D-8FED-207EC0EF8B8A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'Atac-I50-SECOeS'!$AM$2:$AM$151</c:f>
              <c:numCache>
                <c:formatCode>_(* #,##0.00_);_(* \(#,##0.00\);_(* "-"??_);_(@_)</c:formatCode>
                <c:ptCount val="150"/>
                <c:pt idx="84">
                  <c:v>285.94799999999998</c:v>
                </c:pt>
                <c:pt idx="85">
                  <c:v>210.47179999999997</c:v>
                </c:pt>
                <c:pt idx="86">
                  <c:v>231.64800000000002</c:v>
                </c:pt>
                <c:pt idx="87">
                  <c:v>204.73160000000001</c:v>
                </c:pt>
                <c:pt idx="88">
                  <c:v>200.54900000000001</c:v>
                </c:pt>
                <c:pt idx="89">
                  <c:v>192.70000000000002</c:v>
                </c:pt>
                <c:pt idx="90">
                  <c:v>113.32510000000001</c:v>
                </c:pt>
                <c:pt idx="91">
                  <c:v>116.3349</c:v>
                </c:pt>
                <c:pt idx="92">
                  <c:v>140.2653</c:v>
                </c:pt>
                <c:pt idx="93">
                  <c:v>112.252</c:v>
                </c:pt>
                <c:pt idx="94">
                  <c:v>105.813</c:v>
                </c:pt>
                <c:pt idx="95">
                  <c:v>106.6156</c:v>
                </c:pt>
                <c:pt idx="96">
                  <c:v>125.86320000000001</c:v>
                </c:pt>
                <c:pt idx="97">
                  <c:v>124.13069999999999</c:v>
                </c:pt>
                <c:pt idx="98">
                  <c:v>118.62509999999999</c:v>
                </c:pt>
                <c:pt idx="99">
                  <c:v>115.6046</c:v>
                </c:pt>
                <c:pt idx="100">
                  <c:v>119.58450000000001</c:v>
                </c:pt>
                <c:pt idx="101">
                  <c:v>119.343</c:v>
                </c:pt>
                <c:pt idx="102">
                  <c:v>122.83919999999999</c:v>
                </c:pt>
                <c:pt idx="103">
                  <c:v>126.11820000000002</c:v>
                </c:pt>
                <c:pt idx="104">
                  <c:v>122.3964</c:v>
                </c:pt>
                <c:pt idx="105">
                  <c:v>124.37700000000001</c:v>
                </c:pt>
                <c:pt idx="106">
                  <c:v>124.11300000000001</c:v>
                </c:pt>
                <c:pt idx="107">
                  <c:v>124.93049999999999</c:v>
                </c:pt>
                <c:pt idx="108">
                  <c:v>134.72399999999999</c:v>
                </c:pt>
                <c:pt idx="109">
                  <c:v>177.8415</c:v>
                </c:pt>
                <c:pt idx="110">
                  <c:v>176.52180000000001</c:v>
                </c:pt>
                <c:pt idx="111">
                  <c:v>166.29</c:v>
                </c:pt>
                <c:pt idx="112">
                  <c:v>132.57599999999999</c:v>
                </c:pt>
                <c:pt idx="113">
                  <c:v>189.23440000000002</c:v>
                </c:pt>
                <c:pt idx="114">
                  <c:v>252.56300000000002</c:v>
                </c:pt>
                <c:pt idx="115">
                  <c:v>202.44550000000001</c:v>
                </c:pt>
                <c:pt idx="116">
                  <c:v>249.06720000000001</c:v>
                </c:pt>
                <c:pt idx="117">
                  <c:v>348.16</c:v>
                </c:pt>
                <c:pt idx="118">
                  <c:v>305.29320000000001</c:v>
                </c:pt>
                <c:pt idx="119">
                  <c:v>126.2079</c:v>
                </c:pt>
                <c:pt idx="120">
                  <c:v>187.86249999999998</c:v>
                </c:pt>
                <c:pt idx="121">
                  <c:v>243.32130000000001</c:v>
                </c:pt>
                <c:pt idx="122">
                  <c:v>340.93360000000001</c:v>
                </c:pt>
                <c:pt idx="123">
                  <c:v>389.38799999999998</c:v>
                </c:pt>
                <c:pt idx="124">
                  <c:v>373.12360000000001</c:v>
                </c:pt>
                <c:pt idx="125">
                  <c:v>380.56200000000001</c:v>
                </c:pt>
                <c:pt idx="126">
                  <c:v>329.61959999999999</c:v>
                </c:pt>
                <c:pt idx="127">
                  <c:v>304.86649999999997</c:v>
                </c:pt>
                <c:pt idx="128">
                  <c:v>346.8528</c:v>
                </c:pt>
                <c:pt idx="129">
                  <c:v>333.84960000000001</c:v>
                </c:pt>
                <c:pt idx="130">
                  <c:v>305.59050000000002</c:v>
                </c:pt>
                <c:pt idx="131">
                  <c:v>322.63920000000002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32-46BB-8A7D-837AADD1C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A+1 (Atual 2027)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Forward!$AJ$2:$AJ$151</c:f>
              <c:numCache>
                <c:formatCode>General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6C-4CAD-9B3C-5144D809EE71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'Atac-I50-SECOeS'!$AN$2:$AN$151</c:f>
              <c:numCache>
                <c:formatCode>_(* #,##0.00_);_(* \(#,##0.00\);_(* "-"??_);_(@_)</c:formatCode>
                <c:ptCount val="150"/>
                <c:pt idx="84">
                  <c:v>294.50200000000001</c:v>
                </c:pt>
                <c:pt idx="85">
                  <c:v>284.68439999999998</c:v>
                </c:pt>
                <c:pt idx="86">
                  <c:v>311.27700000000004</c:v>
                </c:pt>
                <c:pt idx="87">
                  <c:v>307.09740000000005</c:v>
                </c:pt>
                <c:pt idx="88">
                  <c:v>277.22949999999997</c:v>
                </c:pt>
                <c:pt idx="89">
                  <c:v>272.60000000000002</c:v>
                </c:pt>
                <c:pt idx="90">
                  <c:v>253.52110000000002</c:v>
                </c:pt>
                <c:pt idx="91">
                  <c:v>238.5453</c:v>
                </c:pt>
                <c:pt idx="92">
                  <c:v>232.2039</c:v>
                </c:pt>
                <c:pt idx="93">
                  <c:v>194.964</c:v>
                </c:pt>
                <c:pt idx="94">
                  <c:v>142.25970000000001</c:v>
                </c:pt>
                <c:pt idx="95">
                  <c:v>138.24879999999999</c:v>
                </c:pt>
                <c:pt idx="96">
                  <c:v>151.50200000000001</c:v>
                </c:pt>
                <c:pt idx="97">
                  <c:v>140.37209999999999</c:v>
                </c:pt>
                <c:pt idx="98">
                  <c:v>133.59719999999999</c:v>
                </c:pt>
                <c:pt idx="99">
                  <c:v>117.89380000000001</c:v>
                </c:pt>
                <c:pt idx="100">
                  <c:v>120.7234</c:v>
                </c:pt>
                <c:pt idx="101">
                  <c:v>121.61620000000001</c:v>
                </c:pt>
                <c:pt idx="102">
                  <c:v>125.11399999999999</c:v>
                </c:pt>
                <c:pt idx="103">
                  <c:v>121.57340000000001</c:v>
                </c:pt>
                <c:pt idx="104">
                  <c:v>116.7299</c:v>
                </c:pt>
                <c:pt idx="105">
                  <c:v>117.59280000000001</c:v>
                </c:pt>
                <c:pt idx="106">
                  <c:v>132.0111</c:v>
                </c:pt>
                <c:pt idx="107">
                  <c:v>130.55799999999999</c:v>
                </c:pt>
                <c:pt idx="108">
                  <c:v>151.56450000000001</c:v>
                </c:pt>
                <c:pt idx="109">
                  <c:v>241.596</c:v>
                </c:pt>
                <c:pt idx="110">
                  <c:v>223.15020000000001</c:v>
                </c:pt>
                <c:pt idx="111">
                  <c:v>205.09100000000001</c:v>
                </c:pt>
                <c:pt idx="112">
                  <c:v>176.768</c:v>
                </c:pt>
                <c:pt idx="113">
                  <c:v>205.73740000000001</c:v>
                </c:pt>
                <c:pt idx="114">
                  <c:v>232.7972</c:v>
                </c:pt>
                <c:pt idx="115">
                  <c:v>221.04860000000002</c:v>
                </c:pt>
                <c:pt idx="116">
                  <c:v>235.95840000000001</c:v>
                </c:pt>
                <c:pt idx="117">
                  <c:v>264.38400000000001</c:v>
                </c:pt>
                <c:pt idx="118">
                  <c:v>190.5376</c:v>
                </c:pt>
                <c:pt idx="119">
                  <c:v>194.166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A5-42B7-A771-CA669FA8A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6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A+2 (Atual 2028)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Forward!$AK$2:$AK$151</c:f>
              <c:numCache>
                <c:formatCode>General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AD-4562-B33E-1CDA251B65F5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'Atac-I50-SECOeS'!$AO$2:$AO$151</c:f>
              <c:numCache>
                <c:formatCode>_(* #,##0.00_);_(* \(#,##0.00\);_(* "-"??_);_(@_)</c:formatCode>
                <c:ptCount val="150"/>
                <c:pt idx="84">
                  <c:v>261.50799999999998</c:v>
                </c:pt>
                <c:pt idx="85">
                  <c:v>266.43539999999996</c:v>
                </c:pt>
                <c:pt idx="86">
                  <c:v>271.46250000000003</c:v>
                </c:pt>
                <c:pt idx="87">
                  <c:v>277.33990000000006</c:v>
                </c:pt>
                <c:pt idx="88">
                  <c:v>268.97159999999997</c:v>
                </c:pt>
                <c:pt idx="89">
                  <c:v>262.02500000000003</c:v>
                </c:pt>
                <c:pt idx="90">
                  <c:v>253.52110000000002</c:v>
                </c:pt>
                <c:pt idx="91">
                  <c:v>244.42080000000001</c:v>
                </c:pt>
                <c:pt idx="92">
                  <c:v>240.45480000000001</c:v>
                </c:pt>
                <c:pt idx="93">
                  <c:v>218.596</c:v>
                </c:pt>
                <c:pt idx="94">
                  <c:v>191.63909999999998</c:v>
                </c:pt>
                <c:pt idx="95">
                  <c:v>185.11279999999999</c:v>
                </c:pt>
                <c:pt idx="96">
                  <c:v>168.983</c:v>
                </c:pt>
                <c:pt idx="97">
                  <c:v>155.45339999999999</c:v>
                </c:pt>
                <c:pt idx="98">
                  <c:v>149.721</c:v>
                </c:pt>
                <c:pt idx="99">
                  <c:v>131.62900000000002</c:v>
                </c:pt>
                <c:pt idx="100">
                  <c:v>135.5291</c:v>
                </c:pt>
                <c:pt idx="101">
                  <c:v>137.52860000000001</c:v>
                </c:pt>
                <c:pt idx="102">
                  <c:v>139.90019999999998</c:v>
                </c:pt>
                <c:pt idx="103">
                  <c:v>138.6164</c:v>
                </c:pt>
                <c:pt idx="104">
                  <c:v>131.46279999999999</c:v>
                </c:pt>
                <c:pt idx="105">
                  <c:v>135.684</c:v>
                </c:pt>
                <c:pt idx="106">
                  <c:v>145.55070000000001</c:v>
                </c:pt>
                <c:pt idx="107">
                  <c:v>162.072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84-4053-9602-30C17536F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A+3 (Atual 2029)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Forward!$AL$2:$AL$151</c:f>
              <c:numCache>
                <c:formatCode>General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7A-40E4-B71D-1F18DB1D540D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'Atac-I50-SECOeS'!$AP$2:$AP$151</c:f>
              <c:numCache>
                <c:formatCode>_(* #,##0.00_);_(* \(#,##0.00\);_(* "-"??_);_(@_)</c:formatCode>
                <c:ptCount val="150"/>
                <c:pt idx="84">
                  <c:v>243.178</c:v>
                </c:pt>
                <c:pt idx="85">
                  <c:v>244.53659999999999</c:v>
                </c:pt>
                <c:pt idx="86">
                  <c:v>241.3</c:v>
                </c:pt>
                <c:pt idx="87">
                  <c:v>240.44060000000002</c:v>
                </c:pt>
                <c:pt idx="88">
                  <c:v>245.3776</c:v>
                </c:pt>
                <c:pt idx="89">
                  <c:v>237.35000000000002</c:v>
                </c:pt>
                <c:pt idx="90">
                  <c:v>237.16490000000002</c:v>
                </c:pt>
                <c:pt idx="91">
                  <c:v>232.66980000000001</c:v>
                </c:pt>
                <c:pt idx="92">
                  <c:v>235.74</c:v>
                </c:pt>
                <c:pt idx="93">
                  <c:v>218.596</c:v>
                </c:pt>
                <c:pt idx="94">
                  <c:v>203.39609999999999</c:v>
                </c:pt>
                <c:pt idx="95">
                  <c:v>199.172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19-40DC-A893-DEE486EBE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A+4 (Atual 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Forward!$AM$2:$AM$151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215</c:v>
                </c:pt>
                <c:pt idx="133">
                  <c:v>247</c:v>
                </c:pt>
                <c:pt idx="134">
                  <c:v>240</c:v>
                </c:pt>
                <c:pt idx="135">
                  <c:v>231</c:v>
                </c:pt>
                <c:pt idx="136">
                  <c:v>249</c:v>
                </c:pt>
                <c:pt idx="137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C4-4BE9-BA00-748165E21C00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'Atac-I50-SECOeS'!$AQ$2:$AQ$151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221.62199999999999</c:v>
                </c:pt>
                <c:pt idx="133">
                  <c:v>253.0762</c:v>
                </c:pt>
                <c:pt idx="134">
                  <c:v>244.60800000000003</c:v>
                </c:pt>
                <c:pt idx="135">
                  <c:v>233.88749999999999</c:v>
                </c:pt>
                <c:pt idx="136">
                  <c:v>250.4442</c:v>
                </c:pt>
                <c:pt idx="137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CC-497D-956A-7947543E9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Modalidade Atacadista - Incentivada 50% - SE/CO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0"/>
          <c:order val="0"/>
          <c:tx>
            <c:strRef>
              <c:f>'Atac-I50-SECOeS'!$I$1</c:f>
              <c:strCache>
                <c:ptCount val="1"/>
                <c:pt idx="0">
                  <c:v>2020</c:v>
                </c:pt>
              </c:strCache>
              <c:extLst xmlns:c15="http://schemas.microsoft.com/office/drawing/2012/chart"/>
            </c:strRef>
          </c:tx>
          <c:spPr>
            <a:ln w="31750" cap="rnd">
              <a:solidFill>
                <a:schemeClr val="accent5">
                  <a:lumMod val="60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'Atac-I50-SECOeS'!$I$2:$I$151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D103-47DC-BD98-A43498DC3E4E}"/>
            </c:ext>
          </c:extLst>
        </c:ser>
        <c:ser>
          <c:idx val="9"/>
          <c:order val="1"/>
          <c:tx>
            <c:strRef>
              <c:f>'Atac-I50-SECOeS'!$J$1</c:f>
              <c:strCache>
                <c:ptCount val="1"/>
                <c:pt idx="0">
                  <c:v>2021</c:v>
                </c:pt>
              </c:strCache>
              <c:extLst xmlns:c15="http://schemas.microsoft.com/office/drawing/2012/chart"/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'Atac-I50-SECOeS'!$J$2:$J$151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D103-47DC-BD98-A43498DC3E4E}"/>
            </c:ext>
          </c:extLst>
        </c:ser>
        <c:ser>
          <c:idx val="8"/>
          <c:order val="2"/>
          <c:tx>
            <c:v>Preço 2022</c:v>
          </c:tx>
          <c:spPr>
            <a:ln w="31750" cap="rnd">
              <a:solidFill>
                <a:srgbClr val="C00000"/>
              </a:solidFill>
              <a:prstDash val="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'Atac-I50-SECOeS'!$K$2:$K$151</c:f>
              <c:numCache>
                <c:formatCode>_(* #,##0.00_);_(* \(#,##0.00\);_(* "-"??_);_(@_)</c:formatCode>
                <c:ptCount val="150"/>
                <c:pt idx="84">
                  <c:v>285.94799999999998</c:v>
                </c:pt>
                <c:pt idx="85">
                  <c:v>210.47179999999997</c:v>
                </c:pt>
                <c:pt idx="86">
                  <c:v>231.64800000000002</c:v>
                </c:pt>
                <c:pt idx="87">
                  <c:v>204.73160000000001</c:v>
                </c:pt>
                <c:pt idx="88">
                  <c:v>200.54900000000001</c:v>
                </c:pt>
                <c:pt idx="89">
                  <c:v>192.70000000000002</c:v>
                </c:pt>
                <c:pt idx="90">
                  <c:v>113.32510000000001</c:v>
                </c:pt>
                <c:pt idx="91">
                  <c:v>116.3349</c:v>
                </c:pt>
                <c:pt idx="92">
                  <c:v>140.2653</c:v>
                </c:pt>
                <c:pt idx="93">
                  <c:v>112.252</c:v>
                </c:pt>
                <c:pt idx="94">
                  <c:v>105.813</c:v>
                </c:pt>
                <c:pt idx="95">
                  <c:v>106.6156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D103-47DC-BD98-A43498DC3E4E}"/>
            </c:ext>
          </c:extLst>
        </c:ser>
        <c:ser>
          <c:idx val="7"/>
          <c:order val="3"/>
          <c:tx>
            <c:v>Preço 2023</c:v>
          </c:tx>
          <c:spPr>
            <a:ln w="31750" cap="rnd">
              <a:solidFill>
                <a:sysClr val="windowText" lastClr="00000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'Atac-I50-SECOeS'!$L$2:$L$151</c:f>
              <c:numCache>
                <c:formatCode>_(* #,##0.00_);_(* \(#,##0.00\);_(* "-"??_);_(@_)</c:formatCode>
                <c:ptCount val="150"/>
                <c:pt idx="84">
                  <c:v>294.50200000000001</c:v>
                </c:pt>
                <c:pt idx="85">
                  <c:v>284.68439999999998</c:v>
                </c:pt>
                <c:pt idx="86">
                  <c:v>311.27700000000004</c:v>
                </c:pt>
                <c:pt idx="87">
                  <c:v>307.09740000000005</c:v>
                </c:pt>
                <c:pt idx="88">
                  <c:v>277.22949999999997</c:v>
                </c:pt>
                <c:pt idx="89">
                  <c:v>272.60000000000002</c:v>
                </c:pt>
                <c:pt idx="90">
                  <c:v>253.52110000000002</c:v>
                </c:pt>
                <c:pt idx="91">
                  <c:v>238.5453</c:v>
                </c:pt>
                <c:pt idx="92">
                  <c:v>232.2039</c:v>
                </c:pt>
                <c:pt idx="93">
                  <c:v>194.964</c:v>
                </c:pt>
                <c:pt idx="94">
                  <c:v>142.25970000000001</c:v>
                </c:pt>
                <c:pt idx="95">
                  <c:v>138.24879999999999</c:v>
                </c:pt>
                <c:pt idx="96">
                  <c:v>125.86320000000001</c:v>
                </c:pt>
                <c:pt idx="97">
                  <c:v>124.13069999999999</c:v>
                </c:pt>
                <c:pt idx="98">
                  <c:v>118.62509999999999</c:v>
                </c:pt>
                <c:pt idx="99">
                  <c:v>115.6046</c:v>
                </c:pt>
                <c:pt idx="100">
                  <c:v>119.58450000000001</c:v>
                </c:pt>
                <c:pt idx="101">
                  <c:v>119.343</c:v>
                </c:pt>
                <c:pt idx="102">
                  <c:v>122.83919999999999</c:v>
                </c:pt>
                <c:pt idx="103">
                  <c:v>126.11820000000002</c:v>
                </c:pt>
                <c:pt idx="104">
                  <c:v>122.3964</c:v>
                </c:pt>
                <c:pt idx="105">
                  <c:v>124.37700000000001</c:v>
                </c:pt>
                <c:pt idx="106">
                  <c:v>124.11300000000001</c:v>
                </c:pt>
                <c:pt idx="107">
                  <c:v>124.93049999999999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D103-47DC-BD98-A43498DC3E4E}"/>
            </c:ext>
          </c:extLst>
        </c:ser>
        <c:ser>
          <c:idx val="6"/>
          <c:order val="4"/>
          <c:tx>
            <c:v>Preço 2024</c:v>
          </c:tx>
          <c:spPr>
            <a:ln w="31750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'Atac-I50-SECOeS'!$M$2:$M$151</c:f>
              <c:numCache>
                <c:formatCode>_(* #,##0.00_);_(* \(#,##0.00\);_(* "-"??_);_(@_)</c:formatCode>
                <c:ptCount val="150"/>
                <c:pt idx="84">
                  <c:v>261.50799999999998</c:v>
                </c:pt>
                <c:pt idx="85">
                  <c:v>266.43539999999996</c:v>
                </c:pt>
                <c:pt idx="86">
                  <c:v>271.46250000000003</c:v>
                </c:pt>
                <c:pt idx="87">
                  <c:v>277.33990000000006</c:v>
                </c:pt>
                <c:pt idx="88">
                  <c:v>268.97159999999997</c:v>
                </c:pt>
                <c:pt idx="89">
                  <c:v>262.02500000000003</c:v>
                </c:pt>
                <c:pt idx="90">
                  <c:v>253.52110000000002</c:v>
                </c:pt>
                <c:pt idx="91">
                  <c:v>244.42080000000001</c:v>
                </c:pt>
                <c:pt idx="92">
                  <c:v>240.45480000000001</c:v>
                </c:pt>
                <c:pt idx="93">
                  <c:v>218.596</c:v>
                </c:pt>
                <c:pt idx="94">
                  <c:v>191.63909999999998</c:v>
                </c:pt>
                <c:pt idx="95">
                  <c:v>185.11279999999999</c:v>
                </c:pt>
                <c:pt idx="96">
                  <c:v>151.50200000000001</c:v>
                </c:pt>
                <c:pt idx="97">
                  <c:v>140.37209999999999</c:v>
                </c:pt>
                <c:pt idx="98">
                  <c:v>133.59719999999999</c:v>
                </c:pt>
                <c:pt idx="99">
                  <c:v>117.89380000000001</c:v>
                </c:pt>
                <c:pt idx="100">
                  <c:v>120.7234</c:v>
                </c:pt>
                <c:pt idx="101">
                  <c:v>121.61620000000001</c:v>
                </c:pt>
                <c:pt idx="102">
                  <c:v>125.11399999999999</c:v>
                </c:pt>
                <c:pt idx="103">
                  <c:v>121.57340000000001</c:v>
                </c:pt>
                <c:pt idx="104">
                  <c:v>116.7299</c:v>
                </c:pt>
                <c:pt idx="105">
                  <c:v>117.59280000000001</c:v>
                </c:pt>
                <c:pt idx="106">
                  <c:v>132.0111</c:v>
                </c:pt>
                <c:pt idx="107">
                  <c:v>130.55799999999999</c:v>
                </c:pt>
                <c:pt idx="108">
                  <c:v>134.72399999999999</c:v>
                </c:pt>
                <c:pt idx="109">
                  <c:v>177.8415</c:v>
                </c:pt>
                <c:pt idx="110">
                  <c:v>176.52180000000001</c:v>
                </c:pt>
                <c:pt idx="111">
                  <c:v>166.29</c:v>
                </c:pt>
                <c:pt idx="112">
                  <c:v>132.57599999999999</c:v>
                </c:pt>
                <c:pt idx="113">
                  <c:v>189.23440000000002</c:v>
                </c:pt>
                <c:pt idx="114">
                  <c:v>252.56300000000002</c:v>
                </c:pt>
                <c:pt idx="115">
                  <c:v>202.44550000000001</c:v>
                </c:pt>
                <c:pt idx="116">
                  <c:v>249.06720000000001</c:v>
                </c:pt>
                <c:pt idx="117">
                  <c:v>348.16</c:v>
                </c:pt>
                <c:pt idx="118">
                  <c:v>305.29320000000001</c:v>
                </c:pt>
                <c:pt idx="119">
                  <c:v>126.2079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103-47DC-BD98-A43498DC3E4E}"/>
            </c:ext>
          </c:extLst>
        </c:ser>
        <c:ser>
          <c:idx val="5"/>
          <c:order val="5"/>
          <c:tx>
            <c:v>Preço 2025</c:v>
          </c:tx>
          <c:spPr>
            <a:ln w="31750" cap="rnd">
              <a:solidFill>
                <a:srgbClr val="00B05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'Atac-I50-SECOeS'!$N$2:$N$151</c:f>
              <c:numCache>
                <c:formatCode>_(* #,##0.00_);_(* \(#,##0.00\);_(* "-"??_);_(@_)</c:formatCode>
                <c:ptCount val="150"/>
                <c:pt idx="84">
                  <c:v>243.178</c:v>
                </c:pt>
                <c:pt idx="85">
                  <c:v>244.53659999999999</c:v>
                </c:pt>
                <c:pt idx="86">
                  <c:v>241.3</c:v>
                </c:pt>
                <c:pt idx="87">
                  <c:v>240.44060000000002</c:v>
                </c:pt>
                <c:pt idx="88">
                  <c:v>245.3776</c:v>
                </c:pt>
                <c:pt idx="89">
                  <c:v>237.35000000000002</c:v>
                </c:pt>
                <c:pt idx="90">
                  <c:v>237.16490000000002</c:v>
                </c:pt>
                <c:pt idx="91">
                  <c:v>232.66980000000001</c:v>
                </c:pt>
                <c:pt idx="92">
                  <c:v>235.74</c:v>
                </c:pt>
                <c:pt idx="93">
                  <c:v>218.596</c:v>
                </c:pt>
                <c:pt idx="94">
                  <c:v>203.39609999999999</c:v>
                </c:pt>
                <c:pt idx="95">
                  <c:v>199.172</c:v>
                </c:pt>
                <c:pt idx="96">
                  <c:v>168.983</c:v>
                </c:pt>
                <c:pt idx="97">
                  <c:v>155.45339999999999</c:v>
                </c:pt>
                <c:pt idx="98">
                  <c:v>149.721</c:v>
                </c:pt>
                <c:pt idx="99">
                  <c:v>131.62900000000002</c:v>
                </c:pt>
                <c:pt idx="100">
                  <c:v>135.5291</c:v>
                </c:pt>
                <c:pt idx="101">
                  <c:v>137.52860000000001</c:v>
                </c:pt>
                <c:pt idx="102">
                  <c:v>139.90019999999998</c:v>
                </c:pt>
                <c:pt idx="103">
                  <c:v>138.6164</c:v>
                </c:pt>
                <c:pt idx="104">
                  <c:v>131.46279999999999</c:v>
                </c:pt>
                <c:pt idx="105">
                  <c:v>135.684</c:v>
                </c:pt>
                <c:pt idx="106">
                  <c:v>145.55070000000001</c:v>
                </c:pt>
                <c:pt idx="107">
                  <c:v>162.072</c:v>
                </c:pt>
                <c:pt idx="108">
                  <c:v>151.56450000000001</c:v>
                </c:pt>
                <c:pt idx="109">
                  <c:v>241.596</c:v>
                </c:pt>
                <c:pt idx="110">
                  <c:v>223.15020000000001</c:v>
                </c:pt>
                <c:pt idx="111">
                  <c:v>205.09100000000001</c:v>
                </c:pt>
                <c:pt idx="112">
                  <c:v>176.768</c:v>
                </c:pt>
                <c:pt idx="113">
                  <c:v>205.73740000000001</c:v>
                </c:pt>
                <c:pt idx="114">
                  <c:v>232.7972</c:v>
                </c:pt>
                <c:pt idx="115">
                  <c:v>221.04860000000002</c:v>
                </c:pt>
                <c:pt idx="116">
                  <c:v>235.95840000000001</c:v>
                </c:pt>
                <c:pt idx="117">
                  <c:v>264.38400000000001</c:v>
                </c:pt>
                <c:pt idx="118">
                  <c:v>190.5376</c:v>
                </c:pt>
                <c:pt idx="119">
                  <c:v>194.166</c:v>
                </c:pt>
                <c:pt idx="120">
                  <c:v>187.86249999999998</c:v>
                </c:pt>
                <c:pt idx="121">
                  <c:v>243.32130000000001</c:v>
                </c:pt>
                <c:pt idx="122">
                  <c:v>340.93360000000001</c:v>
                </c:pt>
                <c:pt idx="123">
                  <c:v>389.38799999999998</c:v>
                </c:pt>
                <c:pt idx="124">
                  <c:v>373.12360000000001</c:v>
                </c:pt>
                <c:pt idx="125">
                  <c:v>380.56200000000001</c:v>
                </c:pt>
                <c:pt idx="126">
                  <c:v>329.61959999999999</c:v>
                </c:pt>
                <c:pt idx="127">
                  <c:v>304.86649999999997</c:v>
                </c:pt>
                <c:pt idx="128">
                  <c:v>346.8528</c:v>
                </c:pt>
                <c:pt idx="129">
                  <c:v>333.84960000000001</c:v>
                </c:pt>
                <c:pt idx="130">
                  <c:v>305.59050000000002</c:v>
                </c:pt>
                <c:pt idx="131">
                  <c:v>322.63920000000002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D103-47DC-BD98-A43498DC3E4E}"/>
            </c:ext>
          </c:extLst>
        </c:ser>
        <c:ser>
          <c:idx val="0"/>
          <c:order val="6"/>
          <c:tx>
            <c:v>Preço 2026</c:v>
          </c:tx>
          <c:spPr>
            <a:ln w="31750" cap="rnd">
              <a:solidFill>
                <a:srgbClr val="00B0F0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103-47DC-BD98-A43498DC3E4E}"/>
            </c:ext>
          </c:extLst>
        </c:ser>
        <c:ser>
          <c:idx val="2"/>
          <c:order val="8"/>
          <c:tx>
            <c:v>Preço 2028</c:v>
          </c:tx>
          <c:spPr>
            <a:ln w="317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217.51599999999999</c:v>
                </c:pt>
                <c:pt idx="85">
                  <c:v>218.98799999999997</c:v>
                </c:pt>
                <c:pt idx="86">
                  <c:v>215.96350000000001</c:v>
                </c:pt>
                <c:pt idx="87">
                  <c:v>215.44430000000003</c:v>
                </c:pt>
                <c:pt idx="88">
                  <c:v>220.60389999999998</c:v>
                </c:pt>
                <c:pt idx="89">
                  <c:v>212.67500000000001</c:v>
                </c:pt>
                <c:pt idx="90">
                  <c:v>212.63060000000002</c:v>
                </c:pt>
                <c:pt idx="91">
                  <c:v>207.99270000000001</c:v>
                </c:pt>
                <c:pt idx="92">
                  <c:v>210.9873</c:v>
                </c:pt>
                <c:pt idx="93">
                  <c:v>200.87199999999999</c:v>
                </c:pt>
                <c:pt idx="94">
                  <c:v>199.869</c:v>
                </c:pt>
                <c:pt idx="95">
                  <c:v>199.172</c:v>
                </c:pt>
                <c:pt idx="96">
                  <c:v>202.77959999999999</c:v>
                </c:pt>
                <c:pt idx="97">
                  <c:v>206.49779999999998</c:v>
                </c:pt>
                <c:pt idx="98">
                  <c:v>196.94069999999999</c:v>
                </c:pt>
                <c:pt idx="99">
                  <c:v>188.85900000000001</c:v>
                </c:pt>
                <c:pt idx="100">
                  <c:v>182.22399999999999</c:v>
                </c:pt>
                <c:pt idx="101">
                  <c:v>177.30960000000002</c:v>
                </c:pt>
                <c:pt idx="102">
                  <c:v>172.88479999999998</c:v>
                </c:pt>
                <c:pt idx="103">
                  <c:v>172.70240000000001</c:v>
                </c:pt>
                <c:pt idx="104">
                  <c:v>172.26159999999999</c:v>
                </c:pt>
                <c:pt idx="105">
                  <c:v>169.60500000000002</c:v>
                </c:pt>
                <c:pt idx="106">
                  <c:v>169.245</c:v>
                </c:pt>
                <c:pt idx="107">
                  <c:v>181.2055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103-47DC-BD98-A43498DC3E4E}"/>
            </c:ext>
          </c:extLst>
        </c:ser>
        <c:ser>
          <c:idx val="3"/>
          <c:order val="9"/>
          <c:tx>
            <c:v>Preço 2029</c:v>
          </c:tx>
          <c:spPr>
            <a:ln w="31750" cap="rnd">
              <a:solidFill>
                <a:srgbClr val="7030A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211.40600000000001</c:v>
                </c:pt>
                <c:pt idx="85">
                  <c:v>212.90499999999997</c:v>
                </c:pt>
                <c:pt idx="86">
                  <c:v>209.93100000000001</c:v>
                </c:pt>
                <c:pt idx="87">
                  <c:v>209.49280000000002</c:v>
                </c:pt>
                <c:pt idx="88">
                  <c:v>214.7054</c:v>
                </c:pt>
                <c:pt idx="89">
                  <c:v>206.8</c:v>
                </c:pt>
                <c:pt idx="90">
                  <c:v>206.78910000000002</c:v>
                </c:pt>
                <c:pt idx="91">
                  <c:v>202.1172</c:v>
                </c:pt>
                <c:pt idx="92">
                  <c:v>205.09380000000002</c:v>
                </c:pt>
                <c:pt idx="93">
                  <c:v>194.964</c:v>
                </c:pt>
                <c:pt idx="94">
                  <c:v>193.9905</c:v>
                </c:pt>
                <c:pt idx="95">
                  <c:v>193.31399999999999</c:v>
                </c:pt>
                <c:pt idx="96">
                  <c:v>196.95259999999999</c:v>
                </c:pt>
                <c:pt idx="97">
                  <c:v>200.69729999999998</c:v>
                </c:pt>
                <c:pt idx="98">
                  <c:v>191.18219999999999</c:v>
                </c:pt>
                <c:pt idx="99">
                  <c:v>186.56980000000001</c:v>
                </c:pt>
                <c:pt idx="100">
                  <c:v>179.9462</c:v>
                </c:pt>
                <c:pt idx="101">
                  <c:v>175.03640000000001</c:v>
                </c:pt>
                <c:pt idx="102">
                  <c:v>170.60999999999999</c:v>
                </c:pt>
                <c:pt idx="103">
                  <c:v>170.43</c:v>
                </c:pt>
                <c:pt idx="104">
                  <c:v>169.995</c:v>
                </c:pt>
                <c:pt idx="105">
                  <c:v>167.34360000000001</c:v>
                </c:pt>
                <c:pt idx="106">
                  <c:v>166.98840000000001</c:v>
                </c:pt>
                <c:pt idx="107">
                  <c:v>178.9545</c:v>
                </c:pt>
                <c:pt idx="108">
                  <c:v>185.24549999999999</c:v>
                </c:pt>
                <c:pt idx="109">
                  <c:v>206.92250000000001</c:v>
                </c:pt>
                <c:pt idx="110">
                  <c:v>206.49720000000002</c:v>
                </c:pt>
                <c:pt idx="111">
                  <c:v>190.67920000000001</c:v>
                </c:pt>
                <c:pt idx="112">
                  <c:v>178.9776</c:v>
                </c:pt>
                <c:pt idx="113">
                  <c:v>187.03400000000002</c:v>
                </c:pt>
                <c:pt idx="114">
                  <c:v>187.77510000000001</c:v>
                </c:pt>
                <c:pt idx="115">
                  <c:v>186.03100000000001</c:v>
                </c:pt>
                <c:pt idx="116">
                  <c:v>188.98520000000002</c:v>
                </c:pt>
                <c:pt idx="117">
                  <c:v>186.048</c:v>
                </c:pt>
                <c:pt idx="118">
                  <c:v>181.8768</c:v>
                </c:pt>
                <c:pt idx="119">
                  <c:v>189.85120000000001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103-47DC-BD98-A43498DC3E4E}"/>
            </c:ext>
          </c:extLst>
        </c:ser>
        <c:ser>
          <c:idx val="4"/>
          <c:order val="10"/>
          <c:tx>
            <c:v>Preço 2030</c:v>
          </c:tx>
          <c:spPr>
            <a:ln w="31750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205.29599999999999</c:v>
                </c:pt>
                <c:pt idx="85" formatCode="_(* #,##0.00_);_(* \(#,##0.00\);_(* &quot;-&quot;??_);_(@_)">
                  <c:v>206.82199999999997</c:v>
                </c:pt>
                <c:pt idx="86" formatCode="_(* #,##0.00_);_(* \(#,##0.00\);_(* &quot;-&quot;??_);_(@_)">
                  <c:v>203.89850000000001</c:v>
                </c:pt>
                <c:pt idx="87" formatCode="_(* #,##0.00_);_(* \(#,##0.00\);_(* &quot;-&quot;??_);_(@_)">
                  <c:v>203.54130000000004</c:v>
                </c:pt>
                <c:pt idx="88" formatCode="_(* #,##0.00_);_(* \(#,##0.00\);_(* &quot;-&quot;??_);_(@_)">
                  <c:v>208.80689999999998</c:v>
                </c:pt>
                <c:pt idx="89" formatCode="_(* #,##0.00_);_(* \(#,##0.00\);_(* &quot;-&quot;??_);_(@_)">
                  <c:v>200.92500000000001</c:v>
                </c:pt>
                <c:pt idx="90" formatCode="_(* #,##0.00_);_(* \(#,##0.00\);_(* &quot;-&quot;??_);_(@_)">
                  <c:v>200.94760000000002</c:v>
                </c:pt>
                <c:pt idx="91" formatCode="_(* #,##0.00_);_(* \(#,##0.00\);_(* &quot;-&quot;??_);_(@_)">
                  <c:v>196.24170000000001</c:v>
                </c:pt>
                <c:pt idx="92" formatCode="_(* #,##0.00_);_(* \(#,##0.00\);_(* &quot;-&quot;??_);_(@_)">
                  <c:v>199.20030000000003</c:v>
                </c:pt>
                <c:pt idx="93" formatCode="_(* #,##0.00_);_(* \(#,##0.00\);_(* &quot;-&quot;??_);_(@_)">
                  <c:v>189.05599999999998</c:v>
                </c:pt>
                <c:pt idx="94" formatCode="_(* #,##0.00_);_(* \(#,##0.00\);_(* &quot;-&quot;??_);_(@_)">
                  <c:v>188.11199999999999</c:v>
                </c:pt>
                <c:pt idx="95" formatCode="_(* #,##0.00_);_(* \(#,##0.00\);_(* &quot;-&quot;??_);_(@_)">
                  <c:v>187.45599999999999</c:v>
                </c:pt>
                <c:pt idx="96" formatCode="_(* #,##0.00_);_(* \(#,##0.00\);_(* &quot;-&quot;??_);_(@_)">
                  <c:v>191.12559999999999</c:v>
                </c:pt>
                <c:pt idx="97" formatCode="_(* #,##0.00_);_(* \(#,##0.00\);_(* &quot;-&quot;??_);_(@_)">
                  <c:v>194.89679999999998</c:v>
                </c:pt>
                <c:pt idx="98" formatCode="_(* #,##0.00_);_(* \(#,##0.00\);_(* &quot;-&quot;??_);_(@_)">
                  <c:v>185.4237</c:v>
                </c:pt>
                <c:pt idx="99" formatCode="_(* #,##0.00_);_(* \(#,##0.00\);_(* &quot;-&quot;??_);_(@_)">
                  <c:v>184.28060000000002</c:v>
                </c:pt>
                <c:pt idx="100" formatCode="_(* #,##0.00_);_(* \(#,##0.00\);_(* &quot;-&quot;??_);_(@_)">
                  <c:v>177.66839999999999</c:v>
                </c:pt>
                <c:pt idx="101" formatCode="_(* #,##0.00_);_(* \(#,##0.00\);_(* &quot;-&quot;??_);_(@_)">
                  <c:v>172.76320000000001</c:v>
                </c:pt>
                <c:pt idx="102" formatCode="_(* #,##0.00_);_(* \(#,##0.00\);_(* &quot;-&quot;??_);_(@_)">
                  <c:v>168.33519999999999</c:v>
                </c:pt>
                <c:pt idx="103" formatCode="_(* #,##0.00_);_(* \(#,##0.00\);_(* &quot;-&quot;??_);_(@_)">
                  <c:v>168.1576</c:v>
                </c:pt>
                <c:pt idx="104" formatCode="_(* #,##0.00_);_(* \(#,##0.00\);_(* &quot;-&quot;??_);_(@_)">
                  <c:v>167.72839999999999</c:v>
                </c:pt>
                <c:pt idx="105" formatCode="_(* #,##0.00_);_(* \(#,##0.00\);_(* &quot;-&quot;??_);_(@_)">
                  <c:v>165.0822</c:v>
                </c:pt>
                <c:pt idx="106" formatCode="_(* #,##0.00_);_(* \(#,##0.00\);_(* &quot;-&quot;??_);_(@_)">
                  <c:v>164.73180000000002</c:v>
                </c:pt>
                <c:pt idx="107" formatCode="_(* #,##0.00_);_(* \(#,##0.00\);_(* &quot;-&quot;??_);_(@_)">
                  <c:v>176.70349999999999</c:v>
                </c:pt>
                <c:pt idx="108" formatCode="_(* #,##0.00_);_(* \(#,##0.00\);_(* &quot;-&quot;??_);_(@_)">
                  <c:v>183.0001</c:v>
                </c:pt>
                <c:pt idx="109" formatCode="_(* #,##0.00_);_(* \(#,##0.00\);_(* &quot;-&quot;??_);_(@_)">
                  <c:v>201.33</c:v>
                </c:pt>
                <c:pt idx="110" formatCode="_(* #,##0.00_);_(* \(#,##0.00\);_(* &quot;-&quot;??_);_(@_)">
                  <c:v>200.9462</c:v>
                </c:pt>
                <c:pt idx="111" formatCode="_(* #,##0.00_);_(* \(#,##0.00\);_(* &quot;-&quot;??_);_(@_)">
                  <c:v>185.1362</c:v>
                </c:pt>
                <c:pt idx="112" formatCode="_(* #,##0.00_);_(* \(#,##0.00\);_(* &quot;-&quot;??_);_(@_)">
                  <c:v>173.45359999999999</c:v>
                </c:pt>
                <c:pt idx="113" formatCode="_(* #,##0.00_);_(* \(#,##0.00\);_(* &quot;-&quot;??_);_(@_)">
                  <c:v>181.53300000000002</c:v>
                </c:pt>
                <c:pt idx="114" formatCode="_(* #,##0.00_);_(* \(#,##0.00\);_(* &quot;-&quot;??_);_(@_)">
                  <c:v>182.28460000000001</c:v>
                </c:pt>
                <c:pt idx="115" formatCode="_(* #,##0.00_);_(* \(#,##0.00\);_(* &quot;-&quot;??_);_(@_)">
                  <c:v>180.55950000000001</c:v>
                </c:pt>
                <c:pt idx="116" formatCode="_(* #,##0.00_);_(* \(#,##0.00\);_(* &quot;-&quot;??_);_(@_)">
                  <c:v>183.5232</c:v>
                </c:pt>
                <c:pt idx="117" formatCode="_(* #,##0.00_);_(* \(#,##0.00\);_(* &quot;-&quot;??_);_(@_)">
                  <c:v>180.608</c:v>
                </c:pt>
                <c:pt idx="118" formatCode="_(* #,##0.00_);_(* \(#,##0.00\);_(* &quot;-&quot;??_);_(@_)">
                  <c:v>176.46379999999999</c:v>
                </c:pt>
                <c:pt idx="119" formatCode="_(* #,##0.00_);_(* \(#,##0.00\);_(* &quot;-&quot;??_);_(@_)">
                  <c:v>184.45769999999999</c:v>
                </c:pt>
                <c:pt idx="120" formatCode="_(* #,##0.00_);_(* \(#,##0.00\);_(* &quot;-&quot;??_);_(@_)">
                  <c:v>177.12749999999997</c:v>
                </c:pt>
                <c:pt idx="121" formatCode="_(* #,##0.00_);_(* \(#,##0.00\);_(* &quot;-&quot;??_);_(@_)">
                  <c:v>185.43870000000001</c:v>
                </c:pt>
                <c:pt idx="122" formatCode="_(* #,##0.00_);_(* \(#,##0.00\);_(* &quot;-&quot;??_);_(@_)">
                  <c:v>191.64279999999999</c:v>
                </c:pt>
                <c:pt idx="123" formatCode="_(* #,##0.00_);_(* \(#,##0.00\);_(* &quot;-&quot;??_);_(@_)">
                  <c:v>198.90360000000001</c:v>
                </c:pt>
                <c:pt idx="124" formatCode="_(* #,##0.00_);_(* \(#,##0.00\);_(* &quot;-&quot;??_);_(@_)">
                  <c:v>200.18710000000002</c:v>
                </c:pt>
                <c:pt idx="125" formatCode="_(* #,##0.00_);_(* \(#,##0.00\);_(* &quot;-&quot;??_);_(@_)">
                  <c:v>200.73600000000002</c:v>
                </c:pt>
                <c:pt idx="126" formatCode="_(* #,##0.00_);_(* \(#,##0.00\);_(* &quot;-&quot;??_);_(@_)">
                  <c:v>202.36139999999997</c:v>
                </c:pt>
                <c:pt idx="127" formatCode="_(* #,##0.00_);_(* \(#,##0.00\);_(* &quot;-&quot;??_);_(@_)">
                  <c:v>202.89750000000001</c:v>
                </c:pt>
                <c:pt idx="128" formatCode="_(* #,##0.00_);_(* \(#,##0.00\);_(* &quot;-&quot;??_);_(@_)">
                  <c:v>218.73600000000002</c:v>
                </c:pt>
                <c:pt idx="129" formatCode="_(* #,##0.00_);_(* \(#,##0.00\);_(* &quot;-&quot;??_);_(@_)">
                  <c:v>228.09599999999998</c:v>
                </c:pt>
                <c:pt idx="130" formatCode="_(* #,##0.00_);_(* \(#,##0.00\);_(* &quot;-&quot;??_);_(@_)">
                  <c:v>222.71850000000001</c:v>
                </c:pt>
                <c:pt idx="131" formatCode="_(* #,##0.00_);_(* \(#,##0.00\);_(* &quot;-&quot;??_);_(@_)">
                  <c:v>211.9905</c:v>
                </c:pt>
                <c:pt idx="132" formatCode="_(* #,##0.00_);_(* \(#,##0.00\);_(* &quot;-&quot;??_);_(@_)">
                  <c:v>221.62199999999999</c:v>
                </c:pt>
                <c:pt idx="133" formatCode="_(* #,##0.00_);_(* \(#,##0.00\);_(* &quot;-&quot;??_);_(@_)">
                  <c:v>253.0762</c:v>
                </c:pt>
                <c:pt idx="134" formatCode="_(* #,##0.00_);_(* \(#,##0.00\);_(* &quot;-&quot;??_);_(@_)">
                  <c:v>244.60800000000003</c:v>
                </c:pt>
                <c:pt idx="135" formatCode="_(* #,##0.00_);_(* \(#,##0.00\);_(* &quot;-&quot;??_);_(@_)">
                  <c:v>233.88749999999999</c:v>
                </c:pt>
                <c:pt idx="136" formatCode="_(* #,##0.00_);_(* \(#,##0.00\);_(* &quot;-&quot;??_);_(@_)">
                  <c:v>250.4442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D103-47DC-BD98-A43498DC3E4E}"/>
            </c:ext>
          </c:extLst>
        </c:ser>
        <c:ser>
          <c:idx val="11"/>
          <c:order val="11"/>
          <c:tx>
            <c:v>Preço 2031</c:v>
          </c:tx>
          <c:spPr>
            <a:ln w="31750" cap="rnd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'Atac-I50-SECOeS'!$T$2:$T$151</c:f>
              <c:numCache>
                <c:formatCode>General</c:formatCode>
                <c:ptCount val="150"/>
                <c:pt idx="84" formatCode="_(* #,##0.00_);_(* \(#,##0.00\);_(* &quot;-&quot;??_);_(@_)">
                  <c:v>199.18600000000001</c:v>
                </c:pt>
                <c:pt idx="85" formatCode="_(* #,##0.00_);_(* \(#,##0.00\);_(* &quot;-&quot;??_);_(@_)">
                  <c:v>200.73899999999998</c:v>
                </c:pt>
                <c:pt idx="86" formatCode="_(* #,##0.00_);_(* \(#,##0.00\);_(* &quot;-&quot;??_);_(@_)">
                  <c:v>197.86600000000001</c:v>
                </c:pt>
                <c:pt idx="87" formatCode="_(* #,##0.00_);_(* \(#,##0.00\);_(* &quot;-&quot;??_);_(@_)">
                  <c:v>197.58980000000003</c:v>
                </c:pt>
                <c:pt idx="88" formatCode="_(* #,##0.00_);_(* \(#,##0.00\);_(* &quot;-&quot;??_);_(@_)">
                  <c:v>202.9084</c:v>
                </c:pt>
                <c:pt idx="89" formatCode="_(* #,##0.00_);_(* \(#,##0.00\);_(* &quot;-&quot;??_);_(@_)">
                  <c:v>195.05</c:v>
                </c:pt>
                <c:pt idx="90" formatCode="_(* #,##0.00_);_(* \(#,##0.00\);_(* &quot;-&quot;??_);_(@_)">
                  <c:v>195.10610000000003</c:v>
                </c:pt>
                <c:pt idx="91" formatCode="_(* #,##0.00_);_(* \(#,##0.00\);_(* &quot;-&quot;??_);_(@_)">
                  <c:v>190.36619999999999</c:v>
                </c:pt>
                <c:pt idx="92" formatCode="_(* #,##0.00_);_(* \(#,##0.00\);_(* &quot;-&quot;??_);_(@_)">
                  <c:v>193.30680000000001</c:v>
                </c:pt>
                <c:pt idx="93" formatCode="_(* #,##0.00_);_(* \(#,##0.00\);_(* &quot;-&quot;??_);_(@_)">
                  <c:v>183.148</c:v>
                </c:pt>
                <c:pt idx="94" formatCode="_(* #,##0.00_);_(* \(#,##0.00\);_(* &quot;-&quot;??_);_(@_)">
                  <c:v>182.23349999999999</c:v>
                </c:pt>
                <c:pt idx="95" formatCode="_(* #,##0.00_);_(* \(#,##0.00\);_(* &quot;-&quot;??_);_(@_)">
                  <c:v>181.59799999999998</c:v>
                </c:pt>
                <c:pt idx="96" formatCode="_(* #,##0.00_);_(* \(#,##0.00\);_(* &quot;-&quot;??_);_(@_)">
                  <c:v>185.29859999999999</c:v>
                </c:pt>
                <c:pt idx="97" formatCode="_(* #,##0.00_);_(* \(#,##0.00\);_(* &quot;-&quot;??_);_(@_)">
                  <c:v>189.09629999999999</c:v>
                </c:pt>
                <c:pt idx="98" formatCode="_(* #,##0.00_);_(* \(#,##0.00\);_(* &quot;-&quot;??_);_(@_)">
                  <c:v>179.6652</c:v>
                </c:pt>
                <c:pt idx="99" formatCode="_(* #,##0.00_);_(* \(#,##0.00\);_(* &quot;-&quot;??_);_(@_)">
                  <c:v>181.9914</c:v>
                </c:pt>
                <c:pt idx="100" formatCode="_(* #,##0.00_);_(* \(#,##0.00\);_(* &quot;-&quot;??_);_(@_)">
                  <c:v>175.39060000000001</c:v>
                </c:pt>
                <c:pt idx="101" formatCode="_(* #,##0.00_);_(* \(#,##0.00\);_(* &quot;-&quot;??_);_(@_)">
                  <c:v>170.49</c:v>
                </c:pt>
                <c:pt idx="102" formatCode="_(* #,##0.00_);_(* \(#,##0.00\);_(* &quot;-&quot;??_);_(@_)">
                  <c:v>166.06039999999999</c:v>
                </c:pt>
                <c:pt idx="103" formatCode="_(* #,##0.00_);_(* \(#,##0.00\);_(* &quot;-&quot;??_);_(@_)">
                  <c:v>165.88520000000003</c:v>
                </c:pt>
                <c:pt idx="104" formatCode="_(* #,##0.00_);_(* \(#,##0.00\);_(* &quot;-&quot;??_);_(@_)">
                  <c:v>165.46179999999998</c:v>
                </c:pt>
                <c:pt idx="105" formatCode="_(* #,##0.00_);_(* \(#,##0.00\);_(* &quot;-&quot;??_);_(@_)">
                  <c:v>162.82080000000002</c:v>
                </c:pt>
                <c:pt idx="106" formatCode="_(* #,##0.00_);_(* \(#,##0.00\);_(* &quot;-&quot;??_);_(@_)">
                  <c:v>162.4752</c:v>
                </c:pt>
                <c:pt idx="107" formatCode="_(* #,##0.00_);_(* \(#,##0.00\);_(* &quot;-&quot;??_);_(@_)">
                  <c:v>174.45249999999999</c:v>
                </c:pt>
                <c:pt idx="108" formatCode="_(* #,##0.00_);_(* \(#,##0.00\);_(* &quot;-&quot;??_);_(@_)">
                  <c:v>180.75470000000001</c:v>
                </c:pt>
                <c:pt idx="109" formatCode="_(* #,##0.00_);_(* \(#,##0.00\);_(* &quot;-&quot;??_);_(@_)">
                  <c:v>195.73750000000001</c:v>
                </c:pt>
                <c:pt idx="110" formatCode="_(* #,##0.00_);_(* \(#,##0.00\);_(* &quot;-&quot;??_);_(@_)">
                  <c:v>195.39520000000002</c:v>
                </c:pt>
                <c:pt idx="111" formatCode="_(* #,##0.00_);_(* \(#,##0.00\);_(* &quot;-&quot;??_);_(@_)">
                  <c:v>179.5932</c:v>
                </c:pt>
                <c:pt idx="112" formatCode="_(* #,##0.00_);_(* \(#,##0.00\);_(* &quot;-&quot;??_);_(@_)">
                  <c:v>167.92959999999999</c:v>
                </c:pt>
                <c:pt idx="113" formatCode="_(* #,##0.00_);_(* \(#,##0.00\);_(* &quot;-&quot;??_);_(@_)">
                  <c:v>176.03200000000001</c:v>
                </c:pt>
                <c:pt idx="114" formatCode="_(* #,##0.00_);_(* \(#,##0.00\);_(* &quot;-&quot;??_);_(@_)">
                  <c:v>176.79410000000001</c:v>
                </c:pt>
                <c:pt idx="115" formatCode="_(* #,##0.00_);_(* \(#,##0.00\);_(* &quot;-&quot;??_);_(@_)">
                  <c:v>175.08800000000002</c:v>
                </c:pt>
                <c:pt idx="116" formatCode="_(* #,##0.00_);_(* \(#,##0.00\);_(* &quot;-&quot;??_);_(@_)">
                  <c:v>178.06120000000001</c:v>
                </c:pt>
                <c:pt idx="117" formatCode="_(* #,##0.00_);_(* \(#,##0.00\);_(* &quot;-&quot;??_);_(@_)">
                  <c:v>175.16800000000001</c:v>
                </c:pt>
                <c:pt idx="118" formatCode="_(* #,##0.00_);_(* \(#,##0.00\);_(* &quot;-&quot;??_);_(@_)">
                  <c:v>171.05080000000001</c:v>
                </c:pt>
                <c:pt idx="119" formatCode="_(* #,##0.00_);_(* \(#,##0.00\);_(* &quot;-&quot;??_);_(@_)">
                  <c:v>179.0642</c:v>
                </c:pt>
                <c:pt idx="120" formatCode="_(* #,##0.00_);_(* \(#,##0.00\);_(* &quot;-&quot;??_);_(@_)">
                  <c:v>171.76</c:v>
                </c:pt>
                <c:pt idx="121" formatCode="_(* #,##0.00_);_(* \(#,##0.00\);_(* &quot;-&quot;??_);_(@_)">
                  <c:v>174.71970000000002</c:v>
                </c:pt>
                <c:pt idx="122" formatCode="_(* #,##0.00_);_(* \(#,##0.00\);_(* &quot;-&quot;??_);_(@_)">
                  <c:v>181.0548</c:v>
                </c:pt>
                <c:pt idx="123" formatCode="_(* #,##0.00_);_(* \(#,##0.00\);_(* &quot;-&quot;??_);_(@_)">
                  <c:v>188.37960000000001</c:v>
                </c:pt>
                <c:pt idx="124" formatCode="_(* #,##0.00_);_(* \(#,##0.00\);_(* &quot;-&quot;??_);_(@_)">
                  <c:v>189.70609999999999</c:v>
                </c:pt>
                <c:pt idx="125" formatCode="_(* #,##0.00_);_(* \(#,##0.00\);_(* &quot;-&quot;??_);_(@_)">
                  <c:v>190.28100000000001</c:v>
                </c:pt>
                <c:pt idx="126" formatCode="_(* #,##0.00_);_(* \(#,##0.00\);_(* &quot;-&quot;??_);_(@_)">
                  <c:v>191.93039999999999</c:v>
                </c:pt>
                <c:pt idx="127" formatCode="_(* #,##0.00_);_(* \(#,##0.00\);_(* &quot;-&quot;??_);_(@_)">
                  <c:v>192.49250000000001</c:v>
                </c:pt>
                <c:pt idx="128" formatCode="_(* #,##0.00_);_(* \(#,##0.00\);_(* &quot;-&quot;??_);_(@_)">
                  <c:v>208.32000000000002</c:v>
                </c:pt>
                <c:pt idx="129" formatCode="_(* #,##0.00_);_(* \(#,##0.00\);_(* &quot;-&quot;??_);_(@_)">
                  <c:v>217.72799999999998</c:v>
                </c:pt>
                <c:pt idx="130" formatCode="_(* #,##0.00_);_(* \(#,##0.00\);_(* &quot;-&quot;??_);_(@_)">
                  <c:v>212.3595</c:v>
                </c:pt>
                <c:pt idx="131" formatCode="_(* #,##0.00_);_(* \(#,##0.00\);_(* &quot;-&quot;??_);_(@_)">
                  <c:v>201.64950000000002</c:v>
                </c:pt>
                <c:pt idx="132" formatCode="_(* #,##0.00_);_(* \(#,##0.00\);_(* &quot;-&quot;??_);_(@_)">
                  <c:v>209.25239999999999</c:v>
                </c:pt>
                <c:pt idx="133" formatCode="_(* #,##0.00_);_(* \(#,##0.00\);_(* &quot;-&quot;??_);_(@_)">
                  <c:v>214.1414</c:v>
                </c:pt>
                <c:pt idx="134" formatCode="_(* #,##0.00_);_(* \(#,##0.00\);_(* &quot;-&quot;??_);_(@_)">
                  <c:v>222.18560000000002</c:v>
                </c:pt>
                <c:pt idx="135" formatCode="_(* #,##0.00_);_(* \(#,##0.00\);_(* &quot;-&quot;??_);_(@_)">
                  <c:v>216.67499999999998</c:v>
                </c:pt>
                <c:pt idx="136" formatCode="_(* #,##0.00_);_(* \(#,##0.00\);_(* &quot;-&quot;??_);_(@_)">
                  <c:v>221.27600000000001</c:v>
                </c:pt>
                <c:pt idx="137" formatCode="_(* #,##0.00_);_(* \(#,##0.00\);_(* &quot;-&quot;??_);_(@_)">
                  <c:v>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D103-47DC-BD98-A43498DC3E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/>
      </c:lineChart>
      <c:lineChart>
        <c:grouping val="standard"/>
        <c:varyColors val="0"/>
        <c:ser>
          <c:idx val="1"/>
          <c:order val="7"/>
          <c:tx>
            <c:v>Preço 2027</c:v>
          </c:tx>
          <c:spPr>
            <a:ln w="31750" cap="rnd">
              <a:solidFill>
                <a:srgbClr val="FFFF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223.626</c:v>
                </c:pt>
                <c:pt idx="85">
                  <c:v>225.07099999999997</c:v>
                </c:pt>
                <c:pt idx="86">
                  <c:v>221.99600000000004</c:v>
                </c:pt>
                <c:pt idx="87">
                  <c:v>221.39580000000004</c:v>
                </c:pt>
                <c:pt idx="88">
                  <c:v>226.50239999999999</c:v>
                </c:pt>
                <c:pt idx="89">
                  <c:v>218.55</c:v>
                </c:pt>
                <c:pt idx="90">
                  <c:v>218.47210000000001</c:v>
                </c:pt>
                <c:pt idx="91">
                  <c:v>213.8682</c:v>
                </c:pt>
                <c:pt idx="92">
                  <c:v>216.88080000000002</c:v>
                </c:pt>
                <c:pt idx="93">
                  <c:v>206.78</c:v>
                </c:pt>
                <c:pt idx="94">
                  <c:v>205.7475</c:v>
                </c:pt>
                <c:pt idx="95">
                  <c:v>205.03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103-47DC-BD98-A43498DC3E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9622368"/>
        <c:axId val="1039618528"/>
      </c:lineChart>
      <c:dateAx>
        <c:axId val="-2111322928"/>
        <c:scaling>
          <c:orientation val="minMax"/>
          <c:max val="46203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3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25"/>
      </c:valAx>
      <c:valAx>
        <c:axId val="1039618528"/>
        <c:scaling>
          <c:orientation val="minMax"/>
          <c:max val="450"/>
          <c:min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1039622368"/>
        <c:crosses val="max"/>
        <c:crossBetween val="between"/>
        <c:majorUnit val="25"/>
      </c:valAx>
      <c:dateAx>
        <c:axId val="1039622368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03961852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Forward!$O$2:$O$151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 formatCode="_(* #,##0.00_);_(* \(#,##0.00\);_(* &quot;-&quot;??_);_(@_)">
                  <c:v>154</c:v>
                </c:pt>
                <c:pt idx="108" formatCode="_(* #,##0.00_);_(* \(#,##0.00\);_(* &quot;-&quot;??_);_(@_)">
                  <c:v>147</c:v>
                </c:pt>
                <c:pt idx="109" formatCode="_(* #,##0.00_);_(* \(#,##0.00\);_(* &quot;-&quot;??_);_(@_)">
                  <c:v>207</c:v>
                </c:pt>
                <c:pt idx="110" formatCode="_(* #,##0.00_);_(* \(#,##0.00\);_(* &quot;-&quot;??_);_(@_)">
                  <c:v>195</c:v>
                </c:pt>
                <c:pt idx="111" formatCode="_(* #,##0.00_);_(* \(#,##0.00\);_(* &quot;-&quot;??_);_(@_)">
                  <c:v>186</c:v>
                </c:pt>
                <c:pt idx="112" formatCode="_(* #,##0.00_);_(* \(#,##0.00\);_(* &quot;-&quot;??_);_(@_)">
                  <c:v>175</c:v>
                </c:pt>
                <c:pt idx="113" formatCode="_(* #,##0.00_);_(* \(#,##0.00\);_(* &quot;-&quot;??_);_(@_)">
                  <c:v>188</c:v>
                </c:pt>
                <c:pt idx="114" formatCode="_(* #,##0.00_);_(* \(#,##0.00\);_(* &quot;-&quot;??_);_(@_)">
                  <c:v>197</c:v>
                </c:pt>
                <c:pt idx="115" formatCode="_(* #,##0.00_);_(* \(#,##0.00\);_(* &quot;-&quot;??_);_(@_)">
                  <c:v>192</c:v>
                </c:pt>
                <c:pt idx="116" formatCode="_(* #,##0.00_);_(* \(#,##0.00\);_(* &quot;-&quot;??_);_(@_)">
                  <c:v>200</c:v>
                </c:pt>
                <c:pt idx="117" formatCode="_(* #,##0.00_);_(* \(#,##0.00\);_(* &quot;-&quot;??_);_(@_)">
                  <c:v>201</c:v>
                </c:pt>
                <c:pt idx="118" formatCode="_(* #,##0.00_);_(* \(#,##0.00\);_(* &quot;-&quot;??_);_(@_)">
                  <c:v>189</c:v>
                </c:pt>
                <c:pt idx="119" formatCode="_(* #,##0.00_);_(* \(#,##0.00\);_(* &quot;-&quot;??_);_(@_)">
                  <c:v>191</c:v>
                </c:pt>
                <c:pt idx="120" formatCode="_(* #,##0.00_);_(* \(#,##0.00\);_(* &quot;-&quot;??_);_(@_)">
                  <c:v>199</c:v>
                </c:pt>
                <c:pt idx="121" formatCode="_(* #,##0.00_);_(* \(#,##0.00\);_(* &quot;-&quot;??_);_(@_)">
                  <c:v>219</c:v>
                </c:pt>
                <c:pt idx="122" formatCode="_(* #,##0.00_);_(* \(#,##0.00\);_(* &quot;-&quot;??_);_(@_)">
                  <c:v>242</c:v>
                </c:pt>
                <c:pt idx="123" formatCode="_(* #,##0.00_);_(* \(#,##0.00\);_(* &quot;-&quot;??_);_(@_)">
                  <c:v>273</c:v>
                </c:pt>
                <c:pt idx="124" formatCode="_(* #,##0.00_);_(* \(#,##0.00\);_(* &quot;-&quot;??_);_(@_)">
                  <c:v>271</c:v>
                </c:pt>
                <c:pt idx="125" formatCode="_(* #,##0.00_);_(* \(#,##0.00\);_(* &quot;-&quot;??_);_(@_)">
                  <c:v>281</c:v>
                </c:pt>
                <c:pt idx="126" formatCode="_(* #,##0.00_);_(* \(#,##0.00\);_(* &quot;-&quot;??_);_(@_)">
                  <c:v>276</c:v>
                </c:pt>
                <c:pt idx="127" formatCode="_(* #,##0.00_);_(* \(#,##0.00\);_(* &quot;-&quot;??_);_(@_)">
                  <c:v>268</c:v>
                </c:pt>
                <c:pt idx="128" formatCode="_(* #,##0.00_);_(* \(#,##0.00\);_(* &quot;-&quot;??_);_(@_)">
                  <c:v>289</c:v>
                </c:pt>
                <c:pt idx="129" formatCode="_(* #,##0.00_);_(* \(#,##0.00\);_(* &quot;-&quot;??_);_(@_)">
                  <c:v>281</c:v>
                </c:pt>
                <c:pt idx="130" formatCode="_(* #,##0.00_);_(* \(#,##0.00\);_(* &quot;-&quot;??_);_(@_)">
                  <c:v>279</c:v>
                </c:pt>
                <c:pt idx="131" formatCode="_(* #,##0.00_);_(* \(#,##0.00\);_(* &quot;-&quot;??_);_(@_)">
                  <c:v>316</c:v>
                </c:pt>
                <c:pt idx="132" formatCode="_(* #,##0.00_);_(* \(#,##0.00\);_(* &quot;-&quot;??_);_(@_)">
                  <c:v>364</c:v>
                </c:pt>
                <c:pt idx="133" formatCode="_(* #,##0.00_);_(* \(#,##0.00\);_(* &quot;-&quot;??_);_(@_)">
                  <c:v>436</c:v>
                </c:pt>
                <c:pt idx="134" formatCode="_(* #,##0.00_);_(* \(#,##0.00\);_(* &quot;-&quot;??_);_(@_)">
                  <c:v>400</c:v>
                </c:pt>
                <c:pt idx="135" formatCode="_(* #,##0.00_);_(* \(#,##0.00\);_(* &quot;-&quot;??_);_(@_)">
                  <c:v>325</c:v>
                </c:pt>
                <c:pt idx="136" formatCode="_(* #,##0.00_);_(* \(#,##0.00\);_(* &quot;-&quot;??_);_(@_)">
                  <c:v>337</c:v>
                </c:pt>
                <c:pt idx="137" formatCode="_(* #,##0.00_);_(* \(#,##0.00\);_(* &quot;-&quot;??_);_(@_)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6B-4B2B-B887-AC06B089C2EA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6B-4B2B-B887-AC06B089C2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Forward!$P$2:$P$151</c:f>
              <c:numCache>
                <c:formatCode>General</c:formatCode>
                <c:ptCount val="150"/>
                <c:pt idx="84">
                  <c:v>183</c:v>
                </c:pt>
                <c:pt idx="85">
                  <c:v>185</c:v>
                </c:pt>
                <c:pt idx="86">
                  <c:v>184</c:v>
                </c:pt>
                <c:pt idx="87">
                  <c:v>186</c:v>
                </c:pt>
                <c:pt idx="88">
                  <c:v>192</c:v>
                </c:pt>
                <c:pt idx="89">
                  <c:v>186</c:v>
                </c:pt>
                <c:pt idx="90">
                  <c:v>187</c:v>
                </c:pt>
                <c:pt idx="91">
                  <c:v>182</c:v>
                </c:pt>
                <c:pt idx="92">
                  <c:v>184</c:v>
                </c:pt>
                <c:pt idx="93">
                  <c:v>175</c:v>
                </c:pt>
                <c:pt idx="94">
                  <c:v>175</c:v>
                </c:pt>
                <c:pt idx="95">
                  <c:v>175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168</c:v>
                </c:pt>
                <c:pt idx="109" formatCode="_(* #,##0.00_);_(* \(#,##0.00\);_(* &quot;-&quot;??_);_(@_)">
                  <c:v>201</c:v>
                </c:pt>
                <c:pt idx="110" formatCode="_(* #,##0.00_);_(* \(#,##0.00\);_(* &quot;-&quot;??_);_(@_)">
                  <c:v>189</c:v>
                </c:pt>
                <c:pt idx="111" formatCode="_(* #,##0.00_);_(* \(#,##0.00\);_(* &quot;-&quot;??_);_(@_)">
                  <c:v>182</c:v>
                </c:pt>
                <c:pt idx="112" formatCode="_(* #,##0.00_);_(* \(#,##0.00\);_(* &quot;-&quot;??_);_(@_)">
                  <c:v>172</c:v>
                </c:pt>
                <c:pt idx="113" formatCode="_(* #,##0.00_);_(* \(#,##0.00\);_(* &quot;-&quot;??_);_(@_)">
                  <c:v>180</c:v>
                </c:pt>
                <c:pt idx="114" formatCode="_(* #,##0.00_);_(* \(#,##0.00\);_(* &quot;-&quot;??_);_(@_)">
                  <c:v>181</c:v>
                </c:pt>
                <c:pt idx="115" formatCode="_(* #,##0.00_);_(* \(#,##0.00\);_(* &quot;-&quot;??_);_(@_)">
                  <c:v>180</c:v>
                </c:pt>
                <c:pt idx="116" formatCode="_(* #,##0.00_);_(* \(#,##0.00\);_(* &quot;-&quot;??_);_(@_)">
                  <c:v>183</c:v>
                </c:pt>
                <c:pt idx="117" formatCode="_(* #,##0.00_);_(* \(#,##0.00\);_(* &quot;-&quot;??_);_(@_)">
                  <c:v>181</c:v>
                </c:pt>
                <c:pt idx="118" formatCode="_(* #,##0.00_);_(* \(#,##0.00\);_(* &quot;-&quot;??_);_(@_)">
                  <c:v>178</c:v>
                </c:pt>
                <c:pt idx="119" formatCode="_(* #,##0.00_);_(* \(#,##0.00\);_(* &quot;-&quot;??_);_(@_)">
                  <c:v>186</c:v>
                </c:pt>
                <c:pt idx="120" formatCode="_(* #,##0.00_);_(* \(#,##0.00\);_(* &quot;-&quot;??_);_(@_)">
                  <c:v>180</c:v>
                </c:pt>
                <c:pt idx="121" formatCode="_(* #,##0.00_);_(* \(#,##0.00\);_(* &quot;-&quot;??_);_(@_)">
                  <c:v>198</c:v>
                </c:pt>
                <c:pt idx="122" formatCode="_(* #,##0.00_);_(* \(#,##0.00\);_(* &quot;-&quot;??_);_(@_)">
                  <c:v>206</c:v>
                </c:pt>
                <c:pt idx="123" formatCode="_(* #,##0.00_);_(* \(#,##0.00\);_(* &quot;-&quot;??_);_(@_)">
                  <c:v>218</c:v>
                </c:pt>
                <c:pt idx="124" formatCode="_(* #,##0.00_);_(* \(#,##0.00\);_(* &quot;-&quot;??_);_(@_)">
                  <c:v>221</c:v>
                </c:pt>
                <c:pt idx="125" formatCode="_(* #,##0.00_);_(* \(#,##0.00\);_(* &quot;-&quot;??_);_(@_)">
                  <c:v>220</c:v>
                </c:pt>
                <c:pt idx="126" formatCode="_(* #,##0.00_);_(* \(#,##0.00\);_(* &quot;-&quot;??_);_(@_)">
                  <c:v>224</c:v>
                </c:pt>
                <c:pt idx="127" formatCode="_(* #,##0.00_);_(* \(#,##0.00\);_(* &quot;-&quot;??_);_(@_)">
                  <c:v>226</c:v>
                </c:pt>
                <c:pt idx="128" formatCode="_(* #,##0.00_);_(* \(#,##0.00\);_(* &quot;-&quot;??_);_(@_)">
                  <c:v>241</c:v>
                </c:pt>
                <c:pt idx="129" formatCode="_(* #,##0.00_);_(* \(#,##0.00\);_(* &quot;-&quot;??_);_(@_)">
                  <c:v>242</c:v>
                </c:pt>
                <c:pt idx="130" formatCode="_(* #,##0.00_);_(* \(#,##0.00\);_(* &quot;-&quot;??_);_(@_)">
                  <c:v>233</c:v>
                </c:pt>
                <c:pt idx="131" formatCode="_(* #,##0.00_);_(* \(#,##0.00\);_(* &quot;-&quot;??_);_(@_)">
                  <c:v>265</c:v>
                </c:pt>
                <c:pt idx="132" formatCode="_(* #,##0.00_);_(* \(#,##0.00\);_(* &quot;-&quot;??_);_(@_)">
                  <c:v>294</c:v>
                </c:pt>
                <c:pt idx="133" formatCode="_(* #,##0.00_);_(* \(#,##0.00\);_(* &quot;-&quot;??_);_(@_)">
                  <c:v>314</c:v>
                </c:pt>
                <c:pt idx="134" formatCode="_(* #,##0.00_);_(* \(#,##0.00\);_(* &quot;-&quot;??_);_(@_)">
                  <c:v>298</c:v>
                </c:pt>
                <c:pt idx="135" formatCode="_(* #,##0.00_);_(* \(#,##0.00\);_(* &quot;-&quot;??_);_(@_)">
                  <c:v>296</c:v>
                </c:pt>
                <c:pt idx="136" formatCode="_(* #,##0.00_);_(* \(#,##0.00\);_(* &quot;-&quot;??_);_(@_)">
                  <c:v>317</c:v>
                </c:pt>
                <c:pt idx="137" formatCode="_(* #,##0.00_);_(* \(#,##0.00\);_(* &quot;-&quot;??_);_(@_)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E8-4A0E-A103-279C17B0DD00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223.626</c:v>
                </c:pt>
                <c:pt idx="85">
                  <c:v>225.07099999999997</c:v>
                </c:pt>
                <c:pt idx="86">
                  <c:v>221.99600000000004</c:v>
                </c:pt>
                <c:pt idx="87">
                  <c:v>221.39580000000004</c:v>
                </c:pt>
                <c:pt idx="88">
                  <c:v>226.50239999999999</c:v>
                </c:pt>
                <c:pt idx="89">
                  <c:v>218.55</c:v>
                </c:pt>
                <c:pt idx="90">
                  <c:v>218.47210000000001</c:v>
                </c:pt>
                <c:pt idx="91">
                  <c:v>213.8682</c:v>
                </c:pt>
                <c:pt idx="92">
                  <c:v>216.88080000000002</c:v>
                </c:pt>
                <c:pt idx="93">
                  <c:v>206.78</c:v>
                </c:pt>
                <c:pt idx="94">
                  <c:v>205.7475</c:v>
                </c:pt>
                <c:pt idx="95">
                  <c:v>205.03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E8-4A0E-A103-279C17B0DD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Forward!$Q$2:$Q$151</c:f>
              <c:numCache>
                <c:formatCode>General</c:formatCode>
                <c:ptCount val="150"/>
                <c:pt idx="84">
                  <c:v>178</c:v>
                </c:pt>
                <c:pt idx="85">
                  <c:v>180</c:v>
                </c:pt>
                <c:pt idx="86">
                  <c:v>179</c:v>
                </c:pt>
                <c:pt idx="87">
                  <c:v>181</c:v>
                </c:pt>
                <c:pt idx="88">
                  <c:v>187</c:v>
                </c:pt>
                <c:pt idx="89">
                  <c:v>181</c:v>
                </c:pt>
                <c:pt idx="90">
                  <c:v>182</c:v>
                </c:pt>
                <c:pt idx="91">
                  <c:v>177</c:v>
                </c:pt>
                <c:pt idx="92">
                  <c:v>179</c:v>
                </c:pt>
                <c:pt idx="93">
                  <c:v>170</c:v>
                </c:pt>
                <c:pt idx="94">
                  <c:v>170</c:v>
                </c:pt>
                <c:pt idx="95">
                  <c:v>170</c:v>
                </c:pt>
                <c:pt idx="96">
                  <c:v>174</c:v>
                </c:pt>
                <c:pt idx="97">
                  <c:v>178</c:v>
                </c:pt>
                <c:pt idx="98">
                  <c:v>171</c:v>
                </c:pt>
                <c:pt idx="99">
                  <c:v>165</c:v>
                </c:pt>
                <c:pt idx="100">
                  <c:v>160</c:v>
                </c:pt>
                <c:pt idx="101">
                  <c:v>156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  <c:pt idx="105">
                  <c:v>150</c:v>
                </c:pt>
                <c:pt idx="106">
                  <c:v>150</c:v>
                </c:pt>
                <c:pt idx="107">
                  <c:v>161</c:v>
                </c:pt>
                <c:pt idx="108">
                  <c:v>167</c:v>
                </c:pt>
                <c:pt idx="109" formatCode="_(* #,##0.00_);_(* \(#,##0.00\);_(* &quot;-&quot;??_);_(@_)">
                  <c:v>191</c:v>
                </c:pt>
                <c:pt idx="110" formatCode="_(* #,##0.00_);_(* \(#,##0.00\);_(* &quot;-&quot;??_);_(@_)">
                  <c:v>190</c:v>
                </c:pt>
                <c:pt idx="111" formatCode="_(* #,##0.00_);_(* \(#,##0.00\);_(* &quot;-&quot;??_);_(@_)">
                  <c:v>177</c:v>
                </c:pt>
                <c:pt idx="112" formatCode="_(* #,##0.00_);_(* \(#,##0.00\);_(* &quot;-&quot;??_);_(@_)">
                  <c:v>167</c:v>
                </c:pt>
                <c:pt idx="113" formatCode="_(* #,##0.00_);_(* \(#,##0.00\);_(* &quot;-&quot;??_);_(@_)">
                  <c:v>175</c:v>
                </c:pt>
                <c:pt idx="114" formatCode="_(* #,##0.00_);_(* \(#,##0.00\);_(* &quot;-&quot;??_);_(@_)">
                  <c:v>176</c:v>
                </c:pt>
                <c:pt idx="115" formatCode="_(* #,##0.00_);_(* \(#,##0.00\);_(* &quot;-&quot;??_);_(@_)">
                  <c:v>175</c:v>
                </c:pt>
                <c:pt idx="116" formatCode="_(* #,##0.00_);_(* \(#,##0.00\);_(* &quot;-&quot;??_);_(@_)">
                  <c:v>178</c:v>
                </c:pt>
                <c:pt idx="117" formatCode="_(* #,##0.00_);_(* \(#,##0.00\);_(* &quot;-&quot;??_);_(@_)">
                  <c:v>176</c:v>
                </c:pt>
                <c:pt idx="118" formatCode="_(* #,##0.00_);_(* \(#,##0.00\);_(* &quot;-&quot;??_);_(@_)">
                  <c:v>173</c:v>
                </c:pt>
                <c:pt idx="119" formatCode="_(* #,##0.00_);_(* \(#,##0.00\);_(* &quot;-&quot;??_);_(@_)">
                  <c:v>181</c:v>
                </c:pt>
                <c:pt idx="120" formatCode="_(* #,##0.00_);_(* \(#,##0.00\);_(* &quot;-&quot;??_);_(@_)">
                  <c:v>175</c:v>
                </c:pt>
                <c:pt idx="121" formatCode="_(* #,##0.00_);_(* \(#,##0.00\);_(* &quot;-&quot;??_);_(@_)">
                  <c:v>183</c:v>
                </c:pt>
                <c:pt idx="122" formatCode="_(* #,##0.00_);_(* \(#,##0.00\);_(* &quot;-&quot;??_);_(@_)">
                  <c:v>191</c:v>
                </c:pt>
                <c:pt idx="123" formatCode="_(* #,##0.00_);_(* \(#,##0.00\);_(* &quot;-&quot;??_);_(@_)">
                  <c:v>199</c:v>
                </c:pt>
                <c:pt idx="124" formatCode="_(* #,##0.00_);_(* \(#,##0.00\);_(* &quot;-&quot;??_);_(@_)">
                  <c:v>201</c:v>
                </c:pt>
                <c:pt idx="125" formatCode="_(* #,##0.00_);_(* \(#,##0.00\);_(* &quot;-&quot;??_);_(@_)">
                  <c:v>202</c:v>
                </c:pt>
                <c:pt idx="126" formatCode="_(* #,##0.00_);_(* \(#,##0.00\);_(* &quot;-&quot;??_);_(@_)">
                  <c:v>204</c:v>
                </c:pt>
                <c:pt idx="127" formatCode="_(* #,##0.00_);_(* \(#,##0.00\);_(* &quot;-&quot;??_);_(@_)">
                  <c:v>205</c:v>
                </c:pt>
                <c:pt idx="128" formatCode="_(* #,##0.00_);_(* \(#,##0.00\);_(* &quot;-&quot;??_);_(@_)">
                  <c:v>220</c:v>
                </c:pt>
                <c:pt idx="129" formatCode="_(* #,##0.00_);_(* \(#,##0.00\);_(* &quot;-&quot;??_);_(@_)">
                  <c:v>230</c:v>
                </c:pt>
                <c:pt idx="130" formatCode="_(* #,##0.00_);_(* \(#,##0.00\);_(* &quot;-&quot;??_);_(@_)">
                  <c:v>225</c:v>
                </c:pt>
                <c:pt idx="131" formatCode="_(* #,##0.00_);_(* \(#,##0.00\);_(* &quot;-&quot;??_);_(@_)">
                  <c:v>260</c:v>
                </c:pt>
                <c:pt idx="132" formatCode="_(* #,##0.00_);_(* \(#,##0.00\);_(* &quot;-&quot;??_);_(@_)">
                  <c:v>275</c:v>
                </c:pt>
                <c:pt idx="133" formatCode="_(* #,##0.00_);_(* \(#,##0.00\);_(* &quot;-&quot;??_);_(@_)">
                  <c:v>298</c:v>
                </c:pt>
                <c:pt idx="134" formatCode="_(* #,##0.00_);_(* \(#,##0.00\);_(* &quot;-&quot;??_);_(@_)">
                  <c:v>282</c:v>
                </c:pt>
                <c:pt idx="135" formatCode="_(* #,##0.00_);_(* \(#,##0.00\);_(* &quot;-&quot;??_);_(@_)">
                  <c:v>280</c:v>
                </c:pt>
                <c:pt idx="136" formatCode="_(* #,##0.00_);_(* \(#,##0.00\);_(* &quot;-&quot;??_);_(@_)">
                  <c:v>293</c:v>
                </c:pt>
                <c:pt idx="137" formatCode="_(* #,##0.00_);_(* \(#,##0.00\);_(* &quot;-&quot;??_);_(@_)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38-432F-AB0C-37CE611A2BEA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217.51599999999999</c:v>
                </c:pt>
                <c:pt idx="85">
                  <c:v>218.98799999999997</c:v>
                </c:pt>
                <c:pt idx="86">
                  <c:v>215.96350000000001</c:v>
                </c:pt>
                <c:pt idx="87">
                  <c:v>215.44430000000003</c:v>
                </c:pt>
                <c:pt idx="88">
                  <c:v>220.60389999999998</c:v>
                </c:pt>
                <c:pt idx="89">
                  <c:v>212.67500000000001</c:v>
                </c:pt>
                <c:pt idx="90">
                  <c:v>212.63060000000002</c:v>
                </c:pt>
                <c:pt idx="91">
                  <c:v>207.99270000000001</c:v>
                </c:pt>
                <c:pt idx="92">
                  <c:v>210.9873</c:v>
                </c:pt>
                <c:pt idx="93">
                  <c:v>200.87199999999999</c:v>
                </c:pt>
                <c:pt idx="94">
                  <c:v>199.869</c:v>
                </c:pt>
                <c:pt idx="95">
                  <c:v>199.172</c:v>
                </c:pt>
                <c:pt idx="96">
                  <c:v>202.77959999999999</c:v>
                </c:pt>
                <c:pt idx="97">
                  <c:v>206.49779999999998</c:v>
                </c:pt>
                <c:pt idx="98">
                  <c:v>196.94069999999999</c:v>
                </c:pt>
                <c:pt idx="99">
                  <c:v>188.85900000000001</c:v>
                </c:pt>
                <c:pt idx="100">
                  <c:v>182.22399999999999</c:v>
                </c:pt>
                <c:pt idx="101">
                  <c:v>177.30960000000002</c:v>
                </c:pt>
                <c:pt idx="102">
                  <c:v>172.88479999999998</c:v>
                </c:pt>
                <c:pt idx="103">
                  <c:v>172.70240000000001</c:v>
                </c:pt>
                <c:pt idx="104">
                  <c:v>172.26159999999999</c:v>
                </c:pt>
                <c:pt idx="105">
                  <c:v>169.60500000000002</c:v>
                </c:pt>
                <c:pt idx="106">
                  <c:v>169.245</c:v>
                </c:pt>
                <c:pt idx="107">
                  <c:v>181.2055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38-432F-AB0C-37CE611A2B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Forward!$R$2:$R$151</c:f>
              <c:numCache>
                <c:formatCode>General</c:formatCode>
                <c:ptCount val="150"/>
                <c:pt idx="84">
                  <c:v>173</c:v>
                </c:pt>
                <c:pt idx="85">
                  <c:v>175</c:v>
                </c:pt>
                <c:pt idx="86">
                  <c:v>174</c:v>
                </c:pt>
                <c:pt idx="87">
                  <c:v>176</c:v>
                </c:pt>
                <c:pt idx="88">
                  <c:v>182</c:v>
                </c:pt>
                <c:pt idx="89">
                  <c:v>176</c:v>
                </c:pt>
                <c:pt idx="90">
                  <c:v>177</c:v>
                </c:pt>
                <c:pt idx="91">
                  <c:v>172</c:v>
                </c:pt>
                <c:pt idx="92">
                  <c:v>174</c:v>
                </c:pt>
                <c:pt idx="93">
                  <c:v>165</c:v>
                </c:pt>
                <c:pt idx="94">
                  <c:v>165</c:v>
                </c:pt>
                <c:pt idx="95">
                  <c:v>165</c:v>
                </c:pt>
                <c:pt idx="96">
                  <c:v>169</c:v>
                </c:pt>
                <c:pt idx="97">
                  <c:v>173</c:v>
                </c:pt>
                <c:pt idx="98">
                  <c:v>166</c:v>
                </c:pt>
                <c:pt idx="99">
                  <c:v>163</c:v>
                </c:pt>
                <c:pt idx="100">
                  <c:v>158</c:v>
                </c:pt>
                <c:pt idx="101">
                  <c:v>154</c:v>
                </c:pt>
                <c:pt idx="102">
                  <c:v>150</c:v>
                </c:pt>
                <c:pt idx="103">
                  <c:v>150</c:v>
                </c:pt>
                <c:pt idx="104">
                  <c:v>150</c:v>
                </c:pt>
                <c:pt idx="105">
                  <c:v>148</c:v>
                </c:pt>
                <c:pt idx="106">
                  <c:v>148</c:v>
                </c:pt>
                <c:pt idx="107">
                  <c:v>159</c:v>
                </c:pt>
                <c:pt idx="108">
                  <c:v>165</c:v>
                </c:pt>
                <c:pt idx="109" formatCode="_(* #,##0.00_);_(* \(#,##0.00\);_(* &quot;-&quot;??_);_(@_)">
                  <c:v>185</c:v>
                </c:pt>
                <c:pt idx="110" formatCode="_(* #,##0.00_);_(* \(#,##0.00\);_(* &quot;-&quot;??_);_(@_)">
                  <c:v>186</c:v>
                </c:pt>
                <c:pt idx="111" formatCode="_(* #,##0.00_);_(* \(#,##0.00\);_(* &quot;-&quot;??_);_(@_)">
                  <c:v>172</c:v>
                </c:pt>
                <c:pt idx="112" formatCode="_(* #,##0.00_);_(* \(#,##0.00\);_(* &quot;-&quot;??_);_(@_)">
                  <c:v>162</c:v>
                </c:pt>
                <c:pt idx="113" formatCode="_(* #,##0.00_);_(* \(#,##0.00\);_(* &quot;-&quot;??_);_(@_)">
                  <c:v>170</c:v>
                </c:pt>
                <c:pt idx="114" formatCode="_(* #,##0.00_);_(* \(#,##0.00\);_(* &quot;-&quot;??_);_(@_)">
                  <c:v>171</c:v>
                </c:pt>
                <c:pt idx="115" formatCode="_(* #,##0.00_);_(* \(#,##0.00\);_(* &quot;-&quot;??_);_(@_)">
                  <c:v>170</c:v>
                </c:pt>
                <c:pt idx="116" formatCode="_(* #,##0.00_);_(* \(#,##0.00\);_(* &quot;-&quot;??_);_(@_)">
                  <c:v>173</c:v>
                </c:pt>
                <c:pt idx="117" formatCode="_(* #,##0.00_);_(* \(#,##0.00\);_(* &quot;-&quot;??_);_(@_)">
                  <c:v>171</c:v>
                </c:pt>
                <c:pt idx="118" formatCode="_(* #,##0.00_);_(* \(#,##0.00\);_(* &quot;-&quot;??_);_(@_)">
                  <c:v>168</c:v>
                </c:pt>
                <c:pt idx="119" formatCode="_(* #,##0.00_);_(* \(#,##0.00\);_(* &quot;-&quot;??_);_(@_)">
                  <c:v>176</c:v>
                </c:pt>
                <c:pt idx="120" formatCode="_(* #,##0.00_);_(* \(#,##0.00\);_(* &quot;-&quot;??_);_(@_)">
                  <c:v>170</c:v>
                </c:pt>
                <c:pt idx="121" formatCode="_(* #,##0.00_);_(* \(#,##0.00\);_(* &quot;-&quot;??_);_(@_)">
                  <c:v>178</c:v>
                </c:pt>
                <c:pt idx="122" formatCode="_(* #,##0.00_);_(* \(#,##0.00\);_(* &quot;-&quot;??_);_(@_)">
                  <c:v>186</c:v>
                </c:pt>
                <c:pt idx="123" formatCode="_(* #,##0.00_);_(* \(#,##0.00\);_(* &quot;-&quot;??_);_(@_)">
                  <c:v>194</c:v>
                </c:pt>
                <c:pt idx="124" formatCode="_(* #,##0.00_);_(* \(#,##0.00\);_(* &quot;-&quot;??_);_(@_)">
                  <c:v>196</c:v>
                </c:pt>
                <c:pt idx="125" formatCode="_(* #,##0.00_);_(* \(#,##0.00\);_(* &quot;-&quot;??_);_(@_)">
                  <c:v>197</c:v>
                </c:pt>
                <c:pt idx="126" formatCode="_(* #,##0.00_);_(* \(#,##0.00\);_(* &quot;-&quot;??_);_(@_)">
                  <c:v>199</c:v>
                </c:pt>
                <c:pt idx="127" formatCode="_(* #,##0.00_);_(* \(#,##0.00\);_(* &quot;-&quot;??_);_(@_)">
                  <c:v>200</c:v>
                </c:pt>
                <c:pt idx="128" formatCode="_(* #,##0.00_);_(* \(#,##0.00\);_(* &quot;-&quot;??_);_(@_)">
                  <c:v>215</c:v>
                </c:pt>
                <c:pt idx="129" formatCode="_(* #,##0.00_);_(* \(#,##0.00\);_(* &quot;-&quot;??_);_(@_)">
                  <c:v>225</c:v>
                </c:pt>
                <c:pt idx="130" formatCode="_(* #,##0.00_);_(* \(#,##0.00\);_(* &quot;-&quot;??_);_(@_)">
                  <c:v>220</c:v>
                </c:pt>
                <c:pt idx="131" formatCode="_(* #,##0.00_);_(* \(#,##0.00\);_(* &quot;-&quot;??_);_(@_)">
                  <c:v>231</c:v>
                </c:pt>
                <c:pt idx="132" formatCode="_(* #,##0.00_);_(* \(#,##0.00\);_(* &quot;-&quot;??_);_(@_)">
                  <c:v>255</c:v>
                </c:pt>
                <c:pt idx="133" formatCode="_(* #,##0.00_);_(* \(#,##0.00\);_(* &quot;-&quot;??_);_(@_)">
                  <c:v>270</c:v>
                </c:pt>
                <c:pt idx="134" formatCode="_(* #,##0.00_);_(* \(#,##0.00\);_(* &quot;-&quot;??_);_(@_)">
                  <c:v>261</c:v>
                </c:pt>
                <c:pt idx="135" formatCode="_(* #,##0.00_);_(* \(#,##0.00\);_(* &quot;-&quot;??_);_(@_)">
                  <c:v>256</c:v>
                </c:pt>
                <c:pt idx="136" formatCode="_(* #,##0.00_);_(* \(#,##0.00\);_(* &quot;-&quot;??_);_(@_)">
                  <c:v>267</c:v>
                </c:pt>
                <c:pt idx="137" formatCode="_(* #,##0.00_);_(* \(#,##0.00\);_(* &quot;-&quot;??_);_(@_)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32-4EA1-8E0F-1D923D431C4E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211.40600000000001</c:v>
                </c:pt>
                <c:pt idx="85">
                  <c:v>212.90499999999997</c:v>
                </c:pt>
                <c:pt idx="86">
                  <c:v>209.93100000000001</c:v>
                </c:pt>
                <c:pt idx="87">
                  <c:v>209.49280000000002</c:v>
                </c:pt>
                <c:pt idx="88">
                  <c:v>214.7054</c:v>
                </c:pt>
                <c:pt idx="89">
                  <c:v>206.8</c:v>
                </c:pt>
                <c:pt idx="90">
                  <c:v>206.78910000000002</c:v>
                </c:pt>
                <c:pt idx="91">
                  <c:v>202.1172</c:v>
                </c:pt>
                <c:pt idx="92">
                  <c:v>205.09380000000002</c:v>
                </c:pt>
                <c:pt idx="93">
                  <c:v>194.964</c:v>
                </c:pt>
                <c:pt idx="94">
                  <c:v>193.9905</c:v>
                </c:pt>
                <c:pt idx="95">
                  <c:v>193.31399999999999</c:v>
                </c:pt>
                <c:pt idx="96">
                  <c:v>196.95259999999999</c:v>
                </c:pt>
                <c:pt idx="97">
                  <c:v>200.69729999999998</c:v>
                </c:pt>
                <c:pt idx="98">
                  <c:v>191.18219999999999</c:v>
                </c:pt>
                <c:pt idx="99">
                  <c:v>186.56980000000001</c:v>
                </c:pt>
                <c:pt idx="100">
                  <c:v>179.9462</c:v>
                </c:pt>
                <c:pt idx="101">
                  <c:v>175.03640000000001</c:v>
                </c:pt>
                <c:pt idx="102">
                  <c:v>170.60999999999999</c:v>
                </c:pt>
                <c:pt idx="103">
                  <c:v>170.43</c:v>
                </c:pt>
                <c:pt idx="104">
                  <c:v>169.995</c:v>
                </c:pt>
                <c:pt idx="105">
                  <c:v>167.34360000000001</c:v>
                </c:pt>
                <c:pt idx="106">
                  <c:v>166.98840000000001</c:v>
                </c:pt>
                <c:pt idx="107">
                  <c:v>178.9545</c:v>
                </c:pt>
                <c:pt idx="108">
                  <c:v>185.24549999999999</c:v>
                </c:pt>
                <c:pt idx="109">
                  <c:v>206.92250000000001</c:v>
                </c:pt>
                <c:pt idx="110">
                  <c:v>206.49720000000002</c:v>
                </c:pt>
                <c:pt idx="111">
                  <c:v>190.67920000000001</c:v>
                </c:pt>
                <c:pt idx="112">
                  <c:v>178.9776</c:v>
                </c:pt>
                <c:pt idx="113">
                  <c:v>187.03400000000002</c:v>
                </c:pt>
                <c:pt idx="114">
                  <c:v>187.77510000000001</c:v>
                </c:pt>
                <c:pt idx="115">
                  <c:v>186.03100000000001</c:v>
                </c:pt>
                <c:pt idx="116">
                  <c:v>188.98520000000002</c:v>
                </c:pt>
                <c:pt idx="117">
                  <c:v>186.048</c:v>
                </c:pt>
                <c:pt idx="118">
                  <c:v>181.8768</c:v>
                </c:pt>
                <c:pt idx="119">
                  <c:v>189.85120000000001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32-4EA1-8E0F-1D923D431C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Forward!$S$2:$S$151</c:f>
              <c:numCache>
                <c:formatCode>General</c:formatCode>
                <c:ptCount val="150"/>
                <c:pt idx="84">
                  <c:v>168</c:v>
                </c:pt>
                <c:pt idx="85">
                  <c:v>170</c:v>
                </c:pt>
                <c:pt idx="86">
                  <c:v>169</c:v>
                </c:pt>
                <c:pt idx="87">
                  <c:v>171</c:v>
                </c:pt>
                <c:pt idx="88">
                  <c:v>177</c:v>
                </c:pt>
                <c:pt idx="89">
                  <c:v>171</c:v>
                </c:pt>
                <c:pt idx="90">
                  <c:v>172</c:v>
                </c:pt>
                <c:pt idx="91">
                  <c:v>167</c:v>
                </c:pt>
                <c:pt idx="92">
                  <c:v>169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164</c:v>
                </c:pt>
                <c:pt idx="97">
                  <c:v>168</c:v>
                </c:pt>
                <c:pt idx="98">
                  <c:v>161</c:v>
                </c:pt>
                <c:pt idx="99">
                  <c:v>161</c:v>
                </c:pt>
                <c:pt idx="100">
                  <c:v>156</c:v>
                </c:pt>
                <c:pt idx="101">
                  <c:v>152</c:v>
                </c:pt>
                <c:pt idx="102">
                  <c:v>148</c:v>
                </c:pt>
                <c:pt idx="103">
                  <c:v>148</c:v>
                </c:pt>
                <c:pt idx="104">
                  <c:v>148</c:v>
                </c:pt>
                <c:pt idx="105">
                  <c:v>146</c:v>
                </c:pt>
                <c:pt idx="106">
                  <c:v>146</c:v>
                </c:pt>
                <c:pt idx="107">
                  <c:v>157</c:v>
                </c:pt>
                <c:pt idx="108">
                  <c:v>163</c:v>
                </c:pt>
                <c:pt idx="109" formatCode="_(* #,##0.00_);_(* \(#,##0.00\);_(* &quot;-&quot;??_);_(@_)">
                  <c:v>180</c:v>
                </c:pt>
                <c:pt idx="110" formatCode="_(* #,##0.00_);_(* \(#,##0.00\);_(* &quot;-&quot;??_);_(@_)">
                  <c:v>181</c:v>
                </c:pt>
                <c:pt idx="111" formatCode="_(* #,##0.00_);_(* \(#,##0.00\);_(* &quot;-&quot;??_);_(@_)">
                  <c:v>167</c:v>
                </c:pt>
                <c:pt idx="112" formatCode="_(* #,##0.00_);_(* \(#,##0.00\);_(* &quot;-&quot;??_);_(@_)">
                  <c:v>157</c:v>
                </c:pt>
                <c:pt idx="113" formatCode="_(* #,##0.00_);_(* \(#,##0.00\);_(* &quot;-&quot;??_);_(@_)">
                  <c:v>165</c:v>
                </c:pt>
                <c:pt idx="114" formatCode="_(* #,##0.00_);_(* \(#,##0.00\);_(* &quot;-&quot;??_);_(@_)">
                  <c:v>166</c:v>
                </c:pt>
                <c:pt idx="115" formatCode="_(* #,##0.00_);_(* \(#,##0.00\);_(* &quot;-&quot;??_);_(@_)">
                  <c:v>165</c:v>
                </c:pt>
                <c:pt idx="116" formatCode="_(* #,##0.00_);_(* \(#,##0.00\);_(* &quot;-&quot;??_);_(@_)">
                  <c:v>168</c:v>
                </c:pt>
                <c:pt idx="117" formatCode="_(* #,##0.00_);_(* \(#,##0.00\);_(* &quot;-&quot;??_);_(@_)">
                  <c:v>166</c:v>
                </c:pt>
                <c:pt idx="118" formatCode="_(* #,##0.00_);_(* \(#,##0.00\);_(* &quot;-&quot;??_);_(@_)">
                  <c:v>163</c:v>
                </c:pt>
                <c:pt idx="119" formatCode="_(* #,##0.00_);_(* \(#,##0.00\);_(* &quot;-&quot;??_);_(@_)">
                  <c:v>171</c:v>
                </c:pt>
                <c:pt idx="120" formatCode="_(* #,##0.00_);_(* \(#,##0.00\);_(* &quot;-&quot;??_);_(@_)">
                  <c:v>165</c:v>
                </c:pt>
                <c:pt idx="121" formatCode="_(* #,##0.00_);_(* \(#,##0.00\);_(* &quot;-&quot;??_);_(@_)">
                  <c:v>173</c:v>
                </c:pt>
                <c:pt idx="122" formatCode="_(* #,##0.00_);_(* \(#,##0.00\);_(* &quot;-&quot;??_);_(@_)">
                  <c:v>181</c:v>
                </c:pt>
                <c:pt idx="123" formatCode="_(* #,##0.00_);_(* \(#,##0.00\);_(* &quot;-&quot;??_);_(@_)">
                  <c:v>189</c:v>
                </c:pt>
                <c:pt idx="124" formatCode="_(* #,##0.00_);_(* \(#,##0.00\);_(* &quot;-&quot;??_);_(@_)">
                  <c:v>191</c:v>
                </c:pt>
                <c:pt idx="125" formatCode="_(* #,##0.00_);_(* \(#,##0.00\);_(* &quot;-&quot;??_);_(@_)">
                  <c:v>192</c:v>
                </c:pt>
                <c:pt idx="126" formatCode="_(* #,##0.00_);_(* \(#,##0.00\);_(* &quot;-&quot;??_);_(@_)">
                  <c:v>194</c:v>
                </c:pt>
                <c:pt idx="127" formatCode="_(* #,##0.00_);_(* \(#,##0.00\);_(* &quot;-&quot;??_);_(@_)">
                  <c:v>195</c:v>
                </c:pt>
                <c:pt idx="128" formatCode="_(* #,##0.00_);_(* \(#,##0.00\);_(* &quot;-&quot;??_);_(@_)">
                  <c:v>210</c:v>
                </c:pt>
                <c:pt idx="129" formatCode="_(* #,##0.00_);_(* \(#,##0.00\);_(* &quot;-&quot;??_);_(@_)">
                  <c:v>220</c:v>
                </c:pt>
                <c:pt idx="130" formatCode="_(* #,##0.00_);_(* \(#,##0.00\);_(* &quot;-&quot;??_);_(@_)">
                  <c:v>215</c:v>
                </c:pt>
                <c:pt idx="131" formatCode="_(* #,##0.00_);_(* \(#,##0.00\);_(* &quot;-&quot;??_);_(@_)">
                  <c:v>205</c:v>
                </c:pt>
                <c:pt idx="132" formatCode="_(* #,##0.00_);_(* \(#,##0.00\);_(* &quot;-&quot;??_);_(@_)">
                  <c:v>215</c:v>
                </c:pt>
                <c:pt idx="133" formatCode="_(* #,##0.00_);_(* \(#,##0.00\);_(* &quot;-&quot;??_);_(@_)">
                  <c:v>247</c:v>
                </c:pt>
                <c:pt idx="134" formatCode="_(* #,##0.00_);_(* \(#,##0.00\);_(* &quot;-&quot;??_);_(@_)">
                  <c:v>240</c:v>
                </c:pt>
                <c:pt idx="135" formatCode="_(* #,##0.00_);_(* \(#,##0.00\);_(* &quot;-&quot;??_);_(@_)">
                  <c:v>231</c:v>
                </c:pt>
                <c:pt idx="136" formatCode="_(* #,##0.00_);_(* \(#,##0.00\);_(* &quot;-&quot;??_);_(@_)">
                  <c:v>249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46-4F80-9D15-65B8EBCBD22E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205.29599999999999</c:v>
                </c:pt>
                <c:pt idx="85" formatCode="_(* #,##0.00_);_(* \(#,##0.00\);_(* &quot;-&quot;??_);_(@_)">
                  <c:v>206.82199999999997</c:v>
                </c:pt>
                <c:pt idx="86" formatCode="_(* #,##0.00_);_(* \(#,##0.00\);_(* &quot;-&quot;??_);_(@_)">
                  <c:v>203.89850000000001</c:v>
                </c:pt>
                <c:pt idx="87" formatCode="_(* #,##0.00_);_(* \(#,##0.00\);_(* &quot;-&quot;??_);_(@_)">
                  <c:v>203.54130000000004</c:v>
                </c:pt>
                <c:pt idx="88" formatCode="_(* #,##0.00_);_(* \(#,##0.00\);_(* &quot;-&quot;??_);_(@_)">
                  <c:v>208.80689999999998</c:v>
                </c:pt>
                <c:pt idx="89" formatCode="_(* #,##0.00_);_(* \(#,##0.00\);_(* &quot;-&quot;??_);_(@_)">
                  <c:v>200.92500000000001</c:v>
                </c:pt>
                <c:pt idx="90" formatCode="_(* #,##0.00_);_(* \(#,##0.00\);_(* &quot;-&quot;??_);_(@_)">
                  <c:v>200.94760000000002</c:v>
                </c:pt>
                <c:pt idx="91" formatCode="_(* #,##0.00_);_(* \(#,##0.00\);_(* &quot;-&quot;??_);_(@_)">
                  <c:v>196.24170000000001</c:v>
                </c:pt>
                <c:pt idx="92" formatCode="_(* #,##0.00_);_(* \(#,##0.00\);_(* &quot;-&quot;??_);_(@_)">
                  <c:v>199.20030000000003</c:v>
                </c:pt>
                <c:pt idx="93" formatCode="_(* #,##0.00_);_(* \(#,##0.00\);_(* &quot;-&quot;??_);_(@_)">
                  <c:v>189.05599999999998</c:v>
                </c:pt>
                <c:pt idx="94" formatCode="_(* #,##0.00_);_(* \(#,##0.00\);_(* &quot;-&quot;??_);_(@_)">
                  <c:v>188.11199999999999</c:v>
                </c:pt>
                <c:pt idx="95" formatCode="_(* #,##0.00_);_(* \(#,##0.00\);_(* &quot;-&quot;??_);_(@_)">
                  <c:v>187.45599999999999</c:v>
                </c:pt>
                <c:pt idx="96" formatCode="_(* #,##0.00_);_(* \(#,##0.00\);_(* &quot;-&quot;??_);_(@_)">
                  <c:v>191.12559999999999</c:v>
                </c:pt>
                <c:pt idx="97" formatCode="_(* #,##0.00_);_(* \(#,##0.00\);_(* &quot;-&quot;??_);_(@_)">
                  <c:v>194.89679999999998</c:v>
                </c:pt>
                <c:pt idx="98" formatCode="_(* #,##0.00_);_(* \(#,##0.00\);_(* &quot;-&quot;??_);_(@_)">
                  <c:v>185.4237</c:v>
                </c:pt>
                <c:pt idx="99" formatCode="_(* #,##0.00_);_(* \(#,##0.00\);_(* &quot;-&quot;??_);_(@_)">
                  <c:v>184.28060000000002</c:v>
                </c:pt>
                <c:pt idx="100" formatCode="_(* #,##0.00_);_(* \(#,##0.00\);_(* &quot;-&quot;??_);_(@_)">
                  <c:v>177.66839999999999</c:v>
                </c:pt>
                <c:pt idx="101" formatCode="_(* #,##0.00_);_(* \(#,##0.00\);_(* &quot;-&quot;??_);_(@_)">
                  <c:v>172.76320000000001</c:v>
                </c:pt>
                <c:pt idx="102" formatCode="_(* #,##0.00_);_(* \(#,##0.00\);_(* &quot;-&quot;??_);_(@_)">
                  <c:v>168.33519999999999</c:v>
                </c:pt>
                <c:pt idx="103" formatCode="_(* #,##0.00_);_(* \(#,##0.00\);_(* &quot;-&quot;??_);_(@_)">
                  <c:v>168.1576</c:v>
                </c:pt>
                <c:pt idx="104" formatCode="_(* #,##0.00_);_(* \(#,##0.00\);_(* &quot;-&quot;??_);_(@_)">
                  <c:v>167.72839999999999</c:v>
                </c:pt>
                <c:pt idx="105" formatCode="_(* #,##0.00_);_(* \(#,##0.00\);_(* &quot;-&quot;??_);_(@_)">
                  <c:v>165.0822</c:v>
                </c:pt>
                <c:pt idx="106" formatCode="_(* #,##0.00_);_(* \(#,##0.00\);_(* &quot;-&quot;??_);_(@_)">
                  <c:v>164.73180000000002</c:v>
                </c:pt>
                <c:pt idx="107" formatCode="_(* #,##0.00_);_(* \(#,##0.00\);_(* &quot;-&quot;??_);_(@_)">
                  <c:v>176.70349999999999</c:v>
                </c:pt>
                <c:pt idx="108" formatCode="_(* #,##0.00_);_(* \(#,##0.00\);_(* &quot;-&quot;??_);_(@_)">
                  <c:v>183.0001</c:v>
                </c:pt>
                <c:pt idx="109" formatCode="_(* #,##0.00_);_(* \(#,##0.00\);_(* &quot;-&quot;??_);_(@_)">
                  <c:v>201.33</c:v>
                </c:pt>
                <c:pt idx="110" formatCode="_(* #,##0.00_);_(* \(#,##0.00\);_(* &quot;-&quot;??_);_(@_)">
                  <c:v>200.9462</c:v>
                </c:pt>
                <c:pt idx="111" formatCode="_(* #,##0.00_);_(* \(#,##0.00\);_(* &quot;-&quot;??_);_(@_)">
                  <c:v>185.1362</c:v>
                </c:pt>
                <c:pt idx="112" formatCode="_(* #,##0.00_);_(* \(#,##0.00\);_(* &quot;-&quot;??_);_(@_)">
                  <c:v>173.45359999999999</c:v>
                </c:pt>
                <c:pt idx="113" formatCode="_(* #,##0.00_);_(* \(#,##0.00\);_(* &quot;-&quot;??_);_(@_)">
                  <c:v>181.53300000000002</c:v>
                </c:pt>
                <c:pt idx="114" formatCode="_(* #,##0.00_);_(* \(#,##0.00\);_(* &quot;-&quot;??_);_(@_)">
                  <c:v>182.28460000000001</c:v>
                </c:pt>
                <c:pt idx="115" formatCode="_(* #,##0.00_);_(* \(#,##0.00\);_(* &quot;-&quot;??_);_(@_)">
                  <c:v>180.55950000000001</c:v>
                </c:pt>
                <c:pt idx="116" formatCode="_(* #,##0.00_);_(* \(#,##0.00\);_(* &quot;-&quot;??_);_(@_)">
                  <c:v>183.5232</c:v>
                </c:pt>
                <c:pt idx="117" formatCode="_(* #,##0.00_);_(* \(#,##0.00\);_(* &quot;-&quot;??_);_(@_)">
                  <c:v>180.608</c:v>
                </c:pt>
                <c:pt idx="118" formatCode="_(* #,##0.00_);_(* \(#,##0.00\);_(* &quot;-&quot;??_);_(@_)">
                  <c:v>176.46379999999999</c:v>
                </c:pt>
                <c:pt idx="119" formatCode="_(* #,##0.00_);_(* \(#,##0.00\);_(* &quot;-&quot;??_);_(@_)">
                  <c:v>184.45769999999999</c:v>
                </c:pt>
                <c:pt idx="120" formatCode="_(* #,##0.00_);_(* \(#,##0.00\);_(* &quot;-&quot;??_);_(@_)">
                  <c:v>177.12749999999997</c:v>
                </c:pt>
                <c:pt idx="121" formatCode="_(* #,##0.00_);_(* \(#,##0.00\);_(* &quot;-&quot;??_);_(@_)">
                  <c:v>185.43870000000001</c:v>
                </c:pt>
                <c:pt idx="122" formatCode="_(* #,##0.00_);_(* \(#,##0.00\);_(* &quot;-&quot;??_);_(@_)">
                  <c:v>191.64279999999999</c:v>
                </c:pt>
                <c:pt idx="123" formatCode="_(* #,##0.00_);_(* \(#,##0.00\);_(* &quot;-&quot;??_);_(@_)">
                  <c:v>198.90360000000001</c:v>
                </c:pt>
                <c:pt idx="124" formatCode="_(* #,##0.00_);_(* \(#,##0.00\);_(* &quot;-&quot;??_);_(@_)">
                  <c:v>200.18710000000002</c:v>
                </c:pt>
                <c:pt idx="125" formatCode="_(* #,##0.00_);_(* \(#,##0.00\);_(* &quot;-&quot;??_);_(@_)">
                  <c:v>200.73600000000002</c:v>
                </c:pt>
                <c:pt idx="126" formatCode="_(* #,##0.00_);_(* \(#,##0.00\);_(* &quot;-&quot;??_);_(@_)">
                  <c:v>202.36139999999997</c:v>
                </c:pt>
                <c:pt idx="127" formatCode="_(* #,##0.00_);_(* \(#,##0.00\);_(* &quot;-&quot;??_);_(@_)">
                  <c:v>202.89750000000001</c:v>
                </c:pt>
                <c:pt idx="128" formatCode="_(* #,##0.00_);_(* \(#,##0.00\);_(* &quot;-&quot;??_);_(@_)">
                  <c:v>218.73600000000002</c:v>
                </c:pt>
                <c:pt idx="129" formatCode="_(* #,##0.00_);_(* \(#,##0.00\);_(* &quot;-&quot;??_);_(@_)">
                  <c:v>228.09599999999998</c:v>
                </c:pt>
                <c:pt idx="130" formatCode="_(* #,##0.00_);_(* \(#,##0.00\);_(* &quot;-&quot;??_);_(@_)">
                  <c:v>222.71850000000001</c:v>
                </c:pt>
                <c:pt idx="131" formatCode="_(* #,##0.00_);_(* \(#,##0.00\);_(* &quot;-&quot;??_);_(@_)">
                  <c:v>211.9905</c:v>
                </c:pt>
                <c:pt idx="132" formatCode="_(* #,##0.00_);_(* \(#,##0.00\);_(* &quot;-&quot;??_);_(@_)">
                  <c:v>221.62199999999999</c:v>
                </c:pt>
                <c:pt idx="133" formatCode="_(* #,##0.00_);_(* \(#,##0.00\);_(* &quot;-&quot;??_);_(@_)">
                  <c:v>253.0762</c:v>
                </c:pt>
                <c:pt idx="134" formatCode="_(* #,##0.00_);_(* \(#,##0.00\);_(* &quot;-&quot;??_);_(@_)">
                  <c:v>244.60800000000003</c:v>
                </c:pt>
                <c:pt idx="135" formatCode="_(* #,##0.00_);_(* \(#,##0.00\);_(* &quot;-&quot;??_);_(@_)">
                  <c:v>233.88749999999999</c:v>
                </c:pt>
                <c:pt idx="136" formatCode="_(* #,##0.00_);_(* \(#,##0.00\);_(* &quot;-&quot;??_);_(@_)">
                  <c:v>250.4442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46-4F80-9D15-65B8EBCBD2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Mercado Cativo x Mercado Livre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613764671"/>
        <c:axId val="1613759871"/>
        <c:extLst>
          <c:ext xmlns:c15="http://schemas.microsoft.com/office/drawing/2012/chart" uri="{02D57815-91ED-43cb-92C2-25804820EDAC}">
            <c15:filteredArea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'Atac-I50-SECOeS-Nom'!$AJ$1</c15:sqref>
                        </c15:formulaRef>
                      </c:ext>
                    </c:extLst>
                    <c:strCache>
                      <c:ptCount val="1"/>
                      <c:pt idx="0">
                        <c:v>% Economia (Livre x Cativo)</c:v>
                      </c:pt>
                    </c:strCache>
                  </c:strRef>
                </c:tx>
                <c:spPr>
                  <a:solidFill>
                    <a:schemeClr val="accent6">
                      <a:lumMod val="40000"/>
                      <a:lumOff val="60000"/>
                    </a:schemeClr>
                  </a:solidFill>
                  <a:ln>
                    <a:noFill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>
                      <c:ext uri="{02D57815-91ED-43cb-92C2-25804820EDAC}">
                        <c15:formulaRef>
                          <c15:sqref>'Atac-I50-SECOeS-Nom'!$AJ$2:$AJ$151</c15:sqref>
                        </c15:formulaRef>
                      </c:ext>
                    </c:extLst>
                    <c:numCache>
                      <c:formatCode>0%</c:formatCode>
                      <c:ptCount val="150"/>
                      <c:pt idx="84">
                        <c:v>0.24945533769063183</c:v>
                      </c:pt>
                      <c:pt idx="85">
                        <c:v>0.3155410312273057</c:v>
                      </c:pt>
                      <c:pt idx="86">
                        <c:v>0.26325344952795932</c:v>
                      </c:pt>
                      <c:pt idx="87">
                        <c:v>0.26960784313725489</c:v>
                      </c:pt>
                      <c:pt idx="88">
                        <c:v>0.29665940450254175</c:v>
                      </c:pt>
                      <c:pt idx="89">
                        <c:v>0.30846042120551925</c:v>
                      </c:pt>
                      <c:pt idx="90">
                        <c:v>0.36383442265795213</c:v>
                      </c:pt>
                      <c:pt idx="91">
                        <c:v>0.38153594771241828</c:v>
                      </c:pt>
                      <c:pt idx="92">
                        <c:v>0.37472766884531589</c:v>
                      </c:pt>
                      <c:pt idx="93">
                        <c:v>0.44172113289760345</c:v>
                      </c:pt>
                      <c:pt idx="94">
                        <c:v>0.51724763979665933</c:v>
                      </c:pt>
                      <c:pt idx="95">
                        <c:v>0.52133260711692087</c:v>
                      </c:pt>
                      <c:pt idx="96">
                        <c:v>0.59701178451178449</c:v>
                      </c:pt>
                      <c:pt idx="97">
                        <c:v>0.61577581369248036</c:v>
                      </c:pt>
                      <c:pt idx="98">
                        <c:v>0.62682379349046013</c:v>
                      </c:pt>
                      <c:pt idx="99">
                        <c:v>0.65724957912457915</c:v>
                      </c:pt>
                      <c:pt idx="100">
                        <c:v>0.64400953984287324</c:v>
                      </c:pt>
                      <c:pt idx="101">
                        <c:v>0.63822250280583614</c:v>
                      </c:pt>
                      <c:pt idx="102">
                        <c:v>0.62962962962962965</c:v>
                      </c:pt>
                      <c:pt idx="103">
                        <c:v>0.63059413580246915</c:v>
                      </c:pt>
                      <c:pt idx="104">
                        <c:v>0.64400953984287324</c:v>
                      </c:pt>
                      <c:pt idx="105">
                        <c:v>0.6327861952861954</c:v>
                      </c:pt>
                      <c:pt idx="106">
                        <c:v>0.59999298540965207</c:v>
                      </c:pt>
                      <c:pt idx="107">
                        <c:v>0.56816428170594846</c:v>
                      </c:pt>
                      <c:pt idx="108">
                        <c:v>0.61327561327561331</c:v>
                      </c:pt>
                      <c:pt idx="109">
                        <c:v>0.43674843674843677</c:v>
                      </c:pt>
                      <c:pt idx="110">
                        <c:v>0.46127946127946129</c:v>
                      </c:pt>
                      <c:pt idx="111">
                        <c:v>0.49110149110149109</c:v>
                      </c:pt>
                      <c:pt idx="112">
                        <c:v>0.54561487894821226</c:v>
                      </c:pt>
                      <c:pt idx="113">
                        <c:v>0.47057880391213719</c:v>
                      </c:pt>
                      <c:pt idx="114">
                        <c:v>0.4088504088504088</c:v>
                      </c:pt>
                      <c:pt idx="115">
                        <c:v>0.44580727914061247</c:v>
                      </c:pt>
                      <c:pt idx="116">
                        <c:v>0.40933140933140938</c:v>
                      </c:pt>
                      <c:pt idx="117">
                        <c:v>0.36531986531986532</c:v>
                      </c:pt>
                      <c:pt idx="118">
                        <c:v>0.46095879429212766</c:v>
                      </c:pt>
                      <c:pt idx="119">
                        <c:v>0.46969696969696972</c:v>
                      </c:pt>
                      <c:pt idx="120">
                        <c:v>0.51185126442858409</c:v>
                      </c:pt>
                      <c:pt idx="121">
                        <c:v>0.43577995124386876</c:v>
                      </c:pt>
                      <c:pt idx="122">
                        <c:v>0.3407642376714542</c:v>
                      </c:pt>
                      <c:pt idx="123">
                        <c:v>0.27901136664023263</c:v>
                      </c:pt>
                      <c:pt idx="124">
                        <c:v>0.29832290657032923</c:v>
                      </c:pt>
                      <c:pt idx="125">
                        <c:v>0.29729491585161694</c:v>
                      </c:pt>
                      <c:pt idx="126">
                        <c:v>0.33033747466737157</c:v>
                      </c:pt>
                      <c:pt idx="127">
                        <c:v>0.35177842394337239</c:v>
                      </c:pt>
                      <c:pt idx="128">
                        <c:v>0.3059594090521926</c:v>
                      </c:pt>
                      <c:pt idx="129">
                        <c:v>0.31623931623931623</c:v>
                      </c:pt>
                      <c:pt idx="130">
                        <c:v>0.34032367022057747</c:v>
                      </c:pt>
                      <c:pt idx="131">
                        <c:v>0.25514729638440981</c:v>
                      </c:pt>
                      <c:pt idx="132">
                        <c:v>0.20256410256410257</c:v>
                      </c:pt>
                      <c:pt idx="133">
                        <c:v>0.11609686609686608</c:v>
                      </c:pt>
                      <c:pt idx="134">
                        <c:v>0.18219373219373217</c:v>
                      </c:pt>
                      <c:pt idx="135">
                        <c:v>0.2446581196581197</c:v>
                      </c:pt>
                      <c:pt idx="136">
                        <c:v>0.21054131054131048</c:v>
                      </c:pt>
                      <c:pt idx="137">
                        <c:v>0.22763532763532762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E55D-481E-8E82-F6F7A02DEC1C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0"/>
          <c:order val="0"/>
          <c:tx>
            <c:v>Mercado Livre de Energia</c:v>
          </c:tx>
          <c:spPr>
            <a:ln w="31750" cap="rnd">
              <a:solidFill>
                <a:schemeClr val="tx1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'Atac-I50-SECOeS-Nom'!$Y$2:$Y$151</c:f>
              <c:numCache>
                <c:formatCode>_(* #,##0.00_);_(* \(#,##0.00\);_(* "-"??_);_(@_)</c:formatCode>
                <c:ptCount val="150"/>
                <c:pt idx="84">
                  <c:v>215.8</c:v>
                </c:pt>
                <c:pt idx="85">
                  <c:v>204.2</c:v>
                </c:pt>
                <c:pt idx="86">
                  <c:v>213.13333333333333</c:v>
                </c:pt>
                <c:pt idx="87">
                  <c:v>212.5</c:v>
                </c:pt>
                <c:pt idx="88">
                  <c:v>209.66666666666666</c:v>
                </c:pt>
                <c:pt idx="89">
                  <c:v>204.83333333333334</c:v>
                </c:pt>
                <c:pt idx="90">
                  <c:v>194.8</c:v>
                </c:pt>
                <c:pt idx="91">
                  <c:v>189.28333333333333</c:v>
                </c:pt>
                <c:pt idx="92">
                  <c:v>191.06666666666666</c:v>
                </c:pt>
                <c:pt idx="93">
                  <c:v>173.4</c:v>
                </c:pt>
                <c:pt idx="94">
                  <c:v>156.56666666666666</c:v>
                </c:pt>
                <c:pt idx="95">
                  <c:v>155.19999999999999</c:v>
                </c:pt>
                <c:pt idx="96">
                  <c:v>144</c:v>
                </c:pt>
                <c:pt idx="97">
                  <c:v>138.38333333333333</c:v>
                </c:pt>
                <c:pt idx="98">
                  <c:v>131.26666666666668</c:v>
                </c:pt>
                <c:pt idx="99">
                  <c:v>122.4</c:v>
                </c:pt>
                <c:pt idx="100">
                  <c:v>124.66666666666667</c:v>
                </c:pt>
                <c:pt idx="101">
                  <c:v>124.85</c:v>
                </c:pt>
                <c:pt idx="102">
                  <c:v>126.4</c:v>
                </c:pt>
                <c:pt idx="103">
                  <c:v>126.58333333333333</c:v>
                </c:pt>
                <c:pt idx="104">
                  <c:v>124.06666666666666</c:v>
                </c:pt>
                <c:pt idx="105">
                  <c:v>126.2</c:v>
                </c:pt>
                <c:pt idx="106">
                  <c:v>133.06666666666666</c:v>
                </c:pt>
                <c:pt idx="107">
                  <c:v>144.76666666666668</c:v>
                </c:pt>
                <c:pt idx="108">
                  <c:v>147.4</c:v>
                </c:pt>
                <c:pt idx="109">
                  <c:v>195.23333333333332</c:v>
                </c:pt>
                <c:pt idx="110">
                  <c:v>187.7</c:v>
                </c:pt>
                <c:pt idx="111">
                  <c:v>177.1</c:v>
                </c:pt>
                <c:pt idx="112">
                  <c:v>161.6</c:v>
                </c:pt>
                <c:pt idx="113">
                  <c:v>180.23333333333332</c:v>
                </c:pt>
                <c:pt idx="114">
                  <c:v>193.3</c:v>
                </c:pt>
                <c:pt idx="115">
                  <c:v>185.05</c:v>
                </c:pt>
                <c:pt idx="116">
                  <c:v>193.66666666666666</c:v>
                </c:pt>
                <c:pt idx="117">
                  <c:v>201.85</c:v>
                </c:pt>
                <c:pt idx="118">
                  <c:v>180.6</c:v>
                </c:pt>
                <c:pt idx="119">
                  <c:v>181.81666666666666</c:v>
                </c:pt>
                <c:pt idx="120">
                  <c:v>179.8</c:v>
                </c:pt>
                <c:pt idx="121">
                  <c:v>200.1</c:v>
                </c:pt>
                <c:pt idx="122">
                  <c:v>224.7</c:v>
                </c:pt>
                <c:pt idx="123">
                  <c:v>241.75</c:v>
                </c:pt>
                <c:pt idx="124">
                  <c:v>238</c:v>
                </c:pt>
                <c:pt idx="125">
                  <c:v>238.46666666666667</c:v>
                </c:pt>
                <c:pt idx="126">
                  <c:v>231.6</c:v>
                </c:pt>
                <c:pt idx="127">
                  <c:v>226.96666666666667</c:v>
                </c:pt>
                <c:pt idx="128">
                  <c:v>243.2</c:v>
                </c:pt>
                <c:pt idx="129">
                  <c:v>244.7</c:v>
                </c:pt>
                <c:pt idx="130">
                  <c:v>237.06666666666666</c:v>
                </c:pt>
                <c:pt idx="131">
                  <c:v>257.18333333333334</c:v>
                </c:pt>
                <c:pt idx="132">
                  <c:v>280.60000000000002</c:v>
                </c:pt>
                <c:pt idx="133">
                  <c:v>309.21666666666664</c:v>
                </c:pt>
                <c:pt idx="134">
                  <c:v>290.13333333333333</c:v>
                </c:pt>
                <c:pt idx="135">
                  <c:v>272.05</c:v>
                </c:pt>
                <c:pt idx="136">
                  <c:v>284.8</c:v>
                </c:pt>
                <c:pt idx="137">
                  <c:v>280.93333333333334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5D-481E-8E82-F6F7A02DEC1C}"/>
            </c:ext>
          </c:extLst>
        </c:ser>
        <c:ser>
          <c:idx val="5"/>
          <c:order val="1"/>
          <c:tx>
            <c:v>Média Mercado Livre</c:v>
          </c:tx>
          <c:spPr>
            <a:ln w="19050" cap="rnd" cmpd="sng">
              <a:solidFill>
                <a:schemeClr val="tx1">
                  <a:alpha val="98000"/>
                </a:schemeClr>
              </a:solidFill>
              <a:prstDash val="solid"/>
              <a:round/>
              <a:tailEnd type="none"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'Atac-I50-SECOeS-Nom'!$Z$2:$Z$151</c:f>
              <c:numCache>
                <c:formatCode>_(* #,##0.00_);_(* \(#,##0.00\);_(* "-"??_);_(@_)</c:formatCode>
                <c:ptCount val="150"/>
                <c:pt idx="84">
                  <c:v>195.44290123456793</c:v>
                </c:pt>
                <c:pt idx="85">
                  <c:v>195.44290123456793</c:v>
                </c:pt>
                <c:pt idx="86">
                  <c:v>195.44290123456793</c:v>
                </c:pt>
                <c:pt idx="87">
                  <c:v>195.44290123456793</c:v>
                </c:pt>
                <c:pt idx="88">
                  <c:v>195.44290123456793</c:v>
                </c:pt>
                <c:pt idx="89">
                  <c:v>195.44290123456793</c:v>
                </c:pt>
                <c:pt idx="90">
                  <c:v>195.44290123456793</c:v>
                </c:pt>
                <c:pt idx="91">
                  <c:v>195.44290123456793</c:v>
                </c:pt>
                <c:pt idx="92">
                  <c:v>195.44290123456793</c:v>
                </c:pt>
                <c:pt idx="93">
                  <c:v>195.44290123456793</c:v>
                </c:pt>
                <c:pt idx="94">
                  <c:v>195.44290123456793</c:v>
                </c:pt>
                <c:pt idx="95">
                  <c:v>195.44290123456793</c:v>
                </c:pt>
                <c:pt idx="96">
                  <c:v>195.44290123456793</c:v>
                </c:pt>
                <c:pt idx="97">
                  <c:v>195.44290123456793</c:v>
                </c:pt>
                <c:pt idx="98">
                  <c:v>195.44290123456793</c:v>
                </c:pt>
                <c:pt idx="99">
                  <c:v>195.44290123456793</c:v>
                </c:pt>
                <c:pt idx="100">
                  <c:v>195.44290123456793</c:v>
                </c:pt>
                <c:pt idx="101">
                  <c:v>195.44290123456793</c:v>
                </c:pt>
                <c:pt idx="102">
                  <c:v>195.44290123456793</c:v>
                </c:pt>
                <c:pt idx="103">
                  <c:v>195.44290123456793</c:v>
                </c:pt>
                <c:pt idx="104">
                  <c:v>195.44290123456793</c:v>
                </c:pt>
                <c:pt idx="105">
                  <c:v>195.44290123456793</c:v>
                </c:pt>
                <c:pt idx="106">
                  <c:v>195.44290123456793</c:v>
                </c:pt>
                <c:pt idx="107">
                  <c:v>195.44290123456793</c:v>
                </c:pt>
                <c:pt idx="108">
                  <c:v>195.44290123456793</c:v>
                </c:pt>
                <c:pt idx="109">
                  <c:v>195.44290123456793</c:v>
                </c:pt>
                <c:pt idx="110">
                  <c:v>195.44290123456793</c:v>
                </c:pt>
                <c:pt idx="111">
                  <c:v>195.44290123456793</c:v>
                </c:pt>
                <c:pt idx="112">
                  <c:v>195.44290123456793</c:v>
                </c:pt>
                <c:pt idx="113">
                  <c:v>195.44290123456793</c:v>
                </c:pt>
                <c:pt idx="114">
                  <c:v>195.44290123456793</c:v>
                </c:pt>
                <c:pt idx="115">
                  <c:v>195.44290123456793</c:v>
                </c:pt>
                <c:pt idx="116">
                  <c:v>195.44290123456793</c:v>
                </c:pt>
                <c:pt idx="117">
                  <c:v>195.44290123456793</c:v>
                </c:pt>
                <c:pt idx="118">
                  <c:v>195.44290123456793</c:v>
                </c:pt>
                <c:pt idx="119">
                  <c:v>195.44290123456793</c:v>
                </c:pt>
                <c:pt idx="120">
                  <c:v>195.44290123456793</c:v>
                </c:pt>
                <c:pt idx="121">
                  <c:v>195.44290123456793</c:v>
                </c:pt>
                <c:pt idx="122">
                  <c:v>195.44290123456793</c:v>
                </c:pt>
                <c:pt idx="123">
                  <c:v>195.44290123456793</c:v>
                </c:pt>
                <c:pt idx="124">
                  <c:v>195.44290123456793</c:v>
                </c:pt>
                <c:pt idx="125">
                  <c:v>195.44290123456793</c:v>
                </c:pt>
                <c:pt idx="126">
                  <c:v>195.44290123456793</c:v>
                </c:pt>
                <c:pt idx="127">
                  <c:v>195.44290123456793</c:v>
                </c:pt>
                <c:pt idx="128">
                  <c:v>195.44290123456793</c:v>
                </c:pt>
                <c:pt idx="129">
                  <c:v>195.44290123456793</c:v>
                </c:pt>
                <c:pt idx="130">
                  <c:v>195.44290123456793</c:v>
                </c:pt>
                <c:pt idx="131">
                  <c:v>195.44290123456793</c:v>
                </c:pt>
                <c:pt idx="132">
                  <c:v>195.44290123456793</c:v>
                </c:pt>
                <c:pt idx="133">
                  <c:v>195.44290123456793</c:v>
                </c:pt>
                <c:pt idx="134">
                  <c:v>195.44290123456793</c:v>
                </c:pt>
                <c:pt idx="135">
                  <c:v>195.44290123456793</c:v>
                </c:pt>
                <c:pt idx="136">
                  <c:v>195.44290123456793</c:v>
                </c:pt>
                <c:pt idx="137">
                  <c:v>195.44290123456793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E55D-481E-8E82-F6F7A02DEC1C}"/>
            </c:ext>
          </c:extLst>
        </c:ser>
        <c:ser>
          <c:idx val="1"/>
          <c:order val="2"/>
          <c:tx>
            <c:strRef>
              <c:f>'Atac-I50-SECOeS-Nom'!$AE$1</c:f>
              <c:strCache>
                <c:ptCount val="1"/>
                <c:pt idx="0">
                  <c:v>Break even - Bandeira Verde</c:v>
                </c:pt>
              </c:strCache>
            </c:strRef>
          </c:tx>
          <c:spPr>
            <a:ln w="19050" cap="rnd">
              <a:solidFill>
                <a:srgbClr val="AFDC7E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'Atac-I50-SECOeS-Nom'!$AE$2:$AE$151</c:f>
              <c:numCache>
                <c:formatCode>_(* #,##0.00_);_(* \(#,##0.00\);_(* "-"??_);_(@_)</c:formatCode>
                <c:ptCount val="150"/>
                <c:pt idx="84">
                  <c:v>306</c:v>
                </c:pt>
                <c:pt idx="85">
                  <c:v>306</c:v>
                </c:pt>
                <c:pt idx="86">
                  <c:v>306</c:v>
                </c:pt>
                <c:pt idx="87">
                  <c:v>306</c:v>
                </c:pt>
                <c:pt idx="88">
                  <c:v>306</c:v>
                </c:pt>
                <c:pt idx="89">
                  <c:v>306</c:v>
                </c:pt>
                <c:pt idx="90">
                  <c:v>306</c:v>
                </c:pt>
                <c:pt idx="91">
                  <c:v>306</c:v>
                </c:pt>
                <c:pt idx="92">
                  <c:v>306</c:v>
                </c:pt>
                <c:pt idx="93">
                  <c:v>306</c:v>
                </c:pt>
                <c:pt idx="94">
                  <c:v>306</c:v>
                </c:pt>
                <c:pt idx="95">
                  <c:v>306</c:v>
                </c:pt>
                <c:pt idx="96">
                  <c:v>316.8</c:v>
                </c:pt>
                <c:pt idx="97">
                  <c:v>316.8</c:v>
                </c:pt>
                <c:pt idx="98">
                  <c:v>316.8</c:v>
                </c:pt>
                <c:pt idx="99">
                  <c:v>316.8</c:v>
                </c:pt>
                <c:pt idx="100">
                  <c:v>316.8</c:v>
                </c:pt>
                <c:pt idx="101">
                  <c:v>316.8</c:v>
                </c:pt>
                <c:pt idx="102">
                  <c:v>316.8</c:v>
                </c:pt>
                <c:pt idx="103">
                  <c:v>316.8</c:v>
                </c:pt>
                <c:pt idx="104">
                  <c:v>316.8</c:v>
                </c:pt>
                <c:pt idx="105">
                  <c:v>316.8</c:v>
                </c:pt>
                <c:pt idx="106">
                  <c:v>316.8</c:v>
                </c:pt>
                <c:pt idx="107">
                  <c:v>316.8</c:v>
                </c:pt>
                <c:pt idx="108">
                  <c:v>346.5</c:v>
                </c:pt>
                <c:pt idx="109">
                  <c:v>346.5</c:v>
                </c:pt>
                <c:pt idx="110">
                  <c:v>346.5</c:v>
                </c:pt>
                <c:pt idx="111">
                  <c:v>346.5</c:v>
                </c:pt>
                <c:pt idx="112">
                  <c:v>346.5</c:v>
                </c:pt>
                <c:pt idx="113">
                  <c:v>346.5</c:v>
                </c:pt>
                <c:pt idx="114">
                  <c:v>346.5</c:v>
                </c:pt>
                <c:pt idx="115">
                  <c:v>346.5</c:v>
                </c:pt>
                <c:pt idx="116">
                  <c:v>346.5</c:v>
                </c:pt>
                <c:pt idx="117">
                  <c:v>346.5</c:v>
                </c:pt>
                <c:pt idx="118">
                  <c:v>346.5</c:v>
                </c:pt>
                <c:pt idx="119">
                  <c:v>346.5</c:v>
                </c:pt>
                <c:pt idx="120">
                  <c:v>378.3</c:v>
                </c:pt>
                <c:pt idx="121">
                  <c:v>378.3</c:v>
                </c:pt>
                <c:pt idx="122">
                  <c:v>378.3</c:v>
                </c:pt>
                <c:pt idx="123">
                  <c:v>378.3</c:v>
                </c:pt>
                <c:pt idx="124">
                  <c:v>378.3</c:v>
                </c:pt>
                <c:pt idx="125">
                  <c:v>378.3</c:v>
                </c:pt>
                <c:pt idx="126">
                  <c:v>378.3</c:v>
                </c:pt>
                <c:pt idx="127">
                  <c:v>378.3</c:v>
                </c:pt>
                <c:pt idx="128">
                  <c:v>378.3</c:v>
                </c:pt>
                <c:pt idx="129">
                  <c:v>378.3</c:v>
                </c:pt>
                <c:pt idx="130">
                  <c:v>378.3</c:v>
                </c:pt>
                <c:pt idx="131">
                  <c:v>378.3</c:v>
                </c:pt>
                <c:pt idx="132">
                  <c:v>390</c:v>
                </c:pt>
                <c:pt idx="133">
                  <c:v>390</c:v>
                </c:pt>
                <c:pt idx="134">
                  <c:v>390</c:v>
                </c:pt>
                <c:pt idx="135">
                  <c:v>390</c:v>
                </c:pt>
                <c:pt idx="136">
                  <c:v>390</c:v>
                </c:pt>
                <c:pt idx="137">
                  <c:v>390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55D-481E-8E82-F6F7A02DEC1C}"/>
            </c:ext>
          </c:extLst>
        </c:ser>
        <c:ser>
          <c:idx val="2"/>
          <c:order val="3"/>
          <c:tx>
            <c:strRef>
              <c:f>'Atac-I50-SECOeS-Nom'!$AF$1</c:f>
              <c:strCache>
                <c:ptCount val="1"/>
                <c:pt idx="0">
                  <c:v>Break even - Bandeira Amarela</c:v>
                </c:pt>
              </c:strCache>
            </c:strRef>
          </c:tx>
          <c:spPr>
            <a:ln w="19050" cap="rnd">
              <a:solidFill>
                <a:srgbClr val="FFFF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'Atac-I50-SECOeS-Nom'!$AF$2:$AF$151</c:f>
              <c:numCache>
                <c:formatCode>_(* #,##0.00_);_(* \(#,##0.00\);_(* "-"??_);_(@_)</c:formatCode>
                <c:ptCount val="150"/>
                <c:pt idx="84">
                  <c:v>335.89</c:v>
                </c:pt>
                <c:pt idx="85">
                  <c:v>335.89</c:v>
                </c:pt>
                <c:pt idx="86">
                  <c:v>335.89</c:v>
                </c:pt>
                <c:pt idx="87">
                  <c:v>335.89</c:v>
                </c:pt>
                <c:pt idx="88">
                  <c:v>335.89</c:v>
                </c:pt>
                <c:pt idx="89">
                  <c:v>335.89</c:v>
                </c:pt>
                <c:pt idx="90">
                  <c:v>335.89</c:v>
                </c:pt>
                <c:pt idx="91">
                  <c:v>335.89</c:v>
                </c:pt>
                <c:pt idx="92">
                  <c:v>335.89</c:v>
                </c:pt>
                <c:pt idx="93">
                  <c:v>335.89</c:v>
                </c:pt>
                <c:pt idx="94">
                  <c:v>335.89</c:v>
                </c:pt>
                <c:pt idx="95">
                  <c:v>335.89</c:v>
                </c:pt>
                <c:pt idx="96">
                  <c:v>346.69</c:v>
                </c:pt>
                <c:pt idx="97">
                  <c:v>346.69</c:v>
                </c:pt>
                <c:pt idx="98">
                  <c:v>346.69</c:v>
                </c:pt>
                <c:pt idx="99">
                  <c:v>346.69</c:v>
                </c:pt>
                <c:pt idx="100">
                  <c:v>346.69</c:v>
                </c:pt>
                <c:pt idx="101">
                  <c:v>346.69</c:v>
                </c:pt>
                <c:pt idx="102">
                  <c:v>346.69</c:v>
                </c:pt>
                <c:pt idx="103">
                  <c:v>346.69</c:v>
                </c:pt>
                <c:pt idx="104">
                  <c:v>346.69</c:v>
                </c:pt>
                <c:pt idx="105">
                  <c:v>346.69</c:v>
                </c:pt>
                <c:pt idx="106">
                  <c:v>346.69</c:v>
                </c:pt>
                <c:pt idx="107">
                  <c:v>346.69</c:v>
                </c:pt>
                <c:pt idx="108">
                  <c:v>365.35</c:v>
                </c:pt>
                <c:pt idx="109">
                  <c:v>365.35</c:v>
                </c:pt>
                <c:pt idx="110">
                  <c:v>365.35</c:v>
                </c:pt>
                <c:pt idx="111">
                  <c:v>365.35</c:v>
                </c:pt>
                <c:pt idx="112">
                  <c:v>365.35</c:v>
                </c:pt>
                <c:pt idx="113">
                  <c:v>365.35</c:v>
                </c:pt>
                <c:pt idx="114">
                  <c:v>365.35</c:v>
                </c:pt>
                <c:pt idx="115">
                  <c:v>365.35</c:v>
                </c:pt>
                <c:pt idx="116">
                  <c:v>365.35</c:v>
                </c:pt>
                <c:pt idx="117">
                  <c:v>365.35</c:v>
                </c:pt>
                <c:pt idx="118">
                  <c:v>365.35</c:v>
                </c:pt>
                <c:pt idx="119">
                  <c:v>365.35</c:v>
                </c:pt>
                <c:pt idx="120">
                  <c:v>397.15000000000003</c:v>
                </c:pt>
                <c:pt idx="121">
                  <c:v>397.15000000000003</c:v>
                </c:pt>
                <c:pt idx="122">
                  <c:v>397.15000000000003</c:v>
                </c:pt>
                <c:pt idx="123">
                  <c:v>397.15000000000003</c:v>
                </c:pt>
                <c:pt idx="124">
                  <c:v>397.15000000000003</c:v>
                </c:pt>
                <c:pt idx="125">
                  <c:v>397.15000000000003</c:v>
                </c:pt>
                <c:pt idx="126">
                  <c:v>397.15000000000003</c:v>
                </c:pt>
                <c:pt idx="127">
                  <c:v>397.15000000000003</c:v>
                </c:pt>
                <c:pt idx="128">
                  <c:v>397.15000000000003</c:v>
                </c:pt>
                <c:pt idx="129">
                  <c:v>397.15000000000003</c:v>
                </c:pt>
                <c:pt idx="130">
                  <c:v>397.15000000000003</c:v>
                </c:pt>
                <c:pt idx="131">
                  <c:v>397.15000000000003</c:v>
                </c:pt>
                <c:pt idx="132">
                  <c:v>408.85</c:v>
                </c:pt>
                <c:pt idx="133">
                  <c:v>408.85</c:v>
                </c:pt>
                <c:pt idx="134">
                  <c:v>408.85</c:v>
                </c:pt>
                <c:pt idx="135">
                  <c:v>408.85</c:v>
                </c:pt>
                <c:pt idx="136">
                  <c:v>408.85</c:v>
                </c:pt>
                <c:pt idx="137">
                  <c:v>408.85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E55D-481E-8E82-F6F7A02DEC1C}"/>
            </c:ext>
          </c:extLst>
        </c:ser>
        <c:ser>
          <c:idx val="3"/>
          <c:order val="4"/>
          <c:tx>
            <c:strRef>
              <c:f>'Atac-I50-SECOeS-Nom'!$AG$1</c:f>
              <c:strCache>
                <c:ptCount val="1"/>
                <c:pt idx="0">
                  <c:v>Break even - Bandeira Vermelha I</c:v>
                </c:pt>
              </c:strCache>
            </c:strRef>
          </c:tx>
          <c:spPr>
            <a:ln w="19050" cap="rnd">
              <a:solidFill>
                <a:srgbClr val="FF99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'Atac-I50-SECOeS-Nom'!$AG$2:$AG$151</c:f>
              <c:numCache>
                <c:formatCode>_(* #,##0.00_);_(* \(#,##0.00\);_(* "-"??_);_(@_)</c:formatCode>
                <c:ptCount val="150"/>
                <c:pt idx="84">
                  <c:v>371</c:v>
                </c:pt>
                <c:pt idx="85">
                  <c:v>371</c:v>
                </c:pt>
                <c:pt idx="86">
                  <c:v>371</c:v>
                </c:pt>
                <c:pt idx="87">
                  <c:v>371</c:v>
                </c:pt>
                <c:pt idx="88">
                  <c:v>371</c:v>
                </c:pt>
                <c:pt idx="89">
                  <c:v>371</c:v>
                </c:pt>
                <c:pt idx="90">
                  <c:v>371</c:v>
                </c:pt>
                <c:pt idx="91">
                  <c:v>371</c:v>
                </c:pt>
                <c:pt idx="92">
                  <c:v>371</c:v>
                </c:pt>
                <c:pt idx="93">
                  <c:v>371</c:v>
                </c:pt>
                <c:pt idx="94">
                  <c:v>371</c:v>
                </c:pt>
                <c:pt idx="95">
                  <c:v>371</c:v>
                </c:pt>
                <c:pt idx="96">
                  <c:v>381.8</c:v>
                </c:pt>
                <c:pt idx="97">
                  <c:v>381.8</c:v>
                </c:pt>
                <c:pt idx="98">
                  <c:v>381.8</c:v>
                </c:pt>
                <c:pt idx="99">
                  <c:v>381.8</c:v>
                </c:pt>
                <c:pt idx="100">
                  <c:v>381.8</c:v>
                </c:pt>
                <c:pt idx="101">
                  <c:v>381.8</c:v>
                </c:pt>
                <c:pt idx="102">
                  <c:v>381.8</c:v>
                </c:pt>
                <c:pt idx="103">
                  <c:v>381.8</c:v>
                </c:pt>
                <c:pt idx="104">
                  <c:v>381.8</c:v>
                </c:pt>
                <c:pt idx="105">
                  <c:v>381.8</c:v>
                </c:pt>
                <c:pt idx="106">
                  <c:v>381.8</c:v>
                </c:pt>
                <c:pt idx="107">
                  <c:v>381.8</c:v>
                </c:pt>
                <c:pt idx="108">
                  <c:v>391.13</c:v>
                </c:pt>
                <c:pt idx="109">
                  <c:v>391.13</c:v>
                </c:pt>
                <c:pt idx="110">
                  <c:v>391.13</c:v>
                </c:pt>
                <c:pt idx="111">
                  <c:v>391.13</c:v>
                </c:pt>
                <c:pt idx="112">
                  <c:v>391.13</c:v>
                </c:pt>
                <c:pt idx="113">
                  <c:v>391.13</c:v>
                </c:pt>
                <c:pt idx="114">
                  <c:v>391.13</c:v>
                </c:pt>
                <c:pt idx="115">
                  <c:v>391.13</c:v>
                </c:pt>
                <c:pt idx="116">
                  <c:v>391.13</c:v>
                </c:pt>
                <c:pt idx="117">
                  <c:v>391.13</c:v>
                </c:pt>
                <c:pt idx="118">
                  <c:v>391.13</c:v>
                </c:pt>
                <c:pt idx="119">
                  <c:v>391.13</c:v>
                </c:pt>
                <c:pt idx="120">
                  <c:v>422.93</c:v>
                </c:pt>
                <c:pt idx="121">
                  <c:v>422.93</c:v>
                </c:pt>
                <c:pt idx="122">
                  <c:v>422.93</c:v>
                </c:pt>
                <c:pt idx="123">
                  <c:v>422.93</c:v>
                </c:pt>
                <c:pt idx="124">
                  <c:v>422.93</c:v>
                </c:pt>
                <c:pt idx="125">
                  <c:v>422.93</c:v>
                </c:pt>
                <c:pt idx="126">
                  <c:v>422.93</c:v>
                </c:pt>
                <c:pt idx="127">
                  <c:v>422.93</c:v>
                </c:pt>
                <c:pt idx="128">
                  <c:v>422.93</c:v>
                </c:pt>
                <c:pt idx="129">
                  <c:v>422.93</c:v>
                </c:pt>
                <c:pt idx="130">
                  <c:v>422.93</c:v>
                </c:pt>
                <c:pt idx="131">
                  <c:v>422.93</c:v>
                </c:pt>
                <c:pt idx="132">
                  <c:v>434.63</c:v>
                </c:pt>
                <c:pt idx="133">
                  <c:v>434.63</c:v>
                </c:pt>
                <c:pt idx="134">
                  <c:v>434.63</c:v>
                </c:pt>
                <c:pt idx="135">
                  <c:v>434.63</c:v>
                </c:pt>
                <c:pt idx="136">
                  <c:v>434.63</c:v>
                </c:pt>
                <c:pt idx="137">
                  <c:v>434.63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E55D-481E-8E82-F6F7A02DEC1C}"/>
            </c:ext>
          </c:extLst>
        </c:ser>
        <c:ser>
          <c:idx val="4"/>
          <c:order val="5"/>
          <c:tx>
            <c:strRef>
              <c:f>'Atac-I50-SECOeS-Nom'!$AH$1</c:f>
              <c:strCache>
                <c:ptCount val="1"/>
                <c:pt idx="0">
                  <c:v>Break even - Bandeira Vermelha II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'Atac-I50-SECOeS-Nom'!$AH$2:$AH$151</c:f>
              <c:numCache>
                <c:formatCode>_(* #,##0.00_);_(* \(#,##0.00\);_(* "-"??_);_(@_)</c:formatCode>
                <c:ptCount val="150"/>
                <c:pt idx="84">
                  <c:v>403.95</c:v>
                </c:pt>
                <c:pt idx="85">
                  <c:v>403.95</c:v>
                </c:pt>
                <c:pt idx="86">
                  <c:v>403.95</c:v>
                </c:pt>
                <c:pt idx="87">
                  <c:v>403.95</c:v>
                </c:pt>
                <c:pt idx="88">
                  <c:v>403.95</c:v>
                </c:pt>
                <c:pt idx="89">
                  <c:v>403.95</c:v>
                </c:pt>
                <c:pt idx="90">
                  <c:v>403.95</c:v>
                </c:pt>
                <c:pt idx="91">
                  <c:v>403.95</c:v>
                </c:pt>
                <c:pt idx="92">
                  <c:v>403.95</c:v>
                </c:pt>
                <c:pt idx="93">
                  <c:v>403.95</c:v>
                </c:pt>
                <c:pt idx="94">
                  <c:v>403.95</c:v>
                </c:pt>
                <c:pt idx="95">
                  <c:v>403.95</c:v>
                </c:pt>
                <c:pt idx="96">
                  <c:v>414.75</c:v>
                </c:pt>
                <c:pt idx="97">
                  <c:v>414.75</c:v>
                </c:pt>
                <c:pt idx="98">
                  <c:v>414.75</c:v>
                </c:pt>
                <c:pt idx="99">
                  <c:v>414.75</c:v>
                </c:pt>
                <c:pt idx="100">
                  <c:v>414.75</c:v>
                </c:pt>
                <c:pt idx="101">
                  <c:v>414.75</c:v>
                </c:pt>
                <c:pt idx="102">
                  <c:v>414.75</c:v>
                </c:pt>
                <c:pt idx="103">
                  <c:v>414.75</c:v>
                </c:pt>
                <c:pt idx="104">
                  <c:v>414.75</c:v>
                </c:pt>
                <c:pt idx="105">
                  <c:v>414.75</c:v>
                </c:pt>
                <c:pt idx="106">
                  <c:v>414.75</c:v>
                </c:pt>
                <c:pt idx="107">
                  <c:v>414.75</c:v>
                </c:pt>
                <c:pt idx="108">
                  <c:v>425.27</c:v>
                </c:pt>
                <c:pt idx="109">
                  <c:v>425.27</c:v>
                </c:pt>
                <c:pt idx="110">
                  <c:v>425.27</c:v>
                </c:pt>
                <c:pt idx="111">
                  <c:v>425.27</c:v>
                </c:pt>
                <c:pt idx="112">
                  <c:v>425.27</c:v>
                </c:pt>
                <c:pt idx="113">
                  <c:v>425.27</c:v>
                </c:pt>
                <c:pt idx="114">
                  <c:v>425.27</c:v>
                </c:pt>
                <c:pt idx="115">
                  <c:v>425.27</c:v>
                </c:pt>
                <c:pt idx="116">
                  <c:v>425.27</c:v>
                </c:pt>
                <c:pt idx="117">
                  <c:v>425.27</c:v>
                </c:pt>
                <c:pt idx="118">
                  <c:v>425.27</c:v>
                </c:pt>
                <c:pt idx="119">
                  <c:v>425.27</c:v>
                </c:pt>
                <c:pt idx="120">
                  <c:v>457.07</c:v>
                </c:pt>
                <c:pt idx="121">
                  <c:v>457.07</c:v>
                </c:pt>
                <c:pt idx="122">
                  <c:v>457.07</c:v>
                </c:pt>
                <c:pt idx="123">
                  <c:v>457.07</c:v>
                </c:pt>
                <c:pt idx="124">
                  <c:v>457.07</c:v>
                </c:pt>
                <c:pt idx="125">
                  <c:v>457.07</c:v>
                </c:pt>
                <c:pt idx="126">
                  <c:v>457.07</c:v>
                </c:pt>
                <c:pt idx="127">
                  <c:v>457.07</c:v>
                </c:pt>
                <c:pt idx="128">
                  <c:v>457.07</c:v>
                </c:pt>
                <c:pt idx="129">
                  <c:v>457.07</c:v>
                </c:pt>
                <c:pt idx="130">
                  <c:v>457.07</c:v>
                </c:pt>
                <c:pt idx="131">
                  <c:v>457.07</c:v>
                </c:pt>
                <c:pt idx="132">
                  <c:v>468.77</c:v>
                </c:pt>
                <c:pt idx="133">
                  <c:v>468.77</c:v>
                </c:pt>
                <c:pt idx="134">
                  <c:v>468.77</c:v>
                </c:pt>
                <c:pt idx="135">
                  <c:v>468.77</c:v>
                </c:pt>
                <c:pt idx="136">
                  <c:v>468.77</c:v>
                </c:pt>
                <c:pt idx="137">
                  <c:v>468.77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E55D-481E-8E82-F6F7A02DE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53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valAx>
        <c:axId val="1613759871"/>
        <c:scaling>
          <c:orientation val="minMax"/>
          <c:max val="0.65000000000000013"/>
          <c:min val="-1"/>
        </c:scaling>
        <c:delete val="1"/>
        <c:axPos val="r"/>
        <c:numFmt formatCode="0%" sourceLinked="1"/>
        <c:majorTickMark val="out"/>
        <c:minorTickMark val="none"/>
        <c:tickLblPos val="nextTo"/>
        <c:crossAx val="1613764671"/>
        <c:crosses val="max"/>
        <c:crossBetween val="between"/>
      </c:valAx>
      <c:catAx>
        <c:axId val="1613764671"/>
        <c:scaling>
          <c:orientation val="minMax"/>
        </c:scaling>
        <c:delete val="1"/>
        <c:axPos val="b"/>
        <c:majorTickMark val="out"/>
        <c:minorTickMark val="none"/>
        <c:tickLblPos val="nextTo"/>
        <c:crossAx val="1613759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2"/>
          <c:order val="0"/>
          <c:tx>
            <c:v>Economia</c:v>
          </c:tx>
          <c:spPr>
            <a:solidFill>
              <a:schemeClr val="accent3">
                <a:lumMod val="40000"/>
                <a:lumOff val="60000"/>
              </a:schemeClr>
            </a:solidFill>
            <a:ln w="19050">
              <a:solidFill>
                <a:schemeClr val="accent3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'Atac-I50-SECOeS-Nom'!$AK$2:$AK$151</c:f>
              <c:numCache>
                <c:formatCode>0%</c:formatCode>
                <c:ptCount val="150"/>
                <c:pt idx="84">
                  <c:v>0.24945533769063183</c:v>
                </c:pt>
                <c:pt idx="85">
                  <c:v>0.3155410312273057</c:v>
                </c:pt>
                <c:pt idx="86">
                  <c:v>0.26325344952795932</c:v>
                </c:pt>
                <c:pt idx="87">
                  <c:v>0.26960784313725489</c:v>
                </c:pt>
                <c:pt idx="88">
                  <c:v>0.29665940450254175</c:v>
                </c:pt>
                <c:pt idx="89">
                  <c:v>0.30846042120551925</c:v>
                </c:pt>
                <c:pt idx="90">
                  <c:v>0.36383442265795213</c:v>
                </c:pt>
                <c:pt idx="91">
                  <c:v>0.38153594771241828</c:v>
                </c:pt>
                <c:pt idx="92">
                  <c:v>0.37472766884531589</c:v>
                </c:pt>
                <c:pt idx="93">
                  <c:v>0.44172113289760345</c:v>
                </c:pt>
                <c:pt idx="94">
                  <c:v>0.51724763979665933</c:v>
                </c:pt>
                <c:pt idx="95">
                  <c:v>0.52133260711692087</c:v>
                </c:pt>
                <c:pt idx="96">
                  <c:v>0.59701178451178449</c:v>
                </c:pt>
                <c:pt idx="97">
                  <c:v>0.61577581369248036</c:v>
                </c:pt>
                <c:pt idx="98">
                  <c:v>0.62682379349046013</c:v>
                </c:pt>
                <c:pt idx="99">
                  <c:v>0.65724957912457915</c:v>
                </c:pt>
                <c:pt idx="100">
                  <c:v>0.64400953984287324</c:v>
                </c:pt>
                <c:pt idx="101">
                  <c:v>0.63822250280583614</c:v>
                </c:pt>
                <c:pt idx="102">
                  <c:v>0.62962962962962965</c:v>
                </c:pt>
                <c:pt idx="103">
                  <c:v>0.63059413580246915</c:v>
                </c:pt>
                <c:pt idx="104">
                  <c:v>0.64400953984287324</c:v>
                </c:pt>
                <c:pt idx="105">
                  <c:v>0.6327861952861954</c:v>
                </c:pt>
                <c:pt idx="106">
                  <c:v>0.59999298540965207</c:v>
                </c:pt>
                <c:pt idx="107">
                  <c:v>0.56816428170594846</c:v>
                </c:pt>
                <c:pt idx="108">
                  <c:v>0.61327561327561331</c:v>
                </c:pt>
                <c:pt idx="109">
                  <c:v>0.43674843674843677</c:v>
                </c:pt>
                <c:pt idx="110">
                  <c:v>0.46127946127946129</c:v>
                </c:pt>
                <c:pt idx="111">
                  <c:v>0.49110149110149109</c:v>
                </c:pt>
                <c:pt idx="112">
                  <c:v>0.54561487894821226</c:v>
                </c:pt>
                <c:pt idx="113">
                  <c:v>0.47057880391213719</c:v>
                </c:pt>
                <c:pt idx="114">
                  <c:v>0.4088504088504088</c:v>
                </c:pt>
                <c:pt idx="115">
                  <c:v>0.44580727914061247</c:v>
                </c:pt>
                <c:pt idx="116">
                  <c:v>0.40933140933140938</c:v>
                </c:pt>
                <c:pt idx="117">
                  <c:v>0.36531986531986532</c:v>
                </c:pt>
                <c:pt idx="118">
                  <c:v>0.46095879429212766</c:v>
                </c:pt>
                <c:pt idx="119">
                  <c:v>0.46969696969696972</c:v>
                </c:pt>
                <c:pt idx="120">
                  <c:v>0.51185126442858409</c:v>
                </c:pt>
                <c:pt idx="121">
                  <c:v>0.43577995124386876</c:v>
                </c:pt>
                <c:pt idx="122">
                  <c:v>0.3407642376714542</c:v>
                </c:pt>
                <c:pt idx="123">
                  <c:v>0.27901136664023263</c:v>
                </c:pt>
                <c:pt idx="124">
                  <c:v>0.29832290657032923</c:v>
                </c:pt>
                <c:pt idx="125">
                  <c:v>0.29729491585161694</c:v>
                </c:pt>
                <c:pt idx="126">
                  <c:v>0.33033747466737157</c:v>
                </c:pt>
                <c:pt idx="127">
                  <c:v>0.35177842394337239</c:v>
                </c:pt>
                <c:pt idx="128">
                  <c:v>0.3059594090521926</c:v>
                </c:pt>
                <c:pt idx="129">
                  <c:v>0.31623931623931623</c:v>
                </c:pt>
                <c:pt idx="130">
                  <c:v>0.34032367022057747</c:v>
                </c:pt>
                <c:pt idx="131">
                  <c:v>0.25514729638440981</c:v>
                </c:pt>
                <c:pt idx="132">
                  <c:v>0.20256410256410257</c:v>
                </c:pt>
                <c:pt idx="133">
                  <c:v>0.11609686609686608</c:v>
                </c:pt>
                <c:pt idx="134">
                  <c:v>0.18219373219373217</c:v>
                </c:pt>
                <c:pt idx="135">
                  <c:v>0.2446581196581197</c:v>
                </c:pt>
                <c:pt idx="136">
                  <c:v>0.21054131054131048</c:v>
                </c:pt>
                <c:pt idx="137">
                  <c:v>0.22763532763532762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A95A-400A-AC1F-BE2908AEB4B0}"/>
            </c:ext>
          </c:extLst>
        </c:ser>
        <c:ser>
          <c:idx val="1"/>
          <c:order val="1"/>
          <c:tx>
            <c:v>Prejuízo</c:v>
          </c:tx>
          <c:spPr>
            <a:solidFill>
              <a:schemeClr val="accent6">
                <a:lumMod val="40000"/>
                <a:lumOff val="60000"/>
              </a:schemeClr>
            </a:solidFill>
            <a:ln w="19050">
              <a:solidFill>
                <a:schemeClr val="accent6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'Atac-I50-SECOeS-Nom'!$AL$2:$AL$151</c:f>
              <c:numCache>
                <c:formatCode>0%</c:formatCode>
                <c:ptCount val="150"/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5A-400A-AC1F-BE2908AEB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11322928"/>
        <c:axId val="-2111317488"/>
        <c:extLst>
          <c:ext xmlns:c15="http://schemas.microsoft.com/office/drawing/2012/chart" uri="{02D57815-91ED-43cb-92C2-25804820EDAC}">
            <c15:filteredAreaSeries>
              <c15:ser>
                <c:idx val="3"/>
                <c:order val="2"/>
                <c:tx>
                  <c:strRef>
                    <c:extLst>
                      <c:ext uri="{02D57815-91ED-43cb-92C2-25804820EDAC}">
                        <c15:formulaRef>
                          <c15:sqref>'Atac-I50-SECOeS-Nom'!$AG$1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4">
                          <a:shade val="51000"/>
                          <a:satMod val="130000"/>
                        </a:schemeClr>
                      </a:gs>
                      <a:gs pos="80000">
                        <a:schemeClr val="accent4">
                          <a:shade val="93000"/>
                          <a:satMod val="130000"/>
                        </a:schemeClr>
                      </a:gs>
                      <a:gs pos="100000">
                        <a:schemeClr val="accent4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FF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'Atac-I50-SECOeS-Nom'!$AG$2:$AG$151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371</c:v>
                      </c:pt>
                      <c:pt idx="85">
                        <c:v>371</c:v>
                      </c:pt>
                      <c:pt idx="86">
                        <c:v>371</c:v>
                      </c:pt>
                      <c:pt idx="87">
                        <c:v>371</c:v>
                      </c:pt>
                      <c:pt idx="88">
                        <c:v>371</c:v>
                      </c:pt>
                      <c:pt idx="89">
                        <c:v>371</c:v>
                      </c:pt>
                      <c:pt idx="90">
                        <c:v>371</c:v>
                      </c:pt>
                      <c:pt idx="91">
                        <c:v>371</c:v>
                      </c:pt>
                      <c:pt idx="92">
                        <c:v>371</c:v>
                      </c:pt>
                      <c:pt idx="93">
                        <c:v>371</c:v>
                      </c:pt>
                      <c:pt idx="94">
                        <c:v>371</c:v>
                      </c:pt>
                      <c:pt idx="95">
                        <c:v>371</c:v>
                      </c:pt>
                      <c:pt idx="96">
                        <c:v>381.8</c:v>
                      </c:pt>
                      <c:pt idx="97">
                        <c:v>381.8</c:v>
                      </c:pt>
                      <c:pt idx="98">
                        <c:v>381.8</c:v>
                      </c:pt>
                      <c:pt idx="99">
                        <c:v>381.8</c:v>
                      </c:pt>
                      <c:pt idx="100">
                        <c:v>381.8</c:v>
                      </c:pt>
                      <c:pt idx="101">
                        <c:v>381.8</c:v>
                      </c:pt>
                      <c:pt idx="102">
                        <c:v>381.8</c:v>
                      </c:pt>
                      <c:pt idx="103">
                        <c:v>381.8</c:v>
                      </c:pt>
                      <c:pt idx="104">
                        <c:v>381.8</c:v>
                      </c:pt>
                      <c:pt idx="105">
                        <c:v>381.8</c:v>
                      </c:pt>
                      <c:pt idx="106">
                        <c:v>381.8</c:v>
                      </c:pt>
                      <c:pt idx="107">
                        <c:v>381.8</c:v>
                      </c:pt>
                      <c:pt idx="108">
                        <c:v>391.13</c:v>
                      </c:pt>
                      <c:pt idx="109">
                        <c:v>391.13</c:v>
                      </c:pt>
                      <c:pt idx="110">
                        <c:v>391.13</c:v>
                      </c:pt>
                      <c:pt idx="111">
                        <c:v>391.13</c:v>
                      </c:pt>
                      <c:pt idx="112">
                        <c:v>391.13</c:v>
                      </c:pt>
                      <c:pt idx="113">
                        <c:v>391.13</c:v>
                      </c:pt>
                      <c:pt idx="114">
                        <c:v>391.13</c:v>
                      </c:pt>
                      <c:pt idx="115">
                        <c:v>391.13</c:v>
                      </c:pt>
                      <c:pt idx="116">
                        <c:v>391.13</c:v>
                      </c:pt>
                      <c:pt idx="117">
                        <c:v>391.13</c:v>
                      </c:pt>
                      <c:pt idx="118">
                        <c:v>391.13</c:v>
                      </c:pt>
                      <c:pt idx="119">
                        <c:v>391.13</c:v>
                      </c:pt>
                      <c:pt idx="120">
                        <c:v>422.93</c:v>
                      </c:pt>
                      <c:pt idx="121">
                        <c:v>422.93</c:v>
                      </c:pt>
                      <c:pt idx="122">
                        <c:v>422.93</c:v>
                      </c:pt>
                      <c:pt idx="123">
                        <c:v>422.93</c:v>
                      </c:pt>
                      <c:pt idx="124">
                        <c:v>422.93</c:v>
                      </c:pt>
                      <c:pt idx="125">
                        <c:v>422.93</c:v>
                      </c:pt>
                      <c:pt idx="126">
                        <c:v>422.93</c:v>
                      </c:pt>
                      <c:pt idx="127">
                        <c:v>422.93</c:v>
                      </c:pt>
                      <c:pt idx="128">
                        <c:v>422.93</c:v>
                      </c:pt>
                      <c:pt idx="129">
                        <c:v>422.93</c:v>
                      </c:pt>
                      <c:pt idx="130">
                        <c:v>422.93</c:v>
                      </c:pt>
                      <c:pt idx="131">
                        <c:v>422.93</c:v>
                      </c:pt>
                      <c:pt idx="132">
                        <c:v>434.63</c:v>
                      </c:pt>
                      <c:pt idx="133">
                        <c:v>434.63</c:v>
                      </c:pt>
                      <c:pt idx="134">
                        <c:v>434.63</c:v>
                      </c:pt>
                      <c:pt idx="135">
                        <c:v>434.63</c:v>
                      </c:pt>
                      <c:pt idx="136">
                        <c:v>434.63</c:v>
                      </c:pt>
                      <c:pt idx="137">
                        <c:v>434.63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A95A-400A-AC1F-BE2908AEB4B0}"/>
                  </c:ext>
                </c:extLst>
              </c15:ser>
            </c15:filteredAreaSeries>
            <c15:filteredArea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'Atac-I50-SECOeS-Nom'!$AH$1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hade val="51000"/>
                          <a:satMod val="130000"/>
                        </a:schemeClr>
                      </a:gs>
                      <a:gs pos="80000">
                        <a:schemeClr val="accent5">
                          <a:shade val="93000"/>
                          <a:satMod val="130000"/>
                        </a:schemeClr>
                      </a:gs>
                      <a:gs pos="100000">
                        <a:schemeClr val="accent5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C0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'Atac-I50-SECOeS-Nom'!$AH$2:$AH$151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403.95</c:v>
                      </c:pt>
                      <c:pt idx="85">
                        <c:v>403.95</c:v>
                      </c:pt>
                      <c:pt idx="86">
                        <c:v>403.95</c:v>
                      </c:pt>
                      <c:pt idx="87">
                        <c:v>403.95</c:v>
                      </c:pt>
                      <c:pt idx="88">
                        <c:v>403.95</c:v>
                      </c:pt>
                      <c:pt idx="89">
                        <c:v>403.95</c:v>
                      </c:pt>
                      <c:pt idx="90">
                        <c:v>403.95</c:v>
                      </c:pt>
                      <c:pt idx="91">
                        <c:v>403.95</c:v>
                      </c:pt>
                      <c:pt idx="92">
                        <c:v>403.95</c:v>
                      </c:pt>
                      <c:pt idx="93">
                        <c:v>403.95</c:v>
                      </c:pt>
                      <c:pt idx="94">
                        <c:v>403.95</c:v>
                      </c:pt>
                      <c:pt idx="95">
                        <c:v>403.95</c:v>
                      </c:pt>
                      <c:pt idx="96">
                        <c:v>414.75</c:v>
                      </c:pt>
                      <c:pt idx="97">
                        <c:v>414.75</c:v>
                      </c:pt>
                      <c:pt idx="98">
                        <c:v>414.75</c:v>
                      </c:pt>
                      <c:pt idx="99">
                        <c:v>414.75</c:v>
                      </c:pt>
                      <c:pt idx="100">
                        <c:v>414.75</c:v>
                      </c:pt>
                      <c:pt idx="101">
                        <c:v>414.75</c:v>
                      </c:pt>
                      <c:pt idx="102">
                        <c:v>414.75</c:v>
                      </c:pt>
                      <c:pt idx="103">
                        <c:v>414.75</c:v>
                      </c:pt>
                      <c:pt idx="104">
                        <c:v>414.75</c:v>
                      </c:pt>
                      <c:pt idx="105">
                        <c:v>414.75</c:v>
                      </c:pt>
                      <c:pt idx="106">
                        <c:v>414.75</c:v>
                      </c:pt>
                      <c:pt idx="107">
                        <c:v>414.75</c:v>
                      </c:pt>
                      <c:pt idx="108">
                        <c:v>425.27</c:v>
                      </c:pt>
                      <c:pt idx="109">
                        <c:v>425.27</c:v>
                      </c:pt>
                      <c:pt idx="110">
                        <c:v>425.27</c:v>
                      </c:pt>
                      <c:pt idx="111">
                        <c:v>425.27</c:v>
                      </c:pt>
                      <c:pt idx="112">
                        <c:v>425.27</c:v>
                      </c:pt>
                      <c:pt idx="113">
                        <c:v>425.27</c:v>
                      </c:pt>
                      <c:pt idx="114">
                        <c:v>425.27</c:v>
                      </c:pt>
                      <c:pt idx="115">
                        <c:v>425.27</c:v>
                      </c:pt>
                      <c:pt idx="116">
                        <c:v>425.27</c:v>
                      </c:pt>
                      <c:pt idx="117">
                        <c:v>425.27</c:v>
                      </c:pt>
                      <c:pt idx="118">
                        <c:v>425.27</c:v>
                      </c:pt>
                      <c:pt idx="119">
                        <c:v>425.27</c:v>
                      </c:pt>
                      <c:pt idx="120">
                        <c:v>457.07</c:v>
                      </c:pt>
                      <c:pt idx="121">
                        <c:v>457.07</c:v>
                      </c:pt>
                      <c:pt idx="122">
                        <c:v>457.07</c:v>
                      </c:pt>
                      <c:pt idx="123">
                        <c:v>457.07</c:v>
                      </c:pt>
                      <c:pt idx="124">
                        <c:v>457.07</c:v>
                      </c:pt>
                      <c:pt idx="125">
                        <c:v>457.07</c:v>
                      </c:pt>
                      <c:pt idx="126">
                        <c:v>457.07</c:v>
                      </c:pt>
                      <c:pt idx="127">
                        <c:v>457.07</c:v>
                      </c:pt>
                      <c:pt idx="128">
                        <c:v>457.07</c:v>
                      </c:pt>
                      <c:pt idx="129">
                        <c:v>457.07</c:v>
                      </c:pt>
                      <c:pt idx="130">
                        <c:v>457.07</c:v>
                      </c:pt>
                      <c:pt idx="131">
                        <c:v>457.07</c:v>
                      </c:pt>
                      <c:pt idx="132">
                        <c:v>468.77</c:v>
                      </c:pt>
                      <c:pt idx="133">
                        <c:v>468.77</c:v>
                      </c:pt>
                      <c:pt idx="134">
                        <c:v>468.77</c:v>
                      </c:pt>
                      <c:pt idx="135">
                        <c:v>468.77</c:v>
                      </c:pt>
                      <c:pt idx="136">
                        <c:v>468.77</c:v>
                      </c:pt>
                      <c:pt idx="137">
                        <c:v>468.77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95A-400A-AC1F-BE2908AEB4B0}"/>
                  </c:ext>
                </c:extLst>
              </c15:ser>
            </c15:filteredAreaSeries>
            <c15:filteredArea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'Atac-I50-SECOeS-Nom'!$X$1</c15:sqref>
                        </c15:formulaRef>
                      </c:ext>
                    </c:extLst>
                    <c:strCache>
                      <c:ptCount val="1"/>
                      <c:pt idx="0">
                        <c:v>Preços Mercado Livre - Média Histórica ACL de 36 meses Futuros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hade val="51000"/>
                          <a:satMod val="130000"/>
                        </a:schemeClr>
                      </a:gs>
                      <a:gs pos="80000">
                        <a:schemeClr val="accent6">
                          <a:shade val="93000"/>
                          <a:satMod val="130000"/>
                        </a:schemeClr>
                      </a:gs>
                      <a:gs pos="100000">
                        <a:schemeClr val="accent6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>
                    <a:solidFill>
                      <a:schemeClr val="tx1">
                        <a:lumMod val="65000"/>
                        <a:lumOff val="35000"/>
                      </a:schemeClr>
                    </a:solidFill>
                    <a:prstDash val="lgDash"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'Atac-I50-SECOeS-Nom'!$X$2:$X$151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201.69958847736623</c:v>
                      </c:pt>
                      <c:pt idx="85">
                        <c:v>201.69958847736623</c:v>
                      </c:pt>
                      <c:pt idx="86">
                        <c:v>201.69958847736623</c:v>
                      </c:pt>
                      <c:pt idx="87">
                        <c:v>201.69958847736623</c:v>
                      </c:pt>
                      <c:pt idx="88">
                        <c:v>201.69958847736623</c:v>
                      </c:pt>
                      <c:pt idx="89">
                        <c:v>201.69958847736623</c:v>
                      </c:pt>
                      <c:pt idx="90">
                        <c:v>201.69958847736623</c:v>
                      </c:pt>
                      <c:pt idx="91">
                        <c:v>201.69958847736623</c:v>
                      </c:pt>
                      <c:pt idx="92">
                        <c:v>201.69958847736623</c:v>
                      </c:pt>
                      <c:pt idx="93">
                        <c:v>201.69958847736623</c:v>
                      </c:pt>
                      <c:pt idx="94">
                        <c:v>201.69958847736623</c:v>
                      </c:pt>
                      <c:pt idx="95">
                        <c:v>201.69958847736623</c:v>
                      </c:pt>
                      <c:pt idx="96">
                        <c:v>201.69958847736623</c:v>
                      </c:pt>
                      <c:pt idx="97">
                        <c:v>201.69958847736623</c:v>
                      </c:pt>
                      <c:pt idx="98">
                        <c:v>201.69958847736623</c:v>
                      </c:pt>
                      <c:pt idx="99">
                        <c:v>201.69958847736623</c:v>
                      </c:pt>
                      <c:pt idx="100">
                        <c:v>201.69958847736623</c:v>
                      </c:pt>
                      <c:pt idx="101">
                        <c:v>201.69958847736623</c:v>
                      </c:pt>
                      <c:pt idx="102">
                        <c:v>201.69958847736623</c:v>
                      </c:pt>
                      <c:pt idx="103">
                        <c:v>201.69958847736623</c:v>
                      </c:pt>
                      <c:pt idx="104">
                        <c:v>201.69958847736623</c:v>
                      </c:pt>
                      <c:pt idx="105">
                        <c:v>201.69958847736623</c:v>
                      </c:pt>
                      <c:pt idx="106">
                        <c:v>201.69958847736623</c:v>
                      </c:pt>
                      <c:pt idx="107">
                        <c:v>201.69958847736623</c:v>
                      </c:pt>
                      <c:pt idx="108">
                        <c:v>201.69958847736623</c:v>
                      </c:pt>
                      <c:pt idx="109">
                        <c:v>201.69958847736623</c:v>
                      </c:pt>
                      <c:pt idx="110">
                        <c:v>201.69958847736623</c:v>
                      </c:pt>
                      <c:pt idx="111">
                        <c:v>201.69958847736623</c:v>
                      </c:pt>
                      <c:pt idx="112">
                        <c:v>201.69958847736623</c:v>
                      </c:pt>
                      <c:pt idx="113">
                        <c:v>201.69958847736623</c:v>
                      </c:pt>
                      <c:pt idx="114">
                        <c:v>201.69958847736623</c:v>
                      </c:pt>
                      <c:pt idx="115">
                        <c:v>201.69958847736623</c:v>
                      </c:pt>
                      <c:pt idx="116">
                        <c:v>201.69958847736623</c:v>
                      </c:pt>
                      <c:pt idx="117">
                        <c:v>201.69958847736623</c:v>
                      </c:pt>
                      <c:pt idx="118">
                        <c:v>201.69958847736623</c:v>
                      </c:pt>
                      <c:pt idx="119">
                        <c:v>201.69958847736623</c:v>
                      </c:pt>
                      <c:pt idx="120">
                        <c:v>201.69958847736623</c:v>
                      </c:pt>
                      <c:pt idx="121">
                        <c:v>201.69958847736623</c:v>
                      </c:pt>
                      <c:pt idx="122">
                        <c:v>201.69958847736623</c:v>
                      </c:pt>
                      <c:pt idx="123">
                        <c:v>201.69958847736623</c:v>
                      </c:pt>
                      <c:pt idx="124">
                        <c:v>201.69958847736623</c:v>
                      </c:pt>
                      <c:pt idx="125">
                        <c:v>201.69958847736623</c:v>
                      </c:pt>
                      <c:pt idx="126">
                        <c:v>201.69958847736623</c:v>
                      </c:pt>
                      <c:pt idx="127">
                        <c:v>201.69958847736623</c:v>
                      </c:pt>
                      <c:pt idx="128">
                        <c:v>201.69958847736623</c:v>
                      </c:pt>
                      <c:pt idx="129">
                        <c:v>201.69958847736623</c:v>
                      </c:pt>
                      <c:pt idx="130">
                        <c:v>201.69958847736623</c:v>
                      </c:pt>
                      <c:pt idx="131">
                        <c:v>201.69958847736623</c:v>
                      </c:pt>
                      <c:pt idx="132">
                        <c:v>201.69958847736623</c:v>
                      </c:pt>
                      <c:pt idx="133">
                        <c:v>201.69958847736623</c:v>
                      </c:pt>
                      <c:pt idx="134">
                        <c:v>201.69958847736623</c:v>
                      </c:pt>
                      <c:pt idx="135">
                        <c:v>201.69958847736623</c:v>
                      </c:pt>
                      <c:pt idx="136">
                        <c:v>201.69958847736623</c:v>
                      </c:pt>
                      <c:pt idx="137">
                        <c:v>201.69958847736623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95A-400A-AC1F-BE2908AEB4B0}"/>
                  </c:ext>
                </c:extLst>
              </c15:ser>
            </c15:filteredAreaSeries>
          </c:ext>
        </c:extLst>
      </c:areaChart>
      <c:dateAx>
        <c:axId val="-2111322928"/>
        <c:scaling>
          <c:orientation val="minMax"/>
          <c:max val="46388"/>
        </c:scaling>
        <c:delete val="0"/>
        <c:axPos val="b"/>
        <c:numFmt formatCode="mm/yyyy" sourceLinked="0"/>
        <c:majorTickMark val="out"/>
        <c:minorTickMark val="out"/>
        <c:tickLblPos val="low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2"/>
        <c:majorTimeUnit val="months"/>
      </c:dateAx>
      <c:valAx>
        <c:axId val="-2111317488"/>
        <c:scaling>
          <c:orientation val="minMax"/>
          <c:max val="0.65000000000000013"/>
          <c:min val="-1.05"/>
        </c:scaling>
        <c:delete val="0"/>
        <c:axPos val="r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max"/>
        <c:crossBetween val="midCat"/>
        <c:majorUnit val="0.30000000000000004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A+0 (Atual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Forward!$AI$2:$AI$151</c:f>
              <c:numCache>
                <c:formatCode>General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C9-408F-A82E-3F5F8E815288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'Atac-I50-SECOeS-Nom'!$AM$2:$AM$151</c:f>
              <c:numCache>
                <c:formatCode>_(* #,##0.00_);_(* \(#,##0.00\);_(* "-"??_);_(@_)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C9-408F-A82E-3F5F8E815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A+1 (Atual 2027)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Forward!$AJ$2:$AJ$151</c:f>
              <c:numCache>
                <c:formatCode>General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AA-497D-A0A7-DC54E4177199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'Atac-I50-SECOeS-Nom'!$AN$2:$AN$151</c:f>
              <c:numCache>
                <c:formatCode>_(* #,##0.00_);_(* \(#,##0.00\);_(* "-"??_);_(@_)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AA-497D-A0A7-DC54E41771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6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A+2 (Atual 2028)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Forward!$AK$2:$AK$151</c:f>
              <c:numCache>
                <c:formatCode>General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9E-4EB4-9D2A-F1D0B4893D65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'Atac-I50-SECOeS-Nom'!$AO$2:$AO$151</c:f>
              <c:numCache>
                <c:formatCode>_(* #,##0.00_);_(* \(#,##0.00\);_(* "-"??_);_(@_)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9E-4EB4-9D2A-F1D0B4893D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A+3 (Atual 2029)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Forward!$AL$2:$AL$151</c:f>
              <c:numCache>
                <c:formatCode>General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54-4F10-88D7-2338CAEA150A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'Atac-I50-SECOeS-Nom'!$AP$2:$AP$151</c:f>
              <c:numCache>
                <c:formatCode>_(* #,##0.00_);_(* \(#,##0.00\);_(* "-"??_);_(@_)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54-4F10-88D7-2338CAEA1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A+4 (Atual 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Forward!$AM$2:$AM$151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215</c:v>
                </c:pt>
                <c:pt idx="133">
                  <c:v>247</c:v>
                </c:pt>
                <c:pt idx="134">
                  <c:v>240</c:v>
                </c:pt>
                <c:pt idx="135">
                  <c:v>231</c:v>
                </c:pt>
                <c:pt idx="136">
                  <c:v>249</c:v>
                </c:pt>
                <c:pt idx="137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F6-4DDD-B64D-B617B535BAD1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'Atac-I50-SECOeS-Nom'!$AQ$2:$AQ$151</c:f>
              <c:numCache>
                <c:formatCode>_(* #,##0.00_);_(* \(#,##0.00\);_(* "-"??_);_(@_)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215</c:v>
                </c:pt>
                <c:pt idx="133">
                  <c:v>247</c:v>
                </c:pt>
                <c:pt idx="134">
                  <c:v>240</c:v>
                </c:pt>
                <c:pt idx="135">
                  <c:v>231</c:v>
                </c:pt>
                <c:pt idx="136">
                  <c:v>249</c:v>
                </c:pt>
                <c:pt idx="137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F6-4DDD-B64D-B617B535B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Modalidade Atacadista - Incentivada 50% - SE/CO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0"/>
          <c:order val="0"/>
          <c:tx>
            <c:strRef>
              <c:f>'Atac-I50-SECOeS'!$I$1</c:f>
              <c:strCache>
                <c:ptCount val="1"/>
                <c:pt idx="0">
                  <c:v>2020</c:v>
                </c:pt>
              </c:strCache>
              <c:extLst xmlns:c15="http://schemas.microsoft.com/office/drawing/2012/chart"/>
            </c:strRef>
          </c:tx>
          <c:spPr>
            <a:ln w="31750" cap="rnd">
              <a:solidFill>
                <a:schemeClr val="accent5">
                  <a:lumMod val="60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'Atac-I50-SECOeS'!$I$2:$I$151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F234-4627-9E93-44BBC736792B}"/>
            </c:ext>
          </c:extLst>
        </c:ser>
        <c:ser>
          <c:idx val="9"/>
          <c:order val="1"/>
          <c:tx>
            <c:strRef>
              <c:f>'Atac-I50-SECOeS'!$J$1</c:f>
              <c:strCache>
                <c:ptCount val="1"/>
                <c:pt idx="0">
                  <c:v>2021</c:v>
                </c:pt>
              </c:strCache>
              <c:extLst xmlns:c15="http://schemas.microsoft.com/office/drawing/2012/chart"/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'Atac-I50-SECOeS'!$J$2:$J$151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F234-4627-9E93-44BBC736792B}"/>
            </c:ext>
          </c:extLst>
        </c:ser>
        <c:ser>
          <c:idx val="8"/>
          <c:order val="2"/>
          <c:tx>
            <c:v>Preço 2022</c:v>
          </c:tx>
          <c:spPr>
            <a:ln w="31750" cap="rnd">
              <a:solidFill>
                <a:srgbClr val="C00000"/>
              </a:solidFill>
              <a:prstDash val="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'Atac-I50-SECOeS-Nom'!$K$2:$K$151</c:f>
              <c:numCache>
                <c:formatCode>_(* #,##0.00_);_(* \(#,##0.00\);_(* "-"??_);_(@_)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34-4627-9E93-44BBC736792B}"/>
            </c:ext>
          </c:extLst>
        </c:ser>
        <c:ser>
          <c:idx val="7"/>
          <c:order val="3"/>
          <c:tx>
            <c:v>Preço 2023</c:v>
          </c:tx>
          <c:spPr>
            <a:ln w="31750" cap="rnd">
              <a:solidFill>
                <a:sysClr val="windowText" lastClr="00000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'Atac-I50-SECOeS-Nom'!$L$2:$L$151</c:f>
              <c:numCache>
                <c:formatCode>_(* #,##0.00_);_(* \(#,##0.00\);_(* "-"??_);_(@_)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34-4627-9E93-44BBC736792B}"/>
            </c:ext>
          </c:extLst>
        </c:ser>
        <c:ser>
          <c:idx val="6"/>
          <c:order val="4"/>
          <c:tx>
            <c:v>Preço 2024</c:v>
          </c:tx>
          <c:spPr>
            <a:ln w="31750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'Atac-I50-SECOeS-Nom'!$M$2:$M$151</c:f>
              <c:numCache>
                <c:formatCode>_(* #,##0.00_);_(* \(#,##0.00\);_(* "-"??_);_(@_)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34-4627-9E93-44BBC736792B}"/>
            </c:ext>
          </c:extLst>
        </c:ser>
        <c:ser>
          <c:idx val="5"/>
          <c:order val="5"/>
          <c:tx>
            <c:v>Preço 2025</c:v>
          </c:tx>
          <c:spPr>
            <a:ln w="31750" cap="rnd">
              <a:solidFill>
                <a:srgbClr val="00B05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'Atac-I50-SECOeS-Nom'!$N$2:$N$151</c:f>
              <c:numCache>
                <c:formatCode>_(* #,##0.00_);_(* \(#,##0.00\);_(* "-"??_);_(@_)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234-4627-9E93-44BBC736792B}"/>
            </c:ext>
          </c:extLst>
        </c:ser>
        <c:ser>
          <c:idx val="0"/>
          <c:order val="6"/>
          <c:tx>
            <c:v>Preço 2026</c:v>
          </c:tx>
          <c:spPr>
            <a:ln w="31750" cap="rnd">
              <a:solidFill>
                <a:srgbClr val="00B0F0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'Atac-I50-SECOeS-Nom'!$O$2:$O$151</c:f>
              <c:numCache>
                <c:formatCode>_(* #,##0.00_);_(* \(#,##0.00\);_(* "-"??_);_(@_)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234-4627-9E93-44BBC736792B}"/>
            </c:ext>
          </c:extLst>
        </c:ser>
        <c:ser>
          <c:idx val="2"/>
          <c:order val="8"/>
          <c:tx>
            <c:v>Preço 2028</c:v>
          </c:tx>
          <c:spPr>
            <a:ln w="317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'Atac-I50-SECOeS-Nom'!$Q$2:$Q$151</c:f>
              <c:numCache>
                <c:formatCode>_(* #,##0.00_);_(* \(#,##0.00\);_(* "-"??_);_(@_)</c:formatCode>
                <c:ptCount val="150"/>
                <c:pt idx="84">
                  <c:v>178</c:v>
                </c:pt>
                <c:pt idx="85">
                  <c:v>180</c:v>
                </c:pt>
                <c:pt idx="86">
                  <c:v>179</c:v>
                </c:pt>
                <c:pt idx="87">
                  <c:v>181</c:v>
                </c:pt>
                <c:pt idx="88">
                  <c:v>187</c:v>
                </c:pt>
                <c:pt idx="89">
                  <c:v>181</c:v>
                </c:pt>
                <c:pt idx="90">
                  <c:v>182</c:v>
                </c:pt>
                <c:pt idx="91">
                  <c:v>177</c:v>
                </c:pt>
                <c:pt idx="92">
                  <c:v>179</c:v>
                </c:pt>
                <c:pt idx="93">
                  <c:v>170</c:v>
                </c:pt>
                <c:pt idx="94">
                  <c:v>170</c:v>
                </c:pt>
                <c:pt idx="95">
                  <c:v>170</c:v>
                </c:pt>
                <c:pt idx="96">
                  <c:v>174</c:v>
                </c:pt>
                <c:pt idx="97">
                  <c:v>178</c:v>
                </c:pt>
                <c:pt idx="98">
                  <c:v>171</c:v>
                </c:pt>
                <c:pt idx="99">
                  <c:v>165</c:v>
                </c:pt>
                <c:pt idx="100">
                  <c:v>160</c:v>
                </c:pt>
                <c:pt idx="101">
                  <c:v>156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  <c:pt idx="105">
                  <c:v>150</c:v>
                </c:pt>
                <c:pt idx="106">
                  <c:v>150</c:v>
                </c:pt>
                <c:pt idx="107">
                  <c:v>161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234-4627-9E93-44BBC736792B}"/>
            </c:ext>
          </c:extLst>
        </c:ser>
        <c:ser>
          <c:idx val="3"/>
          <c:order val="9"/>
          <c:tx>
            <c:v>Preço 2029</c:v>
          </c:tx>
          <c:spPr>
            <a:ln w="31750" cap="rnd">
              <a:solidFill>
                <a:srgbClr val="7030A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'Atac-I50-SECOeS-Nom'!$R$2:$R$151</c:f>
              <c:numCache>
                <c:formatCode>_(* #,##0.00_);_(* \(#,##0.00\);_(* "-"??_);_(@_)</c:formatCode>
                <c:ptCount val="150"/>
                <c:pt idx="84">
                  <c:v>173</c:v>
                </c:pt>
                <c:pt idx="85">
                  <c:v>175</c:v>
                </c:pt>
                <c:pt idx="86">
                  <c:v>174</c:v>
                </c:pt>
                <c:pt idx="87">
                  <c:v>176</c:v>
                </c:pt>
                <c:pt idx="88">
                  <c:v>182</c:v>
                </c:pt>
                <c:pt idx="89">
                  <c:v>176</c:v>
                </c:pt>
                <c:pt idx="90">
                  <c:v>177</c:v>
                </c:pt>
                <c:pt idx="91">
                  <c:v>172</c:v>
                </c:pt>
                <c:pt idx="92">
                  <c:v>174</c:v>
                </c:pt>
                <c:pt idx="93">
                  <c:v>165</c:v>
                </c:pt>
                <c:pt idx="94">
                  <c:v>165</c:v>
                </c:pt>
                <c:pt idx="95">
                  <c:v>165</c:v>
                </c:pt>
                <c:pt idx="96">
                  <c:v>169</c:v>
                </c:pt>
                <c:pt idx="97">
                  <c:v>173</c:v>
                </c:pt>
                <c:pt idx="98">
                  <c:v>166</c:v>
                </c:pt>
                <c:pt idx="99">
                  <c:v>163</c:v>
                </c:pt>
                <c:pt idx="100">
                  <c:v>158</c:v>
                </c:pt>
                <c:pt idx="101">
                  <c:v>154</c:v>
                </c:pt>
                <c:pt idx="102">
                  <c:v>150</c:v>
                </c:pt>
                <c:pt idx="103">
                  <c:v>150</c:v>
                </c:pt>
                <c:pt idx="104">
                  <c:v>150</c:v>
                </c:pt>
                <c:pt idx="105">
                  <c:v>148</c:v>
                </c:pt>
                <c:pt idx="106">
                  <c:v>148</c:v>
                </c:pt>
                <c:pt idx="107">
                  <c:v>159</c:v>
                </c:pt>
                <c:pt idx="108">
                  <c:v>165</c:v>
                </c:pt>
                <c:pt idx="109">
                  <c:v>185</c:v>
                </c:pt>
                <c:pt idx="110">
                  <c:v>186</c:v>
                </c:pt>
                <c:pt idx="111">
                  <c:v>172</c:v>
                </c:pt>
                <c:pt idx="112">
                  <c:v>162</c:v>
                </c:pt>
                <c:pt idx="113">
                  <c:v>170</c:v>
                </c:pt>
                <c:pt idx="114">
                  <c:v>171</c:v>
                </c:pt>
                <c:pt idx="115">
                  <c:v>170</c:v>
                </c:pt>
                <c:pt idx="116">
                  <c:v>173</c:v>
                </c:pt>
                <c:pt idx="117">
                  <c:v>171</c:v>
                </c:pt>
                <c:pt idx="118">
                  <c:v>168</c:v>
                </c:pt>
                <c:pt idx="119">
                  <c:v>176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234-4627-9E93-44BBC736792B}"/>
            </c:ext>
          </c:extLst>
        </c:ser>
        <c:ser>
          <c:idx val="4"/>
          <c:order val="10"/>
          <c:tx>
            <c:v>Preço 2030</c:v>
          </c:tx>
          <c:spPr>
            <a:ln w="31750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'Atac-I50-SECOeS-Nom'!$S$2:$S$151</c:f>
              <c:numCache>
                <c:formatCode>General</c:formatCode>
                <c:ptCount val="150"/>
                <c:pt idx="84" formatCode="_(* #,##0.00_);_(* \(#,##0.00\);_(* &quot;-&quot;??_);_(@_)">
                  <c:v>168</c:v>
                </c:pt>
                <c:pt idx="85" formatCode="_(* #,##0.00_);_(* \(#,##0.00\);_(* &quot;-&quot;??_);_(@_)">
                  <c:v>170</c:v>
                </c:pt>
                <c:pt idx="86" formatCode="_(* #,##0.00_);_(* \(#,##0.00\);_(* &quot;-&quot;??_);_(@_)">
                  <c:v>169</c:v>
                </c:pt>
                <c:pt idx="87" formatCode="_(* #,##0.00_);_(* \(#,##0.00\);_(* &quot;-&quot;??_);_(@_)">
                  <c:v>171</c:v>
                </c:pt>
                <c:pt idx="88" formatCode="_(* #,##0.00_);_(* \(#,##0.00\);_(* &quot;-&quot;??_);_(@_)">
                  <c:v>177</c:v>
                </c:pt>
                <c:pt idx="89" formatCode="_(* #,##0.00_);_(* \(#,##0.00\);_(* &quot;-&quot;??_);_(@_)">
                  <c:v>171</c:v>
                </c:pt>
                <c:pt idx="90" formatCode="_(* #,##0.00_);_(* \(#,##0.00\);_(* &quot;-&quot;??_);_(@_)">
                  <c:v>172</c:v>
                </c:pt>
                <c:pt idx="91" formatCode="_(* #,##0.00_);_(* \(#,##0.00\);_(* &quot;-&quot;??_);_(@_)">
                  <c:v>167</c:v>
                </c:pt>
                <c:pt idx="92" formatCode="_(* #,##0.00_);_(* \(#,##0.00\);_(* &quot;-&quot;??_);_(@_)">
                  <c:v>169</c:v>
                </c:pt>
                <c:pt idx="93" formatCode="_(* #,##0.00_);_(* \(#,##0.00\);_(* &quot;-&quot;??_);_(@_)">
                  <c:v>160</c:v>
                </c:pt>
                <c:pt idx="94" formatCode="_(* #,##0.00_);_(* \(#,##0.00\);_(* &quot;-&quot;??_);_(@_)">
                  <c:v>160</c:v>
                </c:pt>
                <c:pt idx="95" formatCode="_(* #,##0.00_);_(* \(#,##0.00\);_(* &quot;-&quot;??_);_(@_)">
                  <c:v>160</c:v>
                </c:pt>
                <c:pt idx="96" formatCode="_(* #,##0.00_);_(* \(#,##0.00\);_(* &quot;-&quot;??_);_(@_)">
                  <c:v>164</c:v>
                </c:pt>
                <c:pt idx="97" formatCode="_(* #,##0.00_);_(* \(#,##0.00\);_(* &quot;-&quot;??_);_(@_)">
                  <c:v>168</c:v>
                </c:pt>
                <c:pt idx="98" formatCode="_(* #,##0.00_);_(* \(#,##0.00\);_(* &quot;-&quot;??_);_(@_)">
                  <c:v>161</c:v>
                </c:pt>
                <c:pt idx="99" formatCode="_(* #,##0.00_);_(* \(#,##0.00\);_(* &quot;-&quot;??_);_(@_)">
                  <c:v>161</c:v>
                </c:pt>
                <c:pt idx="100" formatCode="_(* #,##0.00_);_(* \(#,##0.00\);_(* &quot;-&quot;??_);_(@_)">
                  <c:v>156</c:v>
                </c:pt>
                <c:pt idx="101" formatCode="_(* #,##0.00_);_(* \(#,##0.00\);_(* &quot;-&quot;??_);_(@_)">
                  <c:v>152</c:v>
                </c:pt>
                <c:pt idx="102" formatCode="_(* #,##0.00_);_(* \(#,##0.00\);_(* &quot;-&quot;??_);_(@_)">
                  <c:v>148</c:v>
                </c:pt>
                <c:pt idx="103" formatCode="_(* #,##0.00_);_(* \(#,##0.00\);_(* &quot;-&quot;??_);_(@_)">
                  <c:v>148</c:v>
                </c:pt>
                <c:pt idx="104" formatCode="_(* #,##0.00_);_(* \(#,##0.00\);_(* &quot;-&quot;??_);_(@_)">
                  <c:v>148</c:v>
                </c:pt>
                <c:pt idx="105" formatCode="_(* #,##0.00_);_(* \(#,##0.00\);_(* &quot;-&quot;??_);_(@_)">
                  <c:v>146</c:v>
                </c:pt>
                <c:pt idx="106" formatCode="_(* #,##0.00_);_(* \(#,##0.00\);_(* &quot;-&quot;??_);_(@_)">
                  <c:v>146</c:v>
                </c:pt>
                <c:pt idx="107" formatCode="_(* #,##0.00_);_(* \(#,##0.00\);_(* &quot;-&quot;??_);_(@_)">
                  <c:v>157</c:v>
                </c:pt>
                <c:pt idx="108" formatCode="_(* #,##0.00_);_(* \(#,##0.00\);_(* &quot;-&quot;??_);_(@_)">
                  <c:v>163</c:v>
                </c:pt>
                <c:pt idx="109" formatCode="_(* #,##0.00_);_(* \(#,##0.00\);_(* &quot;-&quot;??_);_(@_)">
                  <c:v>180</c:v>
                </c:pt>
                <c:pt idx="110" formatCode="_(* #,##0.00_);_(* \(#,##0.00\);_(* &quot;-&quot;??_);_(@_)">
                  <c:v>181</c:v>
                </c:pt>
                <c:pt idx="111" formatCode="_(* #,##0.00_);_(* \(#,##0.00\);_(* &quot;-&quot;??_);_(@_)">
                  <c:v>167</c:v>
                </c:pt>
                <c:pt idx="112" formatCode="_(* #,##0.00_);_(* \(#,##0.00\);_(* &quot;-&quot;??_);_(@_)">
                  <c:v>157</c:v>
                </c:pt>
                <c:pt idx="113" formatCode="_(* #,##0.00_);_(* \(#,##0.00\);_(* &quot;-&quot;??_);_(@_)">
                  <c:v>165</c:v>
                </c:pt>
                <c:pt idx="114" formatCode="_(* #,##0.00_);_(* \(#,##0.00\);_(* &quot;-&quot;??_);_(@_)">
                  <c:v>166</c:v>
                </c:pt>
                <c:pt idx="115" formatCode="_(* #,##0.00_);_(* \(#,##0.00\);_(* &quot;-&quot;??_);_(@_)">
                  <c:v>165</c:v>
                </c:pt>
                <c:pt idx="116" formatCode="_(* #,##0.00_);_(* \(#,##0.00\);_(* &quot;-&quot;??_);_(@_)">
                  <c:v>168</c:v>
                </c:pt>
                <c:pt idx="117" formatCode="_(* #,##0.00_);_(* \(#,##0.00\);_(* &quot;-&quot;??_);_(@_)">
                  <c:v>166</c:v>
                </c:pt>
                <c:pt idx="118" formatCode="_(* #,##0.00_);_(* \(#,##0.00\);_(* &quot;-&quot;??_);_(@_)">
                  <c:v>163</c:v>
                </c:pt>
                <c:pt idx="119" formatCode="_(* #,##0.00_);_(* \(#,##0.00\);_(* &quot;-&quot;??_);_(@_)">
                  <c:v>171</c:v>
                </c:pt>
                <c:pt idx="120" formatCode="_(* #,##0.00_);_(* \(#,##0.00\);_(* &quot;-&quot;??_);_(@_)">
                  <c:v>165</c:v>
                </c:pt>
                <c:pt idx="121" formatCode="_(* #,##0.00_);_(* \(#,##0.00\);_(* &quot;-&quot;??_);_(@_)">
                  <c:v>173</c:v>
                </c:pt>
                <c:pt idx="122" formatCode="_(* #,##0.00_);_(* \(#,##0.00\);_(* &quot;-&quot;??_);_(@_)">
                  <c:v>181</c:v>
                </c:pt>
                <c:pt idx="123" formatCode="_(* #,##0.00_);_(* \(#,##0.00\);_(* &quot;-&quot;??_);_(@_)">
                  <c:v>189</c:v>
                </c:pt>
                <c:pt idx="124" formatCode="_(* #,##0.00_);_(* \(#,##0.00\);_(* &quot;-&quot;??_);_(@_)">
                  <c:v>191</c:v>
                </c:pt>
                <c:pt idx="125" formatCode="_(* #,##0.00_);_(* \(#,##0.00\);_(* &quot;-&quot;??_);_(@_)">
                  <c:v>192</c:v>
                </c:pt>
                <c:pt idx="126" formatCode="_(* #,##0.00_);_(* \(#,##0.00\);_(* &quot;-&quot;??_);_(@_)">
                  <c:v>194</c:v>
                </c:pt>
                <c:pt idx="127" formatCode="_(* #,##0.00_);_(* \(#,##0.00\);_(* &quot;-&quot;??_);_(@_)">
                  <c:v>195</c:v>
                </c:pt>
                <c:pt idx="128" formatCode="_(* #,##0.00_);_(* \(#,##0.00\);_(* &quot;-&quot;??_);_(@_)">
                  <c:v>210</c:v>
                </c:pt>
                <c:pt idx="129" formatCode="_(* #,##0.00_);_(* \(#,##0.00\);_(* &quot;-&quot;??_);_(@_)">
                  <c:v>220</c:v>
                </c:pt>
                <c:pt idx="130" formatCode="_(* #,##0.00_);_(* \(#,##0.00\);_(* &quot;-&quot;??_);_(@_)">
                  <c:v>215</c:v>
                </c:pt>
                <c:pt idx="131" formatCode="_(* #,##0.00_);_(* \(#,##0.00\);_(* &quot;-&quot;??_);_(@_)">
                  <c:v>205</c:v>
                </c:pt>
                <c:pt idx="132" formatCode="_(* #,##0.00_);_(* \(#,##0.00\);_(* &quot;-&quot;??_);_(@_)">
                  <c:v>215</c:v>
                </c:pt>
                <c:pt idx="133" formatCode="_(* #,##0.00_);_(* \(#,##0.00\);_(* &quot;-&quot;??_);_(@_)">
                  <c:v>247</c:v>
                </c:pt>
                <c:pt idx="134" formatCode="_(* #,##0.00_);_(* \(#,##0.00\);_(* &quot;-&quot;??_);_(@_)">
                  <c:v>240</c:v>
                </c:pt>
                <c:pt idx="135" formatCode="_(* #,##0.00_);_(* \(#,##0.00\);_(* &quot;-&quot;??_);_(@_)">
                  <c:v>231</c:v>
                </c:pt>
                <c:pt idx="136" formatCode="_(* #,##0.00_);_(* \(#,##0.00\);_(* &quot;-&quot;??_);_(@_)">
                  <c:v>249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234-4627-9E93-44BBC736792B}"/>
            </c:ext>
          </c:extLst>
        </c:ser>
        <c:ser>
          <c:idx val="11"/>
          <c:order val="11"/>
          <c:tx>
            <c:v>Preço 2031</c:v>
          </c:tx>
          <c:spPr>
            <a:ln w="31750" cap="rnd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'Atac-I50-SECOeS-Nom'!$T$2:$T$151</c:f>
              <c:numCache>
                <c:formatCode>General</c:formatCode>
                <c:ptCount val="150"/>
                <c:pt idx="84" formatCode="_(* #,##0.00_);_(* \(#,##0.00\);_(* &quot;-&quot;??_);_(@_)">
                  <c:v>163</c:v>
                </c:pt>
                <c:pt idx="85" formatCode="_(* #,##0.00_);_(* \(#,##0.00\);_(* &quot;-&quot;??_);_(@_)">
                  <c:v>165</c:v>
                </c:pt>
                <c:pt idx="86" formatCode="_(* #,##0.00_);_(* \(#,##0.00\);_(* &quot;-&quot;??_);_(@_)">
                  <c:v>164</c:v>
                </c:pt>
                <c:pt idx="87" formatCode="_(* #,##0.00_);_(* \(#,##0.00\);_(* &quot;-&quot;??_);_(@_)">
                  <c:v>166</c:v>
                </c:pt>
                <c:pt idx="88" formatCode="_(* #,##0.00_);_(* \(#,##0.00\);_(* &quot;-&quot;??_);_(@_)">
                  <c:v>172</c:v>
                </c:pt>
                <c:pt idx="89" formatCode="_(* #,##0.00_);_(* \(#,##0.00\);_(* &quot;-&quot;??_);_(@_)">
                  <c:v>166</c:v>
                </c:pt>
                <c:pt idx="90" formatCode="_(* #,##0.00_);_(* \(#,##0.00\);_(* &quot;-&quot;??_);_(@_)">
                  <c:v>167</c:v>
                </c:pt>
                <c:pt idx="91" formatCode="_(* #,##0.00_);_(* \(#,##0.00\);_(* &quot;-&quot;??_);_(@_)">
                  <c:v>162</c:v>
                </c:pt>
                <c:pt idx="92" formatCode="_(* #,##0.00_);_(* \(#,##0.00\);_(* &quot;-&quot;??_);_(@_)">
                  <c:v>164</c:v>
                </c:pt>
                <c:pt idx="93" formatCode="_(* #,##0.00_);_(* \(#,##0.00\);_(* &quot;-&quot;??_);_(@_)">
                  <c:v>155</c:v>
                </c:pt>
                <c:pt idx="94" formatCode="_(* #,##0.00_);_(* \(#,##0.00\);_(* &quot;-&quot;??_);_(@_)">
                  <c:v>155</c:v>
                </c:pt>
                <c:pt idx="95" formatCode="_(* #,##0.00_);_(* \(#,##0.00\);_(* &quot;-&quot;??_);_(@_)">
                  <c:v>155</c:v>
                </c:pt>
                <c:pt idx="96" formatCode="_(* #,##0.00_);_(* \(#,##0.00\);_(* &quot;-&quot;??_);_(@_)">
                  <c:v>159</c:v>
                </c:pt>
                <c:pt idx="97" formatCode="_(* #,##0.00_);_(* \(#,##0.00\);_(* &quot;-&quot;??_);_(@_)">
                  <c:v>163</c:v>
                </c:pt>
                <c:pt idx="98" formatCode="_(* #,##0.00_);_(* \(#,##0.00\);_(* &quot;-&quot;??_);_(@_)">
                  <c:v>156</c:v>
                </c:pt>
                <c:pt idx="99" formatCode="_(* #,##0.00_);_(* \(#,##0.00\);_(* &quot;-&quot;??_);_(@_)">
                  <c:v>159</c:v>
                </c:pt>
                <c:pt idx="100" formatCode="_(* #,##0.00_);_(* \(#,##0.00\);_(* &quot;-&quot;??_);_(@_)">
                  <c:v>154</c:v>
                </c:pt>
                <c:pt idx="101" formatCode="_(* #,##0.00_);_(* \(#,##0.00\);_(* &quot;-&quot;??_);_(@_)">
                  <c:v>150</c:v>
                </c:pt>
                <c:pt idx="102" formatCode="_(* #,##0.00_);_(* \(#,##0.00\);_(* &quot;-&quot;??_);_(@_)">
                  <c:v>146</c:v>
                </c:pt>
                <c:pt idx="103" formatCode="_(* #,##0.00_);_(* \(#,##0.00\);_(* &quot;-&quot;??_);_(@_)">
                  <c:v>146</c:v>
                </c:pt>
                <c:pt idx="104" formatCode="_(* #,##0.00_);_(* \(#,##0.00\);_(* &quot;-&quot;??_);_(@_)">
                  <c:v>146</c:v>
                </c:pt>
                <c:pt idx="105" formatCode="_(* #,##0.00_);_(* \(#,##0.00\);_(* &quot;-&quot;??_);_(@_)">
                  <c:v>144</c:v>
                </c:pt>
                <c:pt idx="106" formatCode="_(* #,##0.00_);_(* \(#,##0.00\);_(* &quot;-&quot;??_);_(@_)">
                  <c:v>144</c:v>
                </c:pt>
                <c:pt idx="107" formatCode="_(* #,##0.00_);_(* \(#,##0.00\);_(* &quot;-&quot;??_);_(@_)">
                  <c:v>155</c:v>
                </c:pt>
                <c:pt idx="108" formatCode="_(* #,##0.00_);_(* \(#,##0.00\);_(* &quot;-&quot;??_);_(@_)">
                  <c:v>161</c:v>
                </c:pt>
                <c:pt idx="109" formatCode="_(* #,##0.00_);_(* \(#,##0.00\);_(* &quot;-&quot;??_);_(@_)">
                  <c:v>175</c:v>
                </c:pt>
                <c:pt idx="110" formatCode="_(* #,##0.00_);_(* \(#,##0.00\);_(* &quot;-&quot;??_);_(@_)">
                  <c:v>176</c:v>
                </c:pt>
                <c:pt idx="111" formatCode="_(* #,##0.00_);_(* \(#,##0.00\);_(* &quot;-&quot;??_);_(@_)">
                  <c:v>162</c:v>
                </c:pt>
                <c:pt idx="112" formatCode="_(* #,##0.00_);_(* \(#,##0.00\);_(* &quot;-&quot;??_);_(@_)">
                  <c:v>152</c:v>
                </c:pt>
                <c:pt idx="113" formatCode="_(* #,##0.00_);_(* \(#,##0.00\);_(* &quot;-&quot;??_);_(@_)">
                  <c:v>160</c:v>
                </c:pt>
                <c:pt idx="114" formatCode="_(* #,##0.00_);_(* \(#,##0.00\);_(* &quot;-&quot;??_);_(@_)">
                  <c:v>161</c:v>
                </c:pt>
                <c:pt idx="115" formatCode="_(* #,##0.00_);_(* \(#,##0.00\);_(* &quot;-&quot;??_);_(@_)">
                  <c:v>160</c:v>
                </c:pt>
                <c:pt idx="116" formatCode="_(* #,##0.00_);_(* \(#,##0.00\);_(* &quot;-&quot;??_);_(@_)">
                  <c:v>163</c:v>
                </c:pt>
                <c:pt idx="117" formatCode="_(* #,##0.00_);_(* \(#,##0.00\);_(* &quot;-&quot;??_);_(@_)">
                  <c:v>161</c:v>
                </c:pt>
                <c:pt idx="118" formatCode="_(* #,##0.00_);_(* \(#,##0.00\);_(* &quot;-&quot;??_);_(@_)">
                  <c:v>158</c:v>
                </c:pt>
                <c:pt idx="119" formatCode="_(* #,##0.00_);_(* \(#,##0.00\);_(* &quot;-&quot;??_);_(@_)">
                  <c:v>166</c:v>
                </c:pt>
                <c:pt idx="120" formatCode="_(* #,##0.00_);_(* \(#,##0.00\);_(* &quot;-&quot;??_);_(@_)">
                  <c:v>160</c:v>
                </c:pt>
                <c:pt idx="121" formatCode="_(* #,##0.00_);_(* \(#,##0.00\);_(* &quot;-&quot;??_);_(@_)">
                  <c:v>163</c:v>
                </c:pt>
                <c:pt idx="122" formatCode="_(* #,##0.00_);_(* \(#,##0.00\);_(* &quot;-&quot;??_);_(@_)">
                  <c:v>171</c:v>
                </c:pt>
                <c:pt idx="123" formatCode="_(* #,##0.00_);_(* \(#,##0.00\);_(* &quot;-&quot;??_);_(@_)">
                  <c:v>179</c:v>
                </c:pt>
                <c:pt idx="124" formatCode="_(* #,##0.00_);_(* \(#,##0.00\);_(* &quot;-&quot;??_);_(@_)">
                  <c:v>181</c:v>
                </c:pt>
                <c:pt idx="125" formatCode="_(* #,##0.00_);_(* \(#,##0.00\);_(* &quot;-&quot;??_);_(@_)">
                  <c:v>182</c:v>
                </c:pt>
                <c:pt idx="126" formatCode="_(* #,##0.00_);_(* \(#,##0.00\);_(* &quot;-&quot;??_);_(@_)">
                  <c:v>184</c:v>
                </c:pt>
                <c:pt idx="127" formatCode="_(* #,##0.00_);_(* \(#,##0.00\);_(* &quot;-&quot;??_);_(@_)">
                  <c:v>185</c:v>
                </c:pt>
                <c:pt idx="128" formatCode="_(* #,##0.00_);_(* \(#,##0.00\);_(* &quot;-&quot;??_);_(@_)">
                  <c:v>200</c:v>
                </c:pt>
                <c:pt idx="129" formatCode="_(* #,##0.00_);_(* \(#,##0.00\);_(* &quot;-&quot;??_);_(@_)">
                  <c:v>210</c:v>
                </c:pt>
                <c:pt idx="130" formatCode="_(* #,##0.00_);_(* \(#,##0.00\);_(* &quot;-&quot;??_);_(@_)">
                  <c:v>205</c:v>
                </c:pt>
                <c:pt idx="131" formatCode="_(* #,##0.00_);_(* \(#,##0.00\);_(* &quot;-&quot;??_);_(@_)">
                  <c:v>195</c:v>
                </c:pt>
                <c:pt idx="132" formatCode="_(* #,##0.00_);_(* \(#,##0.00\);_(* &quot;-&quot;??_);_(@_)">
                  <c:v>203</c:v>
                </c:pt>
                <c:pt idx="133" formatCode="_(* #,##0.00_);_(* \(#,##0.00\);_(* &quot;-&quot;??_);_(@_)">
                  <c:v>209</c:v>
                </c:pt>
                <c:pt idx="134" formatCode="_(* #,##0.00_);_(* \(#,##0.00\);_(* &quot;-&quot;??_);_(@_)">
                  <c:v>218</c:v>
                </c:pt>
                <c:pt idx="135" formatCode="_(* #,##0.00_);_(* \(#,##0.00\);_(* &quot;-&quot;??_);_(@_)">
                  <c:v>214</c:v>
                </c:pt>
                <c:pt idx="136" formatCode="_(* #,##0.00_);_(* \(#,##0.00\);_(* &quot;-&quot;??_);_(@_)">
                  <c:v>220</c:v>
                </c:pt>
                <c:pt idx="137" formatCode="_(* #,##0.00_);_(* \(#,##0.00\);_(* &quot;-&quot;??_);_(@_)">
                  <c:v>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234-4627-9E93-44BBC7367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/>
      </c:lineChart>
      <c:lineChart>
        <c:grouping val="standard"/>
        <c:varyColors val="0"/>
        <c:ser>
          <c:idx val="1"/>
          <c:order val="7"/>
          <c:tx>
            <c:v>Preço 2027</c:v>
          </c:tx>
          <c:spPr>
            <a:ln w="31750" cap="rnd">
              <a:solidFill>
                <a:srgbClr val="FFFF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'Atac-I50-SECOeS-Nom'!$P$2:$P$151</c:f>
              <c:numCache>
                <c:formatCode>_(* #,##0.00_);_(* \(#,##0.00\);_(* "-"??_);_(@_)</c:formatCode>
                <c:ptCount val="150"/>
                <c:pt idx="84">
                  <c:v>183</c:v>
                </c:pt>
                <c:pt idx="85">
                  <c:v>185</c:v>
                </c:pt>
                <c:pt idx="86">
                  <c:v>184</c:v>
                </c:pt>
                <c:pt idx="87">
                  <c:v>186</c:v>
                </c:pt>
                <c:pt idx="88">
                  <c:v>192</c:v>
                </c:pt>
                <c:pt idx="89">
                  <c:v>186</c:v>
                </c:pt>
                <c:pt idx="90">
                  <c:v>187</c:v>
                </c:pt>
                <c:pt idx="91">
                  <c:v>182</c:v>
                </c:pt>
                <c:pt idx="92">
                  <c:v>184</c:v>
                </c:pt>
                <c:pt idx="93">
                  <c:v>175</c:v>
                </c:pt>
                <c:pt idx="94">
                  <c:v>175</c:v>
                </c:pt>
                <c:pt idx="95">
                  <c:v>175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234-4627-9E93-44BBC7367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9622368"/>
        <c:axId val="1039618528"/>
      </c:lineChart>
      <c:dateAx>
        <c:axId val="-2111322928"/>
        <c:scaling>
          <c:orientation val="minMax"/>
          <c:max val="46203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3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25"/>
      </c:valAx>
      <c:valAx>
        <c:axId val="1039618528"/>
        <c:scaling>
          <c:orientation val="minMax"/>
          <c:max val="450"/>
          <c:min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1039622368"/>
        <c:crosses val="max"/>
        <c:crossBetween val="between"/>
        <c:majorUnit val="25"/>
      </c:valAx>
      <c:dateAx>
        <c:axId val="1039622368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03961852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Forward!$O$2:$O$151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 formatCode="_(* #,##0.00_);_(* \(#,##0.00\);_(* &quot;-&quot;??_);_(@_)">
                  <c:v>154</c:v>
                </c:pt>
                <c:pt idx="108" formatCode="_(* #,##0.00_);_(* \(#,##0.00\);_(* &quot;-&quot;??_);_(@_)">
                  <c:v>147</c:v>
                </c:pt>
                <c:pt idx="109" formatCode="_(* #,##0.00_);_(* \(#,##0.00\);_(* &quot;-&quot;??_);_(@_)">
                  <c:v>207</c:v>
                </c:pt>
                <c:pt idx="110" formatCode="_(* #,##0.00_);_(* \(#,##0.00\);_(* &quot;-&quot;??_);_(@_)">
                  <c:v>195</c:v>
                </c:pt>
                <c:pt idx="111" formatCode="_(* #,##0.00_);_(* \(#,##0.00\);_(* &quot;-&quot;??_);_(@_)">
                  <c:v>186</c:v>
                </c:pt>
                <c:pt idx="112" formatCode="_(* #,##0.00_);_(* \(#,##0.00\);_(* &quot;-&quot;??_);_(@_)">
                  <c:v>175</c:v>
                </c:pt>
                <c:pt idx="113" formatCode="_(* #,##0.00_);_(* \(#,##0.00\);_(* &quot;-&quot;??_);_(@_)">
                  <c:v>188</c:v>
                </c:pt>
                <c:pt idx="114" formatCode="_(* #,##0.00_);_(* \(#,##0.00\);_(* &quot;-&quot;??_);_(@_)">
                  <c:v>197</c:v>
                </c:pt>
                <c:pt idx="115" formatCode="_(* #,##0.00_);_(* \(#,##0.00\);_(* &quot;-&quot;??_);_(@_)">
                  <c:v>192</c:v>
                </c:pt>
                <c:pt idx="116" formatCode="_(* #,##0.00_);_(* \(#,##0.00\);_(* &quot;-&quot;??_);_(@_)">
                  <c:v>200</c:v>
                </c:pt>
                <c:pt idx="117" formatCode="_(* #,##0.00_);_(* \(#,##0.00\);_(* &quot;-&quot;??_);_(@_)">
                  <c:v>201</c:v>
                </c:pt>
                <c:pt idx="118" formatCode="_(* #,##0.00_);_(* \(#,##0.00\);_(* &quot;-&quot;??_);_(@_)">
                  <c:v>189</c:v>
                </c:pt>
                <c:pt idx="119" formatCode="_(* #,##0.00_);_(* \(#,##0.00\);_(* &quot;-&quot;??_);_(@_)">
                  <c:v>191</c:v>
                </c:pt>
                <c:pt idx="120" formatCode="_(* #,##0.00_);_(* \(#,##0.00\);_(* &quot;-&quot;??_);_(@_)">
                  <c:v>199</c:v>
                </c:pt>
                <c:pt idx="121" formatCode="_(* #,##0.00_);_(* \(#,##0.00\);_(* &quot;-&quot;??_);_(@_)">
                  <c:v>219</c:v>
                </c:pt>
                <c:pt idx="122" formatCode="_(* #,##0.00_);_(* \(#,##0.00\);_(* &quot;-&quot;??_);_(@_)">
                  <c:v>242</c:v>
                </c:pt>
                <c:pt idx="123" formatCode="_(* #,##0.00_);_(* \(#,##0.00\);_(* &quot;-&quot;??_);_(@_)">
                  <c:v>273</c:v>
                </c:pt>
                <c:pt idx="124" formatCode="_(* #,##0.00_);_(* \(#,##0.00\);_(* &quot;-&quot;??_);_(@_)">
                  <c:v>271</c:v>
                </c:pt>
                <c:pt idx="125" formatCode="_(* #,##0.00_);_(* \(#,##0.00\);_(* &quot;-&quot;??_);_(@_)">
                  <c:v>281</c:v>
                </c:pt>
                <c:pt idx="126" formatCode="_(* #,##0.00_);_(* \(#,##0.00\);_(* &quot;-&quot;??_);_(@_)">
                  <c:v>276</c:v>
                </c:pt>
                <c:pt idx="127" formatCode="_(* #,##0.00_);_(* \(#,##0.00\);_(* &quot;-&quot;??_);_(@_)">
                  <c:v>268</c:v>
                </c:pt>
                <c:pt idx="128" formatCode="_(* #,##0.00_);_(* \(#,##0.00\);_(* &quot;-&quot;??_);_(@_)">
                  <c:v>289</c:v>
                </c:pt>
                <c:pt idx="129" formatCode="_(* #,##0.00_);_(* \(#,##0.00\);_(* &quot;-&quot;??_);_(@_)">
                  <c:v>281</c:v>
                </c:pt>
                <c:pt idx="130" formatCode="_(* #,##0.00_);_(* \(#,##0.00\);_(* &quot;-&quot;??_);_(@_)">
                  <c:v>279</c:v>
                </c:pt>
                <c:pt idx="131" formatCode="_(* #,##0.00_);_(* \(#,##0.00\);_(* &quot;-&quot;??_);_(@_)">
                  <c:v>316</c:v>
                </c:pt>
                <c:pt idx="132" formatCode="_(* #,##0.00_);_(* \(#,##0.00\);_(* &quot;-&quot;??_);_(@_)">
                  <c:v>364</c:v>
                </c:pt>
                <c:pt idx="133" formatCode="_(* #,##0.00_);_(* \(#,##0.00\);_(* &quot;-&quot;??_);_(@_)">
                  <c:v>436</c:v>
                </c:pt>
                <c:pt idx="134" formatCode="_(* #,##0.00_);_(* \(#,##0.00\);_(* &quot;-&quot;??_);_(@_)">
                  <c:v>400</c:v>
                </c:pt>
                <c:pt idx="135" formatCode="_(* #,##0.00_);_(* \(#,##0.00\);_(* &quot;-&quot;??_);_(@_)">
                  <c:v>325</c:v>
                </c:pt>
                <c:pt idx="136" formatCode="_(* #,##0.00_);_(* \(#,##0.00\);_(* &quot;-&quot;??_);_(@_)">
                  <c:v>337</c:v>
                </c:pt>
                <c:pt idx="137" formatCode="_(* #,##0.00_);_(* \(#,##0.00\);_(* &quot;-&quot;??_);_(@_)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14-461C-8171-B0E267AB2644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'Atac-I50-SECOeS-Nom'!$O$2:$O$151</c:f>
              <c:numCache>
                <c:formatCode>_(* #,##0.00_);_(* \(#,##0.00\);_(* "-"??_);_(@_)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14-461C-8171-B0E267AB2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Forward!$P$2:$P$151</c:f>
              <c:numCache>
                <c:formatCode>General</c:formatCode>
                <c:ptCount val="150"/>
                <c:pt idx="84">
                  <c:v>183</c:v>
                </c:pt>
                <c:pt idx="85">
                  <c:v>185</c:v>
                </c:pt>
                <c:pt idx="86">
                  <c:v>184</c:v>
                </c:pt>
                <c:pt idx="87">
                  <c:v>186</c:v>
                </c:pt>
                <c:pt idx="88">
                  <c:v>192</c:v>
                </c:pt>
                <c:pt idx="89">
                  <c:v>186</c:v>
                </c:pt>
                <c:pt idx="90">
                  <c:v>187</c:v>
                </c:pt>
                <c:pt idx="91">
                  <c:v>182</c:v>
                </c:pt>
                <c:pt idx="92">
                  <c:v>184</c:v>
                </c:pt>
                <c:pt idx="93">
                  <c:v>175</c:v>
                </c:pt>
                <c:pt idx="94">
                  <c:v>175</c:v>
                </c:pt>
                <c:pt idx="95">
                  <c:v>175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168</c:v>
                </c:pt>
                <c:pt idx="109" formatCode="_(* #,##0.00_);_(* \(#,##0.00\);_(* &quot;-&quot;??_);_(@_)">
                  <c:v>201</c:v>
                </c:pt>
                <c:pt idx="110" formatCode="_(* #,##0.00_);_(* \(#,##0.00\);_(* &quot;-&quot;??_);_(@_)">
                  <c:v>189</c:v>
                </c:pt>
                <c:pt idx="111" formatCode="_(* #,##0.00_);_(* \(#,##0.00\);_(* &quot;-&quot;??_);_(@_)">
                  <c:v>182</c:v>
                </c:pt>
                <c:pt idx="112" formatCode="_(* #,##0.00_);_(* \(#,##0.00\);_(* &quot;-&quot;??_);_(@_)">
                  <c:v>172</c:v>
                </c:pt>
                <c:pt idx="113" formatCode="_(* #,##0.00_);_(* \(#,##0.00\);_(* &quot;-&quot;??_);_(@_)">
                  <c:v>180</c:v>
                </c:pt>
                <c:pt idx="114" formatCode="_(* #,##0.00_);_(* \(#,##0.00\);_(* &quot;-&quot;??_);_(@_)">
                  <c:v>181</c:v>
                </c:pt>
                <c:pt idx="115" formatCode="_(* #,##0.00_);_(* \(#,##0.00\);_(* &quot;-&quot;??_);_(@_)">
                  <c:v>180</c:v>
                </c:pt>
                <c:pt idx="116" formatCode="_(* #,##0.00_);_(* \(#,##0.00\);_(* &quot;-&quot;??_);_(@_)">
                  <c:v>183</c:v>
                </c:pt>
                <c:pt idx="117" formatCode="_(* #,##0.00_);_(* \(#,##0.00\);_(* &quot;-&quot;??_);_(@_)">
                  <c:v>181</c:v>
                </c:pt>
                <c:pt idx="118" formatCode="_(* #,##0.00_);_(* \(#,##0.00\);_(* &quot;-&quot;??_);_(@_)">
                  <c:v>178</c:v>
                </c:pt>
                <c:pt idx="119" formatCode="_(* #,##0.00_);_(* \(#,##0.00\);_(* &quot;-&quot;??_);_(@_)">
                  <c:v>186</c:v>
                </c:pt>
                <c:pt idx="120" formatCode="_(* #,##0.00_);_(* \(#,##0.00\);_(* &quot;-&quot;??_);_(@_)">
                  <c:v>180</c:v>
                </c:pt>
                <c:pt idx="121" formatCode="_(* #,##0.00_);_(* \(#,##0.00\);_(* &quot;-&quot;??_);_(@_)">
                  <c:v>198</c:v>
                </c:pt>
                <c:pt idx="122" formatCode="_(* #,##0.00_);_(* \(#,##0.00\);_(* &quot;-&quot;??_);_(@_)">
                  <c:v>206</c:v>
                </c:pt>
                <c:pt idx="123" formatCode="_(* #,##0.00_);_(* \(#,##0.00\);_(* &quot;-&quot;??_);_(@_)">
                  <c:v>218</c:v>
                </c:pt>
                <c:pt idx="124" formatCode="_(* #,##0.00_);_(* \(#,##0.00\);_(* &quot;-&quot;??_);_(@_)">
                  <c:v>221</c:v>
                </c:pt>
                <c:pt idx="125" formatCode="_(* #,##0.00_);_(* \(#,##0.00\);_(* &quot;-&quot;??_);_(@_)">
                  <c:v>220</c:v>
                </c:pt>
                <c:pt idx="126" formatCode="_(* #,##0.00_);_(* \(#,##0.00\);_(* &quot;-&quot;??_);_(@_)">
                  <c:v>224</c:v>
                </c:pt>
                <c:pt idx="127" formatCode="_(* #,##0.00_);_(* \(#,##0.00\);_(* &quot;-&quot;??_);_(@_)">
                  <c:v>226</c:v>
                </c:pt>
                <c:pt idx="128" formatCode="_(* #,##0.00_);_(* \(#,##0.00\);_(* &quot;-&quot;??_);_(@_)">
                  <c:v>241</c:v>
                </c:pt>
                <c:pt idx="129" formatCode="_(* #,##0.00_);_(* \(#,##0.00\);_(* &quot;-&quot;??_);_(@_)">
                  <c:v>242</c:v>
                </c:pt>
                <c:pt idx="130" formatCode="_(* #,##0.00_);_(* \(#,##0.00\);_(* &quot;-&quot;??_);_(@_)">
                  <c:v>233</c:v>
                </c:pt>
                <c:pt idx="131" formatCode="_(* #,##0.00_);_(* \(#,##0.00\);_(* &quot;-&quot;??_);_(@_)">
                  <c:v>265</c:v>
                </c:pt>
                <c:pt idx="132" formatCode="_(* #,##0.00_);_(* \(#,##0.00\);_(* &quot;-&quot;??_);_(@_)">
                  <c:v>294</c:v>
                </c:pt>
                <c:pt idx="133" formatCode="_(* #,##0.00_);_(* \(#,##0.00\);_(* &quot;-&quot;??_);_(@_)">
                  <c:v>314</c:v>
                </c:pt>
                <c:pt idx="134" formatCode="_(* #,##0.00_);_(* \(#,##0.00\);_(* &quot;-&quot;??_);_(@_)">
                  <c:v>298</c:v>
                </c:pt>
                <c:pt idx="135" formatCode="_(* #,##0.00_);_(* \(#,##0.00\);_(* &quot;-&quot;??_);_(@_)">
                  <c:v>296</c:v>
                </c:pt>
                <c:pt idx="136" formatCode="_(* #,##0.00_);_(* \(#,##0.00\);_(* &quot;-&quot;??_);_(@_)">
                  <c:v>317</c:v>
                </c:pt>
                <c:pt idx="137" formatCode="_(* #,##0.00_);_(* \(#,##0.00\);_(* &quot;-&quot;??_);_(@_)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1E-4077-A173-2907297BFE82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'Atac-I50-SECOeS-Nom'!$P$2:$P$151</c:f>
              <c:numCache>
                <c:formatCode>_(* #,##0.00_);_(* \(#,##0.00\);_(* "-"??_);_(@_)</c:formatCode>
                <c:ptCount val="150"/>
                <c:pt idx="84">
                  <c:v>183</c:v>
                </c:pt>
                <c:pt idx="85">
                  <c:v>185</c:v>
                </c:pt>
                <c:pt idx="86">
                  <c:v>184</c:v>
                </c:pt>
                <c:pt idx="87">
                  <c:v>186</c:v>
                </c:pt>
                <c:pt idx="88">
                  <c:v>192</c:v>
                </c:pt>
                <c:pt idx="89">
                  <c:v>186</c:v>
                </c:pt>
                <c:pt idx="90">
                  <c:v>187</c:v>
                </c:pt>
                <c:pt idx="91">
                  <c:v>182</c:v>
                </c:pt>
                <c:pt idx="92">
                  <c:v>184</c:v>
                </c:pt>
                <c:pt idx="93">
                  <c:v>175</c:v>
                </c:pt>
                <c:pt idx="94">
                  <c:v>175</c:v>
                </c:pt>
                <c:pt idx="95">
                  <c:v>175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1E-4077-A173-2907297BF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Forward!$Q$2:$Q$151</c:f>
              <c:numCache>
                <c:formatCode>General</c:formatCode>
                <c:ptCount val="150"/>
                <c:pt idx="84">
                  <c:v>178</c:v>
                </c:pt>
                <c:pt idx="85">
                  <c:v>180</c:v>
                </c:pt>
                <c:pt idx="86">
                  <c:v>179</c:v>
                </c:pt>
                <c:pt idx="87">
                  <c:v>181</c:v>
                </c:pt>
                <c:pt idx="88">
                  <c:v>187</c:v>
                </c:pt>
                <c:pt idx="89">
                  <c:v>181</c:v>
                </c:pt>
                <c:pt idx="90">
                  <c:v>182</c:v>
                </c:pt>
                <c:pt idx="91">
                  <c:v>177</c:v>
                </c:pt>
                <c:pt idx="92">
                  <c:v>179</c:v>
                </c:pt>
                <c:pt idx="93">
                  <c:v>170</c:v>
                </c:pt>
                <c:pt idx="94">
                  <c:v>170</c:v>
                </c:pt>
                <c:pt idx="95">
                  <c:v>170</c:v>
                </c:pt>
                <c:pt idx="96">
                  <c:v>174</c:v>
                </c:pt>
                <c:pt idx="97">
                  <c:v>178</c:v>
                </c:pt>
                <c:pt idx="98">
                  <c:v>171</c:v>
                </c:pt>
                <c:pt idx="99">
                  <c:v>165</c:v>
                </c:pt>
                <c:pt idx="100">
                  <c:v>160</c:v>
                </c:pt>
                <c:pt idx="101">
                  <c:v>156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  <c:pt idx="105">
                  <c:v>150</c:v>
                </c:pt>
                <c:pt idx="106">
                  <c:v>150</c:v>
                </c:pt>
                <c:pt idx="107">
                  <c:v>161</c:v>
                </c:pt>
                <c:pt idx="108">
                  <c:v>167</c:v>
                </c:pt>
                <c:pt idx="109" formatCode="_(* #,##0.00_);_(* \(#,##0.00\);_(* &quot;-&quot;??_);_(@_)">
                  <c:v>191</c:v>
                </c:pt>
                <c:pt idx="110" formatCode="_(* #,##0.00_);_(* \(#,##0.00\);_(* &quot;-&quot;??_);_(@_)">
                  <c:v>190</c:v>
                </c:pt>
                <c:pt idx="111" formatCode="_(* #,##0.00_);_(* \(#,##0.00\);_(* &quot;-&quot;??_);_(@_)">
                  <c:v>177</c:v>
                </c:pt>
                <c:pt idx="112" formatCode="_(* #,##0.00_);_(* \(#,##0.00\);_(* &quot;-&quot;??_);_(@_)">
                  <c:v>167</c:v>
                </c:pt>
                <c:pt idx="113" formatCode="_(* #,##0.00_);_(* \(#,##0.00\);_(* &quot;-&quot;??_);_(@_)">
                  <c:v>175</c:v>
                </c:pt>
                <c:pt idx="114" formatCode="_(* #,##0.00_);_(* \(#,##0.00\);_(* &quot;-&quot;??_);_(@_)">
                  <c:v>176</c:v>
                </c:pt>
                <c:pt idx="115" formatCode="_(* #,##0.00_);_(* \(#,##0.00\);_(* &quot;-&quot;??_);_(@_)">
                  <c:v>175</c:v>
                </c:pt>
                <c:pt idx="116" formatCode="_(* #,##0.00_);_(* \(#,##0.00\);_(* &quot;-&quot;??_);_(@_)">
                  <c:v>178</c:v>
                </c:pt>
                <c:pt idx="117" formatCode="_(* #,##0.00_);_(* \(#,##0.00\);_(* &quot;-&quot;??_);_(@_)">
                  <c:v>176</c:v>
                </c:pt>
                <c:pt idx="118" formatCode="_(* #,##0.00_);_(* \(#,##0.00\);_(* &quot;-&quot;??_);_(@_)">
                  <c:v>173</c:v>
                </c:pt>
                <c:pt idx="119" formatCode="_(* #,##0.00_);_(* \(#,##0.00\);_(* &quot;-&quot;??_);_(@_)">
                  <c:v>181</c:v>
                </c:pt>
                <c:pt idx="120" formatCode="_(* #,##0.00_);_(* \(#,##0.00\);_(* &quot;-&quot;??_);_(@_)">
                  <c:v>175</c:v>
                </c:pt>
                <c:pt idx="121" formatCode="_(* #,##0.00_);_(* \(#,##0.00\);_(* &quot;-&quot;??_);_(@_)">
                  <c:v>183</c:v>
                </c:pt>
                <c:pt idx="122" formatCode="_(* #,##0.00_);_(* \(#,##0.00\);_(* &quot;-&quot;??_);_(@_)">
                  <c:v>191</c:v>
                </c:pt>
                <c:pt idx="123" formatCode="_(* #,##0.00_);_(* \(#,##0.00\);_(* &quot;-&quot;??_);_(@_)">
                  <c:v>199</c:v>
                </c:pt>
                <c:pt idx="124" formatCode="_(* #,##0.00_);_(* \(#,##0.00\);_(* &quot;-&quot;??_);_(@_)">
                  <c:v>201</c:v>
                </c:pt>
                <c:pt idx="125" formatCode="_(* #,##0.00_);_(* \(#,##0.00\);_(* &quot;-&quot;??_);_(@_)">
                  <c:v>202</c:v>
                </c:pt>
                <c:pt idx="126" formatCode="_(* #,##0.00_);_(* \(#,##0.00\);_(* &quot;-&quot;??_);_(@_)">
                  <c:v>204</c:v>
                </c:pt>
                <c:pt idx="127" formatCode="_(* #,##0.00_);_(* \(#,##0.00\);_(* &quot;-&quot;??_);_(@_)">
                  <c:v>205</c:v>
                </c:pt>
                <c:pt idx="128" formatCode="_(* #,##0.00_);_(* \(#,##0.00\);_(* &quot;-&quot;??_);_(@_)">
                  <c:v>220</c:v>
                </c:pt>
                <c:pt idx="129" formatCode="_(* #,##0.00_);_(* \(#,##0.00\);_(* &quot;-&quot;??_);_(@_)">
                  <c:v>230</c:v>
                </c:pt>
                <c:pt idx="130" formatCode="_(* #,##0.00_);_(* \(#,##0.00\);_(* &quot;-&quot;??_);_(@_)">
                  <c:v>225</c:v>
                </c:pt>
                <c:pt idx="131" formatCode="_(* #,##0.00_);_(* \(#,##0.00\);_(* &quot;-&quot;??_);_(@_)">
                  <c:v>260</c:v>
                </c:pt>
                <c:pt idx="132" formatCode="_(* #,##0.00_);_(* \(#,##0.00\);_(* &quot;-&quot;??_);_(@_)">
                  <c:v>275</c:v>
                </c:pt>
                <c:pt idx="133" formatCode="_(* #,##0.00_);_(* \(#,##0.00\);_(* &quot;-&quot;??_);_(@_)">
                  <c:v>298</c:v>
                </c:pt>
                <c:pt idx="134" formatCode="_(* #,##0.00_);_(* \(#,##0.00\);_(* &quot;-&quot;??_);_(@_)">
                  <c:v>282</c:v>
                </c:pt>
                <c:pt idx="135" formatCode="_(* #,##0.00_);_(* \(#,##0.00\);_(* &quot;-&quot;??_);_(@_)">
                  <c:v>280</c:v>
                </c:pt>
                <c:pt idx="136" formatCode="_(* #,##0.00_);_(* \(#,##0.00\);_(* &quot;-&quot;??_);_(@_)">
                  <c:v>293</c:v>
                </c:pt>
                <c:pt idx="137" formatCode="_(* #,##0.00_);_(* \(#,##0.00\);_(* &quot;-&quot;??_);_(@_)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90-4AFF-B4D3-4A301CB91948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'Atac-I50-SECOeS-Nom'!$Q$2:$Q$151</c:f>
              <c:numCache>
                <c:formatCode>_(* #,##0.00_);_(* \(#,##0.00\);_(* "-"??_);_(@_)</c:formatCode>
                <c:ptCount val="150"/>
                <c:pt idx="84">
                  <c:v>178</c:v>
                </c:pt>
                <c:pt idx="85">
                  <c:v>180</c:v>
                </c:pt>
                <c:pt idx="86">
                  <c:v>179</c:v>
                </c:pt>
                <c:pt idx="87">
                  <c:v>181</c:v>
                </c:pt>
                <c:pt idx="88">
                  <c:v>187</c:v>
                </c:pt>
                <c:pt idx="89">
                  <c:v>181</c:v>
                </c:pt>
                <c:pt idx="90">
                  <c:v>182</c:v>
                </c:pt>
                <c:pt idx="91">
                  <c:v>177</c:v>
                </c:pt>
                <c:pt idx="92">
                  <c:v>179</c:v>
                </c:pt>
                <c:pt idx="93">
                  <c:v>170</c:v>
                </c:pt>
                <c:pt idx="94">
                  <c:v>170</c:v>
                </c:pt>
                <c:pt idx="95">
                  <c:v>170</c:v>
                </c:pt>
                <c:pt idx="96">
                  <c:v>174</c:v>
                </c:pt>
                <c:pt idx="97">
                  <c:v>178</c:v>
                </c:pt>
                <c:pt idx="98">
                  <c:v>171</c:v>
                </c:pt>
                <c:pt idx="99">
                  <c:v>165</c:v>
                </c:pt>
                <c:pt idx="100">
                  <c:v>160</c:v>
                </c:pt>
                <c:pt idx="101">
                  <c:v>156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  <c:pt idx="105">
                  <c:v>150</c:v>
                </c:pt>
                <c:pt idx="106">
                  <c:v>150</c:v>
                </c:pt>
                <c:pt idx="107">
                  <c:v>161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90-4AFF-B4D3-4A301CB91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Forward!$R$2:$R$151</c:f>
              <c:numCache>
                <c:formatCode>General</c:formatCode>
                <c:ptCount val="150"/>
                <c:pt idx="84">
                  <c:v>173</c:v>
                </c:pt>
                <c:pt idx="85">
                  <c:v>175</c:v>
                </c:pt>
                <c:pt idx="86">
                  <c:v>174</c:v>
                </c:pt>
                <c:pt idx="87">
                  <c:v>176</c:v>
                </c:pt>
                <c:pt idx="88">
                  <c:v>182</c:v>
                </c:pt>
                <c:pt idx="89">
                  <c:v>176</c:v>
                </c:pt>
                <c:pt idx="90">
                  <c:v>177</c:v>
                </c:pt>
                <c:pt idx="91">
                  <c:v>172</c:v>
                </c:pt>
                <c:pt idx="92">
                  <c:v>174</c:v>
                </c:pt>
                <c:pt idx="93">
                  <c:v>165</c:v>
                </c:pt>
                <c:pt idx="94">
                  <c:v>165</c:v>
                </c:pt>
                <c:pt idx="95">
                  <c:v>165</c:v>
                </c:pt>
                <c:pt idx="96">
                  <c:v>169</c:v>
                </c:pt>
                <c:pt idx="97">
                  <c:v>173</c:v>
                </c:pt>
                <c:pt idx="98">
                  <c:v>166</c:v>
                </c:pt>
                <c:pt idx="99">
                  <c:v>163</c:v>
                </c:pt>
                <c:pt idx="100">
                  <c:v>158</c:v>
                </c:pt>
                <c:pt idx="101">
                  <c:v>154</c:v>
                </c:pt>
                <c:pt idx="102">
                  <c:v>150</c:v>
                </c:pt>
                <c:pt idx="103">
                  <c:v>150</c:v>
                </c:pt>
                <c:pt idx="104">
                  <c:v>150</c:v>
                </c:pt>
                <c:pt idx="105">
                  <c:v>148</c:v>
                </c:pt>
                <c:pt idx="106">
                  <c:v>148</c:v>
                </c:pt>
                <c:pt idx="107">
                  <c:v>159</c:v>
                </c:pt>
                <c:pt idx="108">
                  <c:v>165</c:v>
                </c:pt>
                <c:pt idx="109" formatCode="_(* #,##0.00_);_(* \(#,##0.00\);_(* &quot;-&quot;??_);_(@_)">
                  <c:v>185</c:v>
                </c:pt>
                <c:pt idx="110" formatCode="_(* #,##0.00_);_(* \(#,##0.00\);_(* &quot;-&quot;??_);_(@_)">
                  <c:v>186</c:v>
                </c:pt>
                <c:pt idx="111" formatCode="_(* #,##0.00_);_(* \(#,##0.00\);_(* &quot;-&quot;??_);_(@_)">
                  <c:v>172</c:v>
                </c:pt>
                <c:pt idx="112" formatCode="_(* #,##0.00_);_(* \(#,##0.00\);_(* &quot;-&quot;??_);_(@_)">
                  <c:v>162</c:v>
                </c:pt>
                <c:pt idx="113" formatCode="_(* #,##0.00_);_(* \(#,##0.00\);_(* &quot;-&quot;??_);_(@_)">
                  <c:v>170</c:v>
                </c:pt>
                <c:pt idx="114" formatCode="_(* #,##0.00_);_(* \(#,##0.00\);_(* &quot;-&quot;??_);_(@_)">
                  <c:v>171</c:v>
                </c:pt>
                <c:pt idx="115" formatCode="_(* #,##0.00_);_(* \(#,##0.00\);_(* &quot;-&quot;??_);_(@_)">
                  <c:v>170</c:v>
                </c:pt>
                <c:pt idx="116" formatCode="_(* #,##0.00_);_(* \(#,##0.00\);_(* &quot;-&quot;??_);_(@_)">
                  <c:v>173</c:v>
                </c:pt>
                <c:pt idx="117" formatCode="_(* #,##0.00_);_(* \(#,##0.00\);_(* &quot;-&quot;??_);_(@_)">
                  <c:v>171</c:v>
                </c:pt>
                <c:pt idx="118" formatCode="_(* #,##0.00_);_(* \(#,##0.00\);_(* &quot;-&quot;??_);_(@_)">
                  <c:v>168</c:v>
                </c:pt>
                <c:pt idx="119" formatCode="_(* #,##0.00_);_(* \(#,##0.00\);_(* &quot;-&quot;??_);_(@_)">
                  <c:v>176</c:v>
                </c:pt>
                <c:pt idx="120" formatCode="_(* #,##0.00_);_(* \(#,##0.00\);_(* &quot;-&quot;??_);_(@_)">
                  <c:v>170</c:v>
                </c:pt>
                <c:pt idx="121" formatCode="_(* #,##0.00_);_(* \(#,##0.00\);_(* &quot;-&quot;??_);_(@_)">
                  <c:v>178</c:v>
                </c:pt>
                <c:pt idx="122" formatCode="_(* #,##0.00_);_(* \(#,##0.00\);_(* &quot;-&quot;??_);_(@_)">
                  <c:v>186</c:v>
                </c:pt>
                <c:pt idx="123" formatCode="_(* #,##0.00_);_(* \(#,##0.00\);_(* &quot;-&quot;??_);_(@_)">
                  <c:v>194</c:v>
                </c:pt>
                <c:pt idx="124" formatCode="_(* #,##0.00_);_(* \(#,##0.00\);_(* &quot;-&quot;??_);_(@_)">
                  <c:v>196</c:v>
                </c:pt>
                <c:pt idx="125" formatCode="_(* #,##0.00_);_(* \(#,##0.00\);_(* &quot;-&quot;??_);_(@_)">
                  <c:v>197</c:v>
                </c:pt>
                <c:pt idx="126" formatCode="_(* #,##0.00_);_(* \(#,##0.00\);_(* &quot;-&quot;??_);_(@_)">
                  <c:v>199</c:v>
                </c:pt>
                <c:pt idx="127" formatCode="_(* #,##0.00_);_(* \(#,##0.00\);_(* &quot;-&quot;??_);_(@_)">
                  <c:v>200</c:v>
                </c:pt>
                <c:pt idx="128" formatCode="_(* #,##0.00_);_(* \(#,##0.00\);_(* &quot;-&quot;??_);_(@_)">
                  <c:v>215</c:v>
                </c:pt>
                <c:pt idx="129" formatCode="_(* #,##0.00_);_(* \(#,##0.00\);_(* &quot;-&quot;??_);_(@_)">
                  <c:v>225</c:v>
                </c:pt>
                <c:pt idx="130" formatCode="_(* #,##0.00_);_(* \(#,##0.00\);_(* &quot;-&quot;??_);_(@_)">
                  <c:v>220</c:v>
                </c:pt>
                <c:pt idx="131" formatCode="_(* #,##0.00_);_(* \(#,##0.00\);_(* &quot;-&quot;??_);_(@_)">
                  <c:v>231</c:v>
                </c:pt>
                <c:pt idx="132" formatCode="_(* #,##0.00_);_(* \(#,##0.00\);_(* &quot;-&quot;??_);_(@_)">
                  <c:v>255</c:v>
                </c:pt>
                <c:pt idx="133" formatCode="_(* #,##0.00_);_(* \(#,##0.00\);_(* &quot;-&quot;??_);_(@_)">
                  <c:v>270</c:v>
                </c:pt>
                <c:pt idx="134" formatCode="_(* #,##0.00_);_(* \(#,##0.00\);_(* &quot;-&quot;??_);_(@_)">
                  <c:v>261</c:v>
                </c:pt>
                <c:pt idx="135" formatCode="_(* #,##0.00_);_(* \(#,##0.00\);_(* &quot;-&quot;??_);_(@_)">
                  <c:v>256</c:v>
                </c:pt>
                <c:pt idx="136" formatCode="_(* #,##0.00_);_(* \(#,##0.00\);_(* &quot;-&quot;??_);_(@_)">
                  <c:v>267</c:v>
                </c:pt>
                <c:pt idx="137" formatCode="_(* #,##0.00_);_(* \(#,##0.00\);_(* &quot;-&quot;??_);_(@_)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32-4EC6-B620-F63424886369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'Atac-I50-SECOeS-Nom'!$R$2:$R$151</c:f>
              <c:numCache>
                <c:formatCode>_(* #,##0.00_);_(* \(#,##0.00\);_(* "-"??_);_(@_)</c:formatCode>
                <c:ptCount val="150"/>
                <c:pt idx="84">
                  <c:v>173</c:v>
                </c:pt>
                <c:pt idx="85">
                  <c:v>175</c:v>
                </c:pt>
                <c:pt idx="86">
                  <c:v>174</c:v>
                </c:pt>
                <c:pt idx="87">
                  <c:v>176</c:v>
                </c:pt>
                <c:pt idx="88">
                  <c:v>182</c:v>
                </c:pt>
                <c:pt idx="89">
                  <c:v>176</c:v>
                </c:pt>
                <c:pt idx="90">
                  <c:v>177</c:v>
                </c:pt>
                <c:pt idx="91">
                  <c:v>172</c:v>
                </c:pt>
                <c:pt idx="92">
                  <c:v>174</c:v>
                </c:pt>
                <c:pt idx="93">
                  <c:v>165</c:v>
                </c:pt>
                <c:pt idx="94">
                  <c:v>165</c:v>
                </c:pt>
                <c:pt idx="95">
                  <c:v>165</c:v>
                </c:pt>
                <c:pt idx="96">
                  <c:v>169</c:v>
                </c:pt>
                <c:pt idx="97">
                  <c:v>173</c:v>
                </c:pt>
                <c:pt idx="98">
                  <c:v>166</c:v>
                </c:pt>
                <c:pt idx="99">
                  <c:v>163</c:v>
                </c:pt>
                <c:pt idx="100">
                  <c:v>158</c:v>
                </c:pt>
                <c:pt idx="101">
                  <c:v>154</c:v>
                </c:pt>
                <c:pt idx="102">
                  <c:v>150</c:v>
                </c:pt>
                <c:pt idx="103">
                  <c:v>150</c:v>
                </c:pt>
                <c:pt idx="104">
                  <c:v>150</c:v>
                </c:pt>
                <c:pt idx="105">
                  <c:v>148</c:v>
                </c:pt>
                <c:pt idx="106">
                  <c:v>148</c:v>
                </c:pt>
                <c:pt idx="107">
                  <c:v>159</c:v>
                </c:pt>
                <c:pt idx="108">
                  <c:v>165</c:v>
                </c:pt>
                <c:pt idx="109">
                  <c:v>185</c:v>
                </c:pt>
                <c:pt idx="110">
                  <c:v>186</c:v>
                </c:pt>
                <c:pt idx="111">
                  <c:v>172</c:v>
                </c:pt>
                <c:pt idx="112">
                  <c:v>162</c:v>
                </c:pt>
                <c:pt idx="113">
                  <c:v>170</c:v>
                </c:pt>
                <c:pt idx="114">
                  <c:v>171</c:v>
                </c:pt>
                <c:pt idx="115">
                  <c:v>170</c:v>
                </c:pt>
                <c:pt idx="116">
                  <c:v>173</c:v>
                </c:pt>
                <c:pt idx="117">
                  <c:v>171</c:v>
                </c:pt>
                <c:pt idx="118">
                  <c:v>168</c:v>
                </c:pt>
                <c:pt idx="119">
                  <c:v>176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32-4EC6-B620-F63424886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Forward!$S$2:$S$151</c:f>
              <c:numCache>
                <c:formatCode>General</c:formatCode>
                <c:ptCount val="150"/>
                <c:pt idx="84">
                  <c:v>168</c:v>
                </c:pt>
                <c:pt idx="85">
                  <c:v>170</c:v>
                </c:pt>
                <c:pt idx="86">
                  <c:v>169</c:v>
                </c:pt>
                <c:pt idx="87">
                  <c:v>171</c:v>
                </c:pt>
                <c:pt idx="88">
                  <c:v>177</c:v>
                </c:pt>
                <c:pt idx="89">
                  <c:v>171</c:v>
                </c:pt>
                <c:pt idx="90">
                  <c:v>172</c:v>
                </c:pt>
                <c:pt idx="91">
                  <c:v>167</c:v>
                </c:pt>
                <c:pt idx="92">
                  <c:v>169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164</c:v>
                </c:pt>
                <c:pt idx="97">
                  <c:v>168</c:v>
                </c:pt>
                <c:pt idx="98">
                  <c:v>161</c:v>
                </c:pt>
                <c:pt idx="99">
                  <c:v>161</c:v>
                </c:pt>
                <c:pt idx="100">
                  <c:v>156</c:v>
                </c:pt>
                <c:pt idx="101">
                  <c:v>152</c:v>
                </c:pt>
                <c:pt idx="102">
                  <c:v>148</c:v>
                </c:pt>
                <c:pt idx="103">
                  <c:v>148</c:v>
                </c:pt>
                <c:pt idx="104">
                  <c:v>148</c:v>
                </c:pt>
                <c:pt idx="105">
                  <c:v>146</c:v>
                </c:pt>
                <c:pt idx="106">
                  <c:v>146</c:v>
                </c:pt>
                <c:pt idx="107">
                  <c:v>157</c:v>
                </c:pt>
                <c:pt idx="108">
                  <c:v>163</c:v>
                </c:pt>
                <c:pt idx="109" formatCode="_(* #,##0.00_);_(* \(#,##0.00\);_(* &quot;-&quot;??_);_(@_)">
                  <c:v>180</c:v>
                </c:pt>
                <c:pt idx="110" formatCode="_(* #,##0.00_);_(* \(#,##0.00\);_(* &quot;-&quot;??_);_(@_)">
                  <c:v>181</c:v>
                </c:pt>
                <c:pt idx="111" formatCode="_(* #,##0.00_);_(* \(#,##0.00\);_(* &quot;-&quot;??_);_(@_)">
                  <c:v>167</c:v>
                </c:pt>
                <c:pt idx="112" formatCode="_(* #,##0.00_);_(* \(#,##0.00\);_(* &quot;-&quot;??_);_(@_)">
                  <c:v>157</c:v>
                </c:pt>
                <c:pt idx="113" formatCode="_(* #,##0.00_);_(* \(#,##0.00\);_(* &quot;-&quot;??_);_(@_)">
                  <c:v>165</c:v>
                </c:pt>
                <c:pt idx="114" formatCode="_(* #,##0.00_);_(* \(#,##0.00\);_(* &quot;-&quot;??_);_(@_)">
                  <c:v>166</c:v>
                </c:pt>
                <c:pt idx="115" formatCode="_(* #,##0.00_);_(* \(#,##0.00\);_(* &quot;-&quot;??_);_(@_)">
                  <c:v>165</c:v>
                </c:pt>
                <c:pt idx="116" formatCode="_(* #,##0.00_);_(* \(#,##0.00\);_(* &quot;-&quot;??_);_(@_)">
                  <c:v>168</c:v>
                </c:pt>
                <c:pt idx="117" formatCode="_(* #,##0.00_);_(* \(#,##0.00\);_(* &quot;-&quot;??_);_(@_)">
                  <c:v>166</c:v>
                </c:pt>
                <c:pt idx="118" formatCode="_(* #,##0.00_);_(* \(#,##0.00\);_(* &quot;-&quot;??_);_(@_)">
                  <c:v>163</c:v>
                </c:pt>
                <c:pt idx="119" formatCode="_(* #,##0.00_);_(* \(#,##0.00\);_(* &quot;-&quot;??_);_(@_)">
                  <c:v>171</c:v>
                </c:pt>
                <c:pt idx="120" formatCode="_(* #,##0.00_);_(* \(#,##0.00\);_(* &quot;-&quot;??_);_(@_)">
                  <c:v>165</c:v>
                </c:pt>
                <c:pt idx="121" formatCode="_(* #,##0.00_);_(* \(#,##0.00\);_(* &quot;-&quot;??_);_(@_)">
                  <c:v>173</c:v>
                </c:pt>
                <c:pt idx="122" formatCode="_(* #,##0.00_);_(* \(#,##0.00\);_(* &quot;-&quot;??_);_(@_)">
                  <c:v>181</c:v>
                </c:pt>
                <c:pt idx="123" formatCode="_(* #,##0.00_);_(* \(#,##0.00\);_(* &quot;-&quot;??_);_(@_)">
                  <c:v>189</c:v>
                </c:pt>
                <c:pt idx="124" formatCode="_(* #,##0.00_);_(* \(#,##0.00\);_(* &quot;-&quot;??_);_(@_)">
                  <c:v>191</c:v>
                </c:pt>
                <c:pt idx="125" formatCode="_(* #,##0.00_);_(* \(#,##0.00\);_(* &quot;-&quot;??_);_(@_)">
                  <c:v>192</c:v>
                </c:pt>
                <c:pt idx="126" formatCode="_(* #,##0.00_);_(* \(#,##0.00\);_(* &quot;-&quot;??_);_(@_)">
                  <c:v>194</c:v>
                </c:pt>
                <c:pt idx="127" formatCode="_(* #,##0.00_);_(* \(#,##0.00\);_(* &quot;-&quot;??_);_(@_)">
                  <c:v>195</c:v>
                </c:pt>
                <c:pt idx="128" formatCode="_(* #,##0.00_);_(* \(#,##0.00\);_(* &quot;-&quot;??_);_(@_)">
                  <c:v>210</c:v>
                </c:pt>
                <c:pt idx="129" formatCode="_(* #,##0.00_);_(* \(#,##0.00\);_(* &quot;-&quot;??_);_(@_)">
                  <c:v>220</c:v>
                </c:pt>
                <c:pt idx="130" formatCode="_(* #,##0.00_);_(* \(#,##0.00\);_(* &quot;-&quot;??_);_(@_)">
                  <c:v>215</c:v>
                </c:pt>
                <c:pt idx="131" formatCode="_(* #,##0.00_);_(* \(#,##0.00\);_(* &quot;-&quot;??_);_(@_)">
                  <c:v>205</c:v>
                </c:pt>
                <c:pt idx="132" formatCode="_(* #,##0.00_);_(* \(#,##0.00\);_(* &quot;-&quot;??_);_(@_)">
                  <c:v>215</c:v>
                </c:pt>
                <c:pt idx="133" formatCode="_(* #,##0.00_);_(* \(#,##0.00\);_(* &quot;-&quot;??_);_(@_)">
                  <c:v>247</c:v>
                </c:pt>
                <c:pt idx="134" formatCode="_(* #,##0.00_);_(* \(#,##0.00\);_(* &quot;-&quot;??_);_(@_)">
                  <c:v>240</c:v>
                </c:pt>
                <c:pt idx="135" formatCode="_(* #,##0.00_);_(* \(#,##0.00\);_(* &quot;-&quot;??_);_(@_)">
                  <c:v>231</c:v>
                </c:pt>
                <c:pt idx="136" formatCode="_(* #,##0.00_);_(* \(#,##0.00\);_(* &quot;-&quot;??_);_(@_)">
                  <c:v>249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83-46A7-9C6D-DF45202A01FE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'Atac-I50-SECOeS-Nom'!$S$2:$S$151</c:f>
              <c:numCache>
                <c:formatCode>General</c:formatCode>
                <c:ptCount val="150"/>
                <c:pt idx="84" formatCode="_(* #,##0.00_);_(* \(#,##0.00\);_(* &quot;-&quot;??_);_(@_)">
                  <c:v>168</c:v>
                </c:pt>
                <c:pt idx="85" formatCode="_(* #,##0.00_);_(* \(#,##0.00\);_(* &quot;-&quot;??_);_(@_)">
                  <c:v>170</c:v>
                </c:pt>
                <c:pt idx="86" formatCode="_(* #,##0.00_);_(* \(#,##0.00\);_(* &quot;-&quot;??_);_(@_)">
                  <c:v>169</c:v>
                </c:pt>
                <c:pt idx="87" formatCode="_(* #,##0.00_);_(* \(#,##0.00\);_(* &quot;-&quot;??_);_(@_)">
                  <c:v>171</c:v>
                </c:pt>
                <c:pt idx="88" formatCode="_(* #,##0.00_);_(* \(#,##0.00\);_(* &quot;-&quot;??_);_(@_)">
                  <c:v>177</c:v>
                </c:pt>
                <c:pt idx="89" formatCode="_(* #,##0.00_);_(* \(#,##0.00\);_(* &quot;-&quot;??_);_(@_)">
                  <c:v>171</c:v>
                </c:pt>
                <c:pt idx="90" formatCode="_(* #,##0.00_);_(* \(#,##0.00\);_(* &quot;-&quot;??_);_(@_)">
                  <c:v>172</c:v>
                </c:pt>
                <c:pt idx="91" formatCode="_(* #,##0.00_);_(* \(#,##0.00\);_(* &quot;-&quot;??_);_(@_)">
                  <c:v>167</c:v>
                </c:pt>
                <c:pt idx="92" formatCode="_(* #,##0.00_);_(* \(#,##0.00\);_(* &quot;-&quot;??_);_(@_)">
                  <c:v>169</c:v>
                </c:pt>
                <c:pt idx="93" formatCode="_(* #,##0.00_);_(* \(#,##0.00\);_(* &quot;-&quot;??_);_(@_)">
                  <c:v>160</c:v>
                </c:pt>
                <c:pt idx="94" formatCode="_(* #,##0.00_);_(* \(#,##0.00\);_(* &quot;-&quot;??_);_(@_)">
                  <c:v>160</c:v>
                </c:pt>
                <c:pt idx="95" formatCode="_(* #,##0.00_);_(* \(#,##0.00\);_(* &quot;-&quot;??_);_(@_)">
                  <c:v>160</c:v>
                </c:pt>
                <c:pt idx="96" formatCode="_(* #,##0.00_);_(* \(#,##0.00\);_(* &quot;-&quot;??_);_(@_)">
                  <c:v>164</c:v>
                </c:pt>
                <c:pt idx="97" formatCode="_(* #,##0.00_);_(* \(#,##0.00\);_(* &quot;-&quot;??_);_(@_)">
                  <c:v>168</c:v>
                </c:pt>
                <c:pt idx="98" formatCode="_(* #,##0.00_);_(* \(#,##0.00\);_(* &quot;-&quot;??_);_(@_)">
                  <c:v>161</c:v>
                </c:pt>
                <c:pt idx="99" formatCode="_(* #,##0.00_);_(* \(#,##0.00\);_(* &quot;-&quot;??_);_(@_)">
                  <c:v>161</c:v>
                </c:pt>
                <c:pt idx="100" formatCode="_(* #,##0.00_);_(* \(#,##0.00\);_(* &quot;-&quot;??_);_(@_)">
                  <c:v>156</c:v>
                </c:pt>
                <c:pt idx="101" formatCode="_(* #,##0.00_);_(* \(#,##0.00\);_(* &quot;-&quot;??_);_(@_)">
                  <c:v>152</c:v>
                </c:pt>
                <c:pt idx="102" formatCode="_(* #,##0.00_);_(* \(#,##0.00\);_(* &quot;-&quot;??_);_(@_)">
                  <c:v>148</c:v>
                </c:pt>
                <c:pt idx="103" formatCode="_(* #,##0.00_);_(* \(#,##0.00\);_(* &quot;-&quot;??_);_(@_)">
                  <c:v>148</c:v>
                </c:pt>
                <c:pt idx="104" formatCode="_(* #,##0.00_);_(* \(#,##0.00\);_(* &quot;-&quot;??_);_(@_)">
                  <c:v>148</c:v>
                </c:pt>
                <c:pt idx="105" formatCode="_(* #,##0.00_);_(* \(#,##0.00\);_(* &quot;-&quot;??_);_(@_)">
                  <c:v>146</c:v>
                </c:pt>
                <c:pt idx="106" formatCode="_(* #,##0.00_);_(* \(#,##0.00\);_(* &quot;-&quot;??_);_(@_)">
                  <c:v>146</c:v>
                </c:pt>
                <c:pt idx="107" formatCode="_(* #,##0.00_);_(* \(#,##0.00\);_(* &quot;-&quot;??_);_(@_)">
                  <c:v>157</c:v>
                </c:pt>
                <c:pt idx="108" formatCode="_(* #,##0.00_);_(* \(#,##0.00\);_(* &quot;-&quot;??_);_(@_)">
                  <c:v>163</c:v>
                </c:pt>
                <c:pt idx="109" formatCode="_(* #,##0.00_);_(* \(#,##0.00\);_(* &quot;-&quot;??_);_(@_)">
                  <c:v>180</c:v>
                </c:pt>
                <c:pt idx="110" formatCode="_(* #,##0.00_);_(* \(#,##0.00\);_(* &quot;-&quot;??_);_(@_)">
                  <c:v>181</c:v>
                </c:pt>
                <c:pt idx="111" formatCode="_(* #,##0.00_);_(* \(#,##0.00\);_(* &quot;-&quot;??_);_(@_)">
                  <c:v>167</c:v>
                </c:pt>
                <c:pt idx="112" formatCode="_(* #,##0.00_);_(* \(#,##0.00\);_(* &quot;-&quot;??_);_(@_)">
                  <c:v>157</c:v>
                </c:pt>
                <c:pt idx="113" formatCode="_(* #,##0.00_);_(* \(#,##0.00\);_(* &quot;-&quot;??_);_(@_)">
                  <c:v>165</c:v>
                </c:pt>
                <c:pt idx="114" formatCode="_(* #,##0.00_);_(* \(#,##0.00\);_(* &quot;-&quot;??_);_(@_)">
                  <c:v>166</c:v>
                </c:pt>
                <c:pt idx="115" formatCode="_(* #,##0.00_);_(* \(#,##0.00\);_(* &quot;-&quot;??_);_(@_)">
                  <c:v>165</c:v>
                </c:pt>
                <c:pt idx="116" formatCode="_(* #,##0.00_);_(* \(#,##0.00\);_(* &quot;-&quot;??_);_(@_)">
                  <c:v>168</c:v>
                </c:pt>
                <c:pt idx="117" formatCode="_(* #,##0.00_);_(* \(#,##0.00\);_(* &quot;-&quot;??_);_(@_)">
                  <c:v>166</c:v>
                </c:pt>
                <c:pt idx="118" formatCode="_(* #,##0.00_);_(* \(#,##0.00\);_(* &quot;-&quot;??_);_(@_)">
                  <c:v>163</c:v>
                </c:pt>
                <c:pt idx="119" formatCode="_(* #,##0.00_);_(* \(#,##0.00\);_(* &quot;-&quot;??_);_(@_)">
                  <c:v>171</c:v>
                </c:pt>
                <c:pt idx="120" formatCode="_(* #,##0.00_);_(* \(#,##0.00\);_(* &quot;-&quot;??_);_(@_)">
                  <c:v>165</c:v>
                </c:pt>
                <c:pt idx="121" formatCode="_(* #,##0.00_);_(* \(#,##0.00\);_(* &quot;-&quot;??_);_(@_)">
                  <c:v>173</c:v>
                </c:pt>
                <c:pt idx="122" formatCode="_(* #,##0.00_);_(* \(#,##0.00\);_(* &quot;-&quot;??_);_(@_)">
                  <c:v>181</c:v>
                </c:pt>
                <c:pt idx="123" formatCode="_(* #,##0.00_);_(* \(#,##0.00\);_(* &quot;-&quot;??_);_(@_)">
                  <c:v>189</c:v>
                </c:pt>
                <c:pt idx="124" formatCode="_(* #,##0.00_);_(* \(#,##0.00\);_(* &quot;-&quot;??_);_(@_)">
                  <c:v>191</c:v>
                </c:pt>
                <c:pt idx="125" formatCode="_(* #,##0.00_);_(* \(#,##0.00\);_(* &quot;-&quot;??_);_(@_)">
                  <c:v>192</c:v>
                </c:pt>
                <c:pt idx="126" formatCode="_(* #,##0.00_);_(* \(#,##0.00\);_(* &quot;-&quot;??_);_(@_)">
                  <c:v>194</c:v>
                </c:pt>
                <c:pt idx="127" formatCode="_(* #,##0.00_);_(* \(#,##0.00\);_(* &quot;-&quot;??_);_(@_)">
                  <c:v>195</c:v>
                </c:pt>
                <c:pt idx="128" formatCode="_(* #,##0.00_);_(* \(#,##0.00\);_(* &quot;-&quot;??_);_(@_)">
                  <c:v>210</c:v>
                </c:pt>
                <c:pt idx="129" formatCode="_(* #,##0.00_);_(* \(#,##0.00\);_(* &quot;-&quot;??_);_(@_)">
                  <c:v>220</c:v>
                </c:pt>
                <c:pt idx="130" formatCode="_(* #,##0.00_);_(* \(#,##0.00\);_(* &quot;-&quot;??_);_(@_)">
                  <c:v>215</c:v>
                </c:pt>
                <c:pt idx="131" formatCode="_(* #,##0.00_);_(* \(#,##0.00\);_(* &quot;-&quot;??_);_(@_)">
                  <c:v>205</c:v>
                </c:pt>
                <c:pt idx="132" formatCode="_(* #,##0.00_);_(* \(#,##0.00\);_(* &quot;-&quot;??_);_(@_)">
                  <c:v>215</c:v>
                </c:pt>
                <c:pt idx="133" formatCode="_(* #,##0.00_);_(* \(#,##0.00\);_(* &quot;-&quot;??_);_(@_)">
                  <c:v>247</c:v>
                </c:pt>
                <c:pt idx="134" formatCode="_(* #,##0.00_);_(* \(#,##0.00\);_(* &quot;-&quot;??_);_(@_)">
                  <c:v>240</c:v>
                </c:pt>
                <c:pt idx="135" formatCode="_(* #,##0.00_);_(* \(#,##0.00\);_(* &quot;-&quot;??_);_(@_)">
                  <c:v>231</c:v>
                </c:pt>
                <c:pt idx="136" formatCode="_(* #,##0.00_);_(* \(#,##0.00\);_(* &quot;-&quot;??_);_(@_)">
                  <c:v>249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83-46A7-9C6D-DF45202A01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Mercado Cativo x Mercado Livre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613764671"/>
        <c:axId val="1613759871"/>
        <c:extLst>
          <c:ext xmlns:c15="http://schemas.microsoft.com/office/drawing/2012/chart" uri="{02D57815-91ED-43cb-92C2-25804820EDAC}">
            <c15:filteredArea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'Atac-I50-SECOeS'!$AJ$1</c15:sqref>
                        </c15:formulaRef>
                      </c:ext>
                    </c:extLst>
                    <c:strCache>
                      <c:ptCount val="1"/>
                      <c:pt idx="0">
                        <c:v>% Economia (Livre x Cativo)</c:v>
                      </c:pt>
                    </c:strCache>
                  </c:strRef>
                </c:tx>
                <c:spPr>
                  <a:solidFill>
                    <a:schemeClr val="accent6">
                      <a:lumMod val="40000"/>
                      <a:lumOff val="60000"/>
                    </a:schemeClr>
                  </a:solidFill>
                  <a:ln>
                    <a:noFill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>
                      <c:ext uri="{02D57815-91ED-43cb-92C2-25804820EDAC}">
                        <c15:formulaRef>
                          <c15:sqref>'Atac-I50-SECOeS'!$AJ$2:$AJ$151</c15:sqref>
                        </c15:formulaRef>
                      </c:ext>
                    </c:extLst>
                    <c:numCache>
                      <c:formatCode>0%</c:formatCode>
                      <c:ptCount val="150"/>
                      <c:pt idx="84">
                        <c:v>0.24945533769063186</c:v>
                      </c:pt>
                      <c:pt idx="85">
                        <c:v>0.31856564532826531</c:v>
                      </c:pt>
                      <c:pt idx="86">
                        <c:v>0.27259843441528858</c:v>
                      </c:pt>
                      <c:pt idx="87">
                        <c:v>0.28855500465325229</c:v>
                      </c:pt>
                      <c:pt idx="88">
                        <c:v>0.3210058097313</c:v>
                      </c:pt>
                      <c:pt idx="89">
                        <c:v>0.33505809731299907</c:v>
                      </c:pt>
                      <c:pt idx="90">
                        <c:v>0.39179030768517614</c:v>
                      </c:pt>
                      <c:pt idx="91">
                        <c:v>0.40527241584031315</c:v>
                      </c:pt>
                      <c:pt idx="92">
                        <c:v>0.39688339056298994</c:v>
                      </c:pt>
                      <c:pt idx="93">
                        <c:v>0.46017814290655329</c:v>
                      </c:pt>
                      <c:pt idx="94">
                        <c:v>0.5355385025441346</c:v>
                      </c:pt>
                      <c:pt idx="95">
                        <c:v>0.54107469926201668</c:v>
                      </c:pt>
                      <c:pt idx="96">
                        <c:v>0.59701178451178449</c:v>
                      </c:pt>
                      <c:pt idx="97">
                        <c:v>0.61752318642924875</c:v>
                      </c:pt>
                      <c:pt idx="98">
                        <c:v>0.63121071131196405</c:v>
                      </c:pt>
                      <c:pt idx="99">
                        <c:v>0.66336697122532451</c:v>
                      </c:pt>
                      <c:pt idx="100">
                        <c:v>0.65210439756911631</c:v>
                      </c:pt>
                      <c:pt idx="101">
                        <c:v>0.64716294550292885</c:v>
                      </c:pt>
                      <c:pt idx="102">
                        <c:v>0.6385281798015624</c:v>
                      </c:pt>
                      <c:pt idx="103">
                        <c:v>0.63984988596084214</c:v>
                      </c:pt>
                      <c:pt idx="104">
                        <c:v>0.65381500901315281</c:v>
                      </c:pt>
                      <c:pt idx="105">
                        <c:v>0.64372005406735966</c:v>
                      </c:pt>
                      <c:pt idx="106">
                        <c:v>0.61272703401210782</c:v>
                      </c:pt>
                      <c:pt idx="107">
                        <c:v>0.58294911537673322</c:v>
                      </c:pt>
                      <c:pt idx="108">
                        <c:v>0.6132756132756132</c:v>
                      </c:pt>
                      <c:pt idx="109">
                        <c:v>0.43885555046150038</c:v>
                      </c:pt>
                      <c:pt idx="110">
                        <c:v>0.4672775077157369</c:v>
                      </c:pt>
                      <c:pt idx="111">
                        <c:v>0.49749275232485352</c:v>
                      </c:pt>
                      <c:pt idx="112">
                        <c:v>0.55285946224457549</c:v>
                      </c:pt>
                      <c:pt idx="113">
                        <c:v>0.48118891962602056</c:v>
                      </c:pt>
                      <c:pt idx="114">
                        <c:v>0.42180336150230152</c:v>
                      </c:pt>
                      <c:pt idx="115">
                        <c:v>0.45982622745486068</c:v>
                      </c:pt>
                      <c:pt idx="116">
                        <c:v>0.42527267440423222</c:v>
                      </c:pt>
                      <c:pt idx="117">
                        <c:v>0.38493632623854407</c:v>
                      </c:pt>
                      <c:pt idx="118">
                        <c:v>0.48021198067218068</c:v>
                      </c:pt>
                      <c:pt idx="119">
                        <c:v>0.49048020059866504</c:v>
                      </c:pt>
                      <c:pt idx="120">
                        <c:v>0.51185126442858386</c:v>
                      </c:pt>
                      <c:pt idx="121">
                        <c:v>0.43662089402729648</c:v>
                      </c:pt>
                      <c:pt idx="122">
                        <c:v>0.34979149962415967</c:v>
                      </c:pt>
                      <c:pt idx="123">
                        <c:v>0.29318263833458846</c:v>
                      </c:pt>
                      <c:pt idx="124">
                        <c:v>0.3149252336994523</c:v>
                      </c:pt>
                      <c:pt idx="125">
                        <c:v>0.31562350677490941</c:v>
                      </c:pt>
                      <c:pt idx="126">
                        <c:v>0.34930136919006549</c:v>
                      </c:pt>
                      <c:pt idx="127">
                        <c:v>0.37170512353337581</c:v>
                      </c:pt>
                      <c:pt idx="128">
                        <c:v>0.32658343779111659</c:v>
                      </c:pt>
                      <c:pt idx="129">
                        <c:v>0.33961520547454394</c:v>
                      </c:pt>
                      <c:pt idx="130">
                        <c:v>0.36342924078388089</c:v>
                      </c:pt>
                      <c:pt idx="131">
                        <c:v>0.28248515993583417</c:v>
                      </c:pt>
                      <c:pt idx="132">
                        <c:v>0.2025641025641027</c:v>
                      </c:pt>
                      <c:pt idx="133">
                        <c:v>0.12141331878429278</c:v>
                      </c:pt>
                      <c:pt idx="134">
                        <c:v>0.19139682950315462</c:v>
                      </c:pt>
                      <c:pt idx="135">
                        <c:v>0.2580678561833975</c:v>
                      </c:pt>
                      <c:pt idx="136">
                        <c:v>0.22968805795736325</c:v>
                      </c:pt>
                      <c:pt idx="137">
                        <c:v>0.25071335626244434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2099-469E-ABE8-33697C4F48D1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0"/>
          <c:order val="0"/>
          <c:tx>
            <c:v>Mercado Livre de Energia</c:v>
          </c:tx>
          <c:spPr>
            <a:ln w="31750" cap="rnd">
              <a:solidFill>
                <a:schemeClr val="tx1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'Atac-I50-SECOeS'!$Y$2:$Y$151</c:f>
              <c:numCache>
                <c:formatCode>_(* #,##0.00_);_(* \(#,##0.00\);_(* "-"??_);_(@_)</c:formatCode>
                <c:ptCount val="150"/>
                <c:pt idx="84">
                  <c:v>263.70759999999996</c:v>
                </c:pt>
                <c:pt idx="85">
                  <c:v>248.42971999999997</c:v>
                </c:pt>
                <c:pt idx="86">
                  <c:v>257.14536666666669</c:v>
                </c:pt>
                <c:pt idx="87">
                  <c:v>252.93875000000006</c:v>
                </c:pt>
                <c:pt idx="88">
                  <c:v>247.34376666666665</c:v>
                </c:pt>
                <c:pt idx="89">
                  <c:v>240.67916666666667</c:v>
                </c:pt>
                <c:pt idx="90">
                  <c:v>227.58484000000001</c:v>
                </c:pt>
                <c:pt idx="91">
                  <c:v>222.42684499999999</c:v>
                </c:pt>
                <c:pt idx="92">
                  <c:v>225.21027999999998</c:v>
                </c:pt>
                <c:pt idx="93">
                  <c:v>204.88944000000001</c:v>
                </c:pt>
                <c:pt idx="94">
                  <c:v>184.07542999999998</c:v>
                </c:pt>
                <c:pt idx="95">
                  <c:v>181.83231999999998</c:v>
                </c:pt>
                <c:pt idx="96">
                  <c:v>167.8176</c:v>
                </c:pt>
                <c:pt idx="97">
                  <c:v>160.53850499999999</c:v>
                </c:pt>
                <c:pt idx="98">
                  <c:v>151.17982000000001</c:v>
                </c:pt>
                <c:pt idx="99">
                  <c:v>140.09904</c:v>
                </c:pt>
                <c:pt idx="100">
                  <c:v>141.98286666666669</c:v>
                </c:pt>
                <c:pt idx="101">
                  <c:v>141.90451000000002</c:v>
                </c:pt>
                <c:pt idx="102">
                  <c:v>143.76736</c:v>
                </c:pt>
                <c:pt idx="103">
                  <c:v>143.82398333333333</c:v>
                </c:pt>
                <c:pt idx="104">
                  <c:v>140.60475333333335</c:v>
                </c:pt>
                <c:pt idx="105">
                  <c:v>142.69434000000001</c:v>
                </c:pt>
                <c:pt idx="106">
                  <c:v>150.13911999999999</c:v>
                </c:pt>
                <c:pt idx="107">
                  <c:v>162.93488333333332</c:v>
                </c:pt>
                <c:pt idx="108">
                  <c:v>165.48598000000001</c:v>
                </c:pt>
                <c:pt idx="109">
                  <c:v>218.36848333333333</c:v>
                </c:pt>
                <c:pt idx="110">
                  <c:v>208.38454000000002</c:v>
                </c:pt>
                <c:pt idx="111">
                  <c:v>196.33305999999999</c:v>
                </c:pt>
                <c:pt idx="112">
                  <c:v>178.53568000000001</c:v>
                </c:pt>
                <c:pt idx="113">
                  <c:v>198.29271333333332</c:v>
                </c:pt>
                <c:pt idx="114">
                  <c:v>212.26273</c:v>
                </c:pt>
                <c:pt idx="115">
                  <c:v>202.50021500000003</c:v>
                </c:pt>
                <c:pt idx="116">
                  <c:v>211.56146666666669</c:v>
                </c:pt>
                <c:pt idx="117">
                  <c:v>219.61279999999999</c:v>
                </c:pt>
                <c:pt idx="118">
                  <c:v>195.51756000000003</c:v>
                </c:pt>
                <c:pt idx="119">
                  <c:v>196.12563833333334</c:v>
                </c:pt>
                <c:pt idx="120">
                  <c:v>193.01530000000002</c:v>
                </c:pt>
                <c:pt idx="121">
                  <c:v>214.48719000000003</c:v>
                </c:pt>
                <c:pt idx="122">
                  <c:v>237.91236000000001</c:v>
                </c:pt>
                <c:pt idx="123">
                  <c:v>254.4177</c:v>
                </c:pt>
                <c:pt idx="124">
                  <c:v>249.4478</c:v>
                </c:pt>
                <c:pt idx="125">
                  <c:v>249.3169</c:v>
                </c:pt>
                <c:pt idx="126">
                  <c:v>241.58195999999998</c:v>
                </c:pt>
                <c:pt idx="127">
                  <c:v>236.15881666666667</c:v>
                </c:pt>
                <c:pt idx="128">
                  <c:v>253.31712000000005</c:v>
                </c:pt>
                <c:pt idx="129">
                  <c:v>253.70496</c:v>
                </c:pt>
                <c:pt idx="130">
                  <c:v>245.57735999999997</c:v>
                </c:pt>
                <c:pt idx="131">
                  <c:v>265.95328499999999</c:v>
                </c:pt>
                <c:pt idx="132">
                  <c:v>289.24247999999994</c:v>
                </c:pt>
                <c:pt idx="133">
                  <c:v>316.82339666666667</c:v>
                </c:pt>
                <c:pt idx="134">
                  <c:v>295.70389333333338</c:v>
                </c:pt>
                <c:pt idx="135">
                  <c:v>275.450625</c:v>
                </c:pt>
                <c:pt idx="136">
                  <c:v>286.45183999999995</c:v>
                </c:pt>
                <c:pt idx="137">
                  <c:v>280.93333333333334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99-469E-ABE8-33697C4F48D1}"/>
            </c:ext>
          </c:extLst>
        </c:ser>
        <c:ser>
          <c:idx val="5"/>
          <c:order val="1"/>
          <c:tx>
            <c:v>Média Mercado Livre</c:v>
          </c:tx>
          <c:spPr>
            <a:ln w="19050" cap="rnd" cmpd="sng">
              <a:solidFill>
                <a:schemeClr val="tx1">
                  <a:alpha val="98000"/>
                </a:schemeClr>
              </a:solidFill>
              <a:prstDash val="solid"/>
              <a:round/>
              <a:tailEnd type="none"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'Atac-I50-SECOeS'!$Z$2:$Z$151</c:f>
              <c:numCache>
                <c:formatCode>_(* #,##0.00_);_(* \(#,##0.00\);_(* "-"??_);_(@_)</c:formatCode>
                <c:ptCount val="150"/>
                <c:pt idx="84">
                  <c:v>214.55976839506164</c:v>
                </c:pt>
                <c:pt idx="85">
                  <c:v>214.55976839506164</c:v>
                </c:pt>
                <c:pt idx="86">
                  <c:v>214.55976839506164</c:v>
                </c:pt>
                <c:pt idx="87">
                  <c:v>214.55976839506164</c:v>
                </c:pt>
                <c:pt idx="88">
                  <c:v>214.55976839506164</c:v>
                </c:pt>
                <c:pt idx="89">
                  <c:v>214.55976839506164</c:v>
                </c:pt>
                <c:pt idx="90">
                  <c:v>214.55976839506164</c:v>
                </c:pt>
                <c:pt idx="91">
                  <c:v>214.55976839506164</c:v>
                </c:pt>
                <c:pt idx="92">
                  <c:v>214.55976839506164</c:v>
                </c:pt>
                <c:pt idx="93">
                  <c:v>214.55976839506164</c:v>
                </c:pt>
                <c:pt idx="94">
                  <c:v>214.55976839506164</c:v>
                </c:pt>
                <c:pt idx="95">
                  <c:v>214.55976839506164</c:v>
                </c:pt>
                <c:pt idx="96">
                  <c:v>214.55976839506164</c:v>
                </c:pt>
                <c:pt idx="97">
                  <c:v>214.55976839506164</c:v>
                </c:pt>
                <c:pt idx="98">
                  <c:v>214.55976839506164</c:v>
                </c:pt>
                <c:pt idx="99">
                  <c:v>214.55976839506164</c:v>
                </c:pt>
                <c:pt idx="100">
                  <c:v>214.55976839506164</c:v>
                </c:pt>
                <c:pt idx="101">
                  <c:v>214.55976839506164</c:v>
                </c:pt>
                <c:pt idx="102">
                  <c:v>214.55976839506164</c:v>
                </c:pt>
                <c:pt idx="103">
                  <c:v>214.55976839506164</c:v>
                </c:pt>
                <c:pt idx="104">
                  <c:v>214.55976839506164</c:v>
                </c:pt>
                <c:pt idx="105">
                  <c:v>214.55976839506164</c:v>
                </c:pt>
                <c:pt idx="106">
                  <c:v>214.55976839506164</c:v>
                </c:pt>
                <c:pt idx="107">
                  <c:v>214.55976839506164</c:v>
                </c:pt>
                <c:pt idx="108">
                  <c:v>214.55976839506164</c:v>
                </c:pt>
                <c:pt idx="109">
                  <c:v>214.55976839506164</c:v>
                </c:pt>
                <c:pt idx="110">
                  <c:v>214.55976839506164</c:v>
                </c:pt>
                <c:pt idx="111">
                  <c:v>214.55976839506164</c:v>
                </c:pt>
                <c:pt idx="112">
                  <c:v>214.55976839506164</c:v>
                </c:pt>
                <c:pt idx="113">
                  <c:v>214.55976839506164</c:v>
                </c:pt>
                <c:pt idx="114">
                  <c:v>214.55976839506164</c:v>
                </c:pt>
                <c:pt idx="115">
                  <c:v>214.55976839506164</c:v>
                </c:pt>
                <c:pt idx="116">
                  <c:v>214.55976839506164</c:v>
                </c:pt>
                <c:pt idx="117">
                  <c:v>214.55976839506164</c:v>
                </c:pt>
                <c:pt idx="118">
                  <c:v>214.55976839506164</c:v>
                </c:pt>
                <c:pt idx="119">
                  <c:v>214.55976839506164</c:v>
                </c:pt>
                <c:pt idx="120">
                  <c:v>214.55976839506164</c:v>
                </c:pt>
                <c:pt idx="121">
                  <c:v>214.55976839506164</c:v>
                </c:pt>
                <c:pt idx="122">
                  <c:v>214.55976839506164</c:v>
                </c:pt>
                <c:pt idx="123">
                  <c:v>214.55976839506164</c:v>
                </c:pt>
                <c:pt idx="124">
                  <c:v>214.55976839506164</c:v>
                </c:pt>
                <c:pt idx="125">
                  <c:v>214.55976839506164</c:v>
                </c:pt>
                <c:pt idx="126">
                  <c:v>214.55976839506164</c:v>
                </c:pt>
                <c:pt idx="127">
                  <c:v>214.55976839506164</c:v>
                </c:pt>
                <c:pt idx="128">
                  <c:v>214.55976839506164</c:v>
                </c:pt>
                <c:pt idx="129">
                  <c:v>214.55976839506164</c:v>
                </c:pt>
                <c:pt idx="130">
                  <c:v>214.55976839506164</c:v>
                </c:pt>
                <c:pt idx="131">
                  <c:v>214.55976839506164</c:v>
                </c:pt>
                <c:pt idx="132">
                  <c:v>214.55976839506164</c:v>
                </c:pt>
                <c:pt idx="133">
                  <c:v>214.55976839506164</c:v>
                </c:pt>
                <c:pt idx="134">
                  <c:v>214.55976839506164</c:v>
                </c:pt>
                <c:pt idx="135">
                  <c:v>214.55976839506164</c:v>
                </c:pt>
                <c:pt idx="136">
                  <c:v>214.55976839506164</c:v>
                </c:pt>
                <c:pt idx="137">
                  <c:v>214.55976839506164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2099-469E-ABE8-33697C4F48D1}"/>
            </c:ext>
          </c:extLst>
        </c:ser>
        <c:ser>
          <c:idx val="1"/>
          <c:order val="2"/>
          <c:tx>
            <c:strRef>
              <c:f>'Atac-I50-SECOeS'!$AE$1</c:f>
              <c:strCache>
                <c:ptCount val="1"/>
                <c:pt idx="0">
                  <c:v>Break even - Bandeira Verde</c:v>
                </c:pt>
              </c:strCache>
            </c:strRef>
          </c:tx>
          <c:spPr>
            <a:ln w="19050" cap="rnd">
              <a:solidFill>
                <a:srgbClr val="AFDC7E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'Atac-I50-SECOeS'!$AE$2:$AE$151</c:f>
              <c:numCache>
                <c:formatCode>_(* #,##0.00_);_(* \(#,##0.00\);_(* "-"??_);_(@_)</c:formatCode>
                <c:ptCount val="150"/>
                <c:pt idx="84">
                  <c:v>373.93199999999996</c:v>
                </c:pt>
                <c:pt idx="85">
                  <c:v>373.93199999999996</c:v>
                </c:pt>
                <c:pt idx="86">
                  <c:v>373.93199999999996</c:v>
                </c:pt>
                <c:pt idx="87">
                  <c:v>373.93199999999996</c:v>
                </c:pt>
                <c:pt idx="88">
                  <c:v>373.93199999999996</c:v>
                </c:pt>
                <c:pt idx="89">
                  <c:v>373.93199999999996</c:v>
                </c:pt>
                <c:pt idx="90">
                  <c:v>373.93199999999996</c:v>
                </c:pt>
                <c:pt idx="91">
                  <c:v>373.93199999999996</c:v>
                </c:pt>
                <c:pt idx="92">
                  <c:v>373.93199999999996</c:v>
                </c:pt>
                <c:pt idx="93">
                  <c:v>373.93199999999996</c:v>
                </c:pt>
                <c:pt idx="94">
                  <c:v>373.93199999999996</c:v>
                </c:pt>
                <c:pt idx="95">
                  <c:v>373.93199999999996</c:v>
                </c:pt>
                <c:pt idx="96">
                  <c:v>369.19871999999998</c:v>
                </c:pt>
                <c:pt idx="97">
                  <c:v>369.19871999999998</c:v>
                </c:pt>
                <c:pt idx="98">
                  <c:v>369.19871999999998</c:v>
                </c:pt>
                <c:pt idx="99">
                  <c:v>369.19871999999998</c:v>
                </c:pt>
                <c:pt idx="100">
                  <c:v>369.19871999999998</c:v>
                </c:pt>
                <c:pt idx="101">
                  <c:v>369.19871999999998</c:v>
                </c:pt>
                <c:pt idx="102">
                  <c:v>369.19871999999998</c:v>
                </c:pt>
                <c:pt idx="103">
                  <c:v>369.19871999999998</c:v>
                </c:pt>
                <c:pt idx="104">
                  <c:v>369.19871999999998</c:v>
                </c:pt>
                <c:pt idx="105">
                  <c:v>369.19871999999998</c:v>
                </c:pt>
                <c:pt idx="106">
                  <c:v>369.19871999999998</c:v>
                </c:pt>
                <c:pt idx="107">
                  <c:v>369.19871999999998</c:v>
                </c:pt>
                <c:pt idx="108">
                  <c:v>389.01554999999996</c:v>
                </c:pt>
                <c:pt idx="109">
                  <c:v>389.01554999999996</c:v>
                </c:pt>
                <c:pt idx="110">
                  <c:v>389.01554999999996</c:v>
                </c:pt>
                <c:pt idx="111">
                  <c:v>389.01554999999996</c:v>
                </c:pt>
                <c:pt idx="112">
                  <c:v>389.01554999999996</c:v>
                </c:pt>
                <c:pt idx="113">
                  <c:v>389.01554999999996</c:v>
                </c:pt>
                <c:pt idx="114">
                  <c:v>389.01554999999996</c:v>
                </c:pt>
                <c:pt idx="115">
                  <c:v>389.01554999999996</c:v>
                </c:pt>
                <c:pt idx="116">
                  <c:v>389.01554999999996</c:v>
                </c:pt>
                <c:pt idx="117">
                  <c:v>389.01554999999996</c:v>
                </c:pt>
                <c:pt idx="118">
                  <c:v>389.01554999999996</c:v>
                </c:pt>
                <c:pt idx="119">
                  <c:v>389.01554999999996</c:v>
                </c:pt>
                <c:pt idx="120">
                  <c:v>406.10504999999995</c:v>
                </c:pt>
                <c:pt idx="121">
                  <c:v>406.10504999999995</c:v>
                </c:pt>
                <c:pt idx="122">
                  <c:v>406.10504999999995</c:v>
                </c:pt>
                <c:pt idx="123">
                  <c:v>406.10504999999995</c:v>
                </c:pt>
                <c:pt idx="124">
                  <c:v>406.10504999999995</c:v>
                </c:pt>
                <c:pt idx="125">
                  <c:v>406.10504999999995</c:v>
                </c:pt>
                <c:pt idx="126">
                  <c:v>406.10504999999995</c:v>
                </c:pt>
                <c:pt idx="127">
                  <c:v>406.10504999999995</c:v>
                </c:pt>
                <c:pt idx="128">
                  <c:v>406.10504999999995</c:v>
                </c:pt>
                <c:pt idx="129">
                  <c:v>406.10504999999995</c:v>
                </c:pt>
                <c:pt idx="130">
                  <c:v>406.10504999999995</c:v>
                </c:pt>
                <c:pt idx="131">
                  <c:v>406.10504999999995</c:v>
                </c:pt>
                <c:pt idx="132">
                  <c:v>402.012</c:v>
                </c:pt>
                <c:pt idx="133">
                  <c:v>402.012</c:v>
                </c:pt>
                <c:pt idx="134">
                  <c:v>402.012</c:v>
                </c:pt>
                <c:pt idx="135">
                  <c:v>402.012</c:v>
                </c:pt>
                <c:pt idx="136">
                  <c:v>402.012</c:v>
                </c:pt>
                <c:pt idx="137">
                  <c:v>402.012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99-469E-ABE8-33697C4F48D1}"/>
            </c:ext>
          </c:extLst>
        </c:ser>
        <c:ser>
          <c:idx val="2"/>
          <c:order val="3"/>
          <c:tx>
            <c:strRef>
              <c:f>'Atac-I50-SECOeS'!$AF$1</c:f>
              <c:strCache>
                <c:ptCount val="1"/>
                <c:pt idx="0">
                  <c:v>Break even - Bandeira Amarela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FF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'Atac-I50-SECOeS'!$AF$2:$AF$151</c:f>
              <c:numCache>
                <c:formatCode>_(* #,##0.00_);_(* \(#,##0.00\);_(* "-"??_);_(@_)</c:formatCode>
                <c:ptCount val="150"/>
                <c:pt idx="84">
                  <c:v>410.45757999999995</c:v>
                </c:pt>
                <c:pt idx="85">
                  <c:v>410.45757999999995</c:v>
                </c:pt>
                <c:pt idx="86">
                  <c:v>410.45757999999995</c:v>
                </c:pt>
                <c:pt idx="87">
                  <c:v>410.45757999999995</c:v>
                </c:pt>
                <c:pt idx="88">
                  <c:v>410.45757999999995</c:v>
                </c:pt>
                <c:pt idx="89">
                  <c:v>410.45757999999995</c:v>
                </c:pt>
                <c:pt idx="90">
                  <c:v>410.45757999999995</c:v>
                </c:pt>
                <c:pt idx="91">
                  <c:v>410.45757999999995</c:v>
                </c:pt>
                <c:pt idx="92">
                  <c:v>410.45757999999995</c:v>
                </c:pt>
                <c:pt idx="93">
                  <c:v>410.45757999999995</c:v>
                </c:pt>
                <c:pt idx="94">
                  <c:v>410.45757999999995</c:v>
                </c:pt>
                <c:pt idx="95">
                  <c:v>410.45757999999995</c:v>
                </c:pt>
                <c:pt idx="96">
                  <c:v>404.03252599999996</c:v>
                </c:pt>
                <c:pt idx="97">
                  <c:v>404.03252599999996</c:v>
                </c:pt>
                <c:pt idx="98">
                  <c:v>404.03252599999996</c:v>
                </c:pt>
                <c:pt idx="99">
                  <c:v>404.03252599999996</c:v>
                </c:pt>
                <c:pt idx="100">
                  <c:v>404.03252599999996</c:v>
                </c:pt>
                <c:pt idx="101">
                  <c:v>404.03252599999996</c:v>
                </c:pt>
                <c:pt idx="102">
                  <c:v>404.03252599999996</c:v>
                </c:pt>
                <c:pt idx="103">
                  <c:v>404.03252599999996</c:v>
                </c:pt>
                <c:pt idx="104">
                  <c:v>404.03252599999996</c:v>
                </c:pt>
                <c:pt idx="105">
                  <c:v>404.03252599999996</c:v>
                </c:pt>
                <c:pt idx="106">
                  <c:v>404.03252599999996</c:v>
                </c:pt>
                <c:pt idx="107">
                  <c:v>404.03252599999996</c:v>
                </c:pt>
                <c:pt idx="108">
                  <c:v>410.17844499999995</c:v>
                </c:pt>
                <c:pt idx="109">
                  <c:v>410.17844499999995</c:v>
                </c:pt>
                <c:pt idx="110">
                  <c:v>410.17844499999995</c:v>
                </c:pt>
                <c:pt idx="111">
                  <c:v>410.17844499999995</c:v>
                </c:pt>
                <c:pt idx="112">
                  <c:v>410.17844499999995</c:v>
                </c:pt>
                <c:pt idx="113">
                  <c:v>410.17844499999995</c:v>
                </c:pt>
                <c:pt idx="114">
                  <c:v>410.17844499999995</c:v>
                </c:pt>
                <c:pt idx="115">
                  <c:v>410.17844499999995</c:v>
                </c:pt>
                <c:pt idx="116">
                  <c:v>410.17844499999995</c:v>
                </c:pt>
                <c:pt idx="117">
                  <c:v>410.17844499999995</c:v>
                </c:pt>
                <c:pt idx="118">
                  <c:v>410.17844499999995</c:v>
                </c:pt>
                <c:pt idx="119">
                  <c:v>410.17844499999995</c:v>
                </c:pt>
                <c:pt idx="120">
                  <c:v>426.34052499999996</c:v>
                </c:pt>
                <c:pt idx="121">
                  <c:v>426.34052499999996</c:v>
                </c:pt>
                <c:pt idx="122">
                  <c:v>426.34052499999996</c:v>
                </c:pt>
                <c:pt idx="123">
                  <c:v>426.34052499999996</c:v>
                </c:pt>
                <c:pt idx="124">
                  <c:v>426.34052499999996</c:v>
                </c:pt>
                <c:pt idx="125">
                  <c:v>426.34052499999996</c:v>
                </c:pt>
                <c:pt idx="126">
                  <c:v>426.34052499999996</c:v>
                </c:pt>
                <c:pt idx="127">
                  <c:v>426.34052499999996</c:v>
                </c:pt>
                <c:pt idx="128">
                  <c:v>426.34052499999996</c:v>
                </c:pt>
                <c:pt idx="129">
                  <c:v>426.34052499999996</c:v>
                </c:pt>
                <c:pt idx="130">
                  <c:v>426.34052499999996</c:v>
                </c:pt>
                <c:pt idx="131">
                  <c:v>426.34052499999996</c:v>
                </c:pt>
                <c:pt idx="132">
                  <c:v>421.44258000000002</c:v>
                </c:pt>
                <c:pt idx="133">
                  <c:v>421.44258000000002</c:v>
                </c:pt>
                <c:pt idx="134">
                  <c:v>421.44258000000002</c:v>
                </c:pt>
                <c:pt idx="135">
                  <c:v>421.44258000000002</c:v>
                </c:pt>
                <c:pt idx="136">
                  <c:v>421.44258000000002</c:v>
                </c:pt>
                <c:pt idx="137">
                  <c:v>421.44258000000002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2099-469E-ABE8-33697C4F48D1}"/>
            </c:ext>
          </c:extLst>
        </c:ser>
        <c:ser>
          <c:idx val="3"/>
          <c:order val="4"/>
          <c:tx>
            <c:strRef>
              <c:f>'Atac-I50-SECOeS'!$AG$1</c:f>
              <c:strCache>
                <c:ptCount val="1"/>
                <c:pt idx="0">
                  <c:v>Break even - Bandeira Vermelha 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99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'Atac-I50-SECOeS'!$AG$2:$AG$151</c:f>
              <c:numCache>
                <c:formatCode>_(* #,##0.00_);_(* \(#,##0.00\);_(* "-"??_);_(@_)</c:formatCode>
                <c:ptCount val="150"/>
                <c:pt idx="84">
                  <c:v>453.36199999999997</c:v>
                </c:pt>
                <c:pt idx="85">
                  <c:v>453.36199999999997</c:v>
                </c:pt>
                <c:pt idx="86">
                  <c:v>453.36199999999997</c:v>
                </c:pt>
                <c:pt idx="87">
                  <c:v>453.36199999999997</c:v>
                </c:pt>
                <c:pt idx="88">
                  <c:v>453.36199999999997</c:v>
                </c:pt>
                <c:pt idx="89">
                  <c:v>453.36199999999997</c:v>
                </c:pt>
                <c:pt idx="90">
                  <c:v>453.36199999999997</c:v>
                </c:pt>
                <c:pt idx="91">
                  <c:v>453.36199999999997</c:v>
                </c:pt>
                <c:pt idx="92">
                  <c:v>453.36199999999997</c:v>
                </c:pt>
                <c:pt idx="93">
                  <c:v>453.36199999999997</c:v>
                </c:pt>
                <c:pt idx="94">
                  <c:v>453.36199999999997</c:v>
                </c:pt>
                <c:pt idx="95">
                  <c:v>453.36199999999997</c:v>
                </c:pt>
                <c:pt idx="96">
                  <c:v>444.94971999999996</c:v>
                </c:pt>
                <c:pt idx="97">
                  <c:v>444.94971999999996</c:v>
                </c:pt>
                <c:pt idx="98">
                  <c:v>444.94971999999996</c:v>
                </c:pt>
                <c:pt idx="99">
                  <c:v>444.94971999999996</c:v>
                </c:pt>
                <c:pt idx="100">
                  <c:v>444.94971999999996</c:v>
                </c:pt>
                <c:pt idx="101">
                  <c:v>444.94971999999996</c:v>
                </c:pt>
                <c:pt idx="102">
                  <c:v>444.94971999999996</c:v>
                </c:pt>
                <c:pt idx="103">
                  <c:v>444.94971999999996</c:v>
                </c:pt>
                <c:pt idx="104">
                  <c:v>444.94971999999996</c:v>
                </c:pt>
                <c:pt idx="105">
                  <c:v>444.94971999999996</c:v>
                </c:pt>
                <c:pt idx="106">
                  <c:v>444.94971999999996</c:v>
                </c:pt>
                <c:pt idx="107">
                  <c:v>444.94971999999996</c:v>
                </c:pt>
                <c:pt idx="108">
                  <c:v>439.12165099999999</c:v>
                </c:pt>
                <c:pt idx="109">
                  <c:v>439.12165099999999</c:v>
                </c:pt>
                <c:pt idx="110">
                  <c:v>439.12165099999999</c:v>
                </c:pt>
                <c:pt idx="111">
                  <c:v>439.12165099999999</c:v>
                </c:pt>
                <c:pt idx="112">
                  <c:v>439.12165099999999</c:v>
                </c:pt>
                <c:pt idx="113">
                  <c:v>439.12165099999999</c:v>
                </c:pt>
                <c:pt idx="114">
                  <c:v>439.12165099999999</c:v>
                </c:pt>
                <c:pt idx="115">
                  <c:v>439.12165099999999</c:v>
                </c:pt>
                <c:pt idx="116">
                  <c:v>439.12165099999999</c:v>
                </c:pt>
                <c:pt idx="117">
                  <c:v>439.12165099999999</c:v>
                </c:pt>
                <c:pt idx="118">
                  <c:v>439.12165099999999</c:v>
                </c:pt>
                <c:pt idx="119">
                  <c:v>439.12165099999999</c:v>
                </c:pt>
                <c:pt idx="120">
                  <c:v>454.01535499999994</c:v>
                </c:pt>
                <c:pt idx="121">
                  <c:v>454.01535499999994</c:v>
                </c:pt>
                <c:pt idx="122">
                  <c:v>454.01535499999994</c:v>
                </c:pt>
                <c:pt idx="123">
                  <c:v>454.01535499999994</c:v>
                </c:pt>
                <c:pt idx="124">
                  <c:v>454.01535499999994</c:v>
                </c:pt>
                <c:pt idx="125">
                  <c:v>454.01535499999994</c:v>
                </c:pt>
                <c:pt idx="126">
                  <c:v>454.01535499999994</c:v>
                </c:pt>
                <c:pt idx="127">
                  <c:v>454.01535499999994</c:v>
                </c:pt>
                <c:pt idx="128">
                  <c:v>454.01535499999994</c:v>
                </c:pt>
                <c:pt idx="129">
                  <c:v>454.01535499999994</c:v>
                </c:pt>
                <c:pt idx="130">
                  <c:v>454.01535499999994</c:v>
                </c:pt>
                <c:pt idx="131">
                  <c:v>454.01535499999994</c:v>
                </c:pt>
                <c:pt idx="132">
                  <c:v>448.01660400000003</c:v>
                </c:pt>
                <c:pt idx="133">
                  <c:v>448.01660400000003</c:v>
                </c:pt>
                <c:pt idx="134">
                  <c:v>448.01660400000003</c:v>
                </c:pt>
                <c:pt idx="135">
                  <c:v>448.01660400000003</c:v>
                </c:pt>
                <c:pt idx="136">
                  <c:v>448.01660400000003</c:v>
                </c:pt>
                <c:pt idx="137">
                  <c:v>448.01660400000003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2099-469E-ABE8-33697C4F48D1}"/>
            </c:ext>
          </c:extLst>
        </c:ser>
        <c:ser>
          <c:idx val="4"/>
          <c:order val="5"/>
          <c:tx>
            <c:strRef>
              <c:f>'Atac-I50-SECOeS'!$AH$1</c:f>
              <c:strCache>
                <c:ptCount val="1"/>
                <c:pt idx="0">
                  <c:v>Break even - Bandeira Vermelha II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'Atac-I50-SECOeS'!$AH$2:$AH$151</c:f>
              <c:numCache>
                <c:formatCode>_(* #,##0.00_);_(* \(#,##0.00\);_(* "-"??_);_(@_)</c:formatCode>
                <c:ptCount val="150"/>
                <c:pt idx="84">
                  <c:v>493.62689999999998</c:v>
                </c:pt>
                <c:pt idx="85">
                  <c:v>493.62689999999998</c:v>
                </c:pt>
                <c:pt idx="86">
                  <c:v>493.62689999999998</c:v>
                </c:pt>
                <c:pt idx="87">
                  <c:v>493.62689999999998</c:v>
                </c:pt>
                <c:pt idx="88">
                  <c:v>493.62689999999998</c:v>
                </c:pt>
                <c:pt idx="89">
                  <c:v>493.62689999999998</c:v>
                </c:pt>
                <c:pt idx="90">
                  <c:v>493.62689999999998</c:v>
                </c:pt>
                <c:pt idx="91">
                  <c:v>493.62689999999998</c:v>
                </c:pt>
                <c:pt idx="92">
                  <c:v>493.62689999999998</c:v>
                </c:pt>
                <c:pt idx="93">
                  <c:v>493.62689999999998</c:v>
                </c:pt>
                <c:pt idx="94">
                  <c:v>493.62689999999998</c:v>
                </c:pt>
                <c:pt idx="95">
                  <c:v>493.62689999999998</c:v>
                </c:pt>
                <c:pt idx="96">
                  <c:v>483.34965</c:v>
                </c:pt>
                <c:pt idx="97">
                  <c:v>483.34965</c:v>
                </c:pt>
                <c:pt idx="98">
                  <c:v>483.34965</c:v>
                </c:pt>
                <c:pt idx="99">
                  <c:v>483.34965</c:v>
                </c:pt>
                <c:pt idx="100">
                  <c:v>483.34965</c:v>
                </c:pt>
                <c:pt idx="101">
                  <c:v>483.34965</c:v>
                </c:pt>
                <c:pt idx="102">
                  <c:v>483.34965</c:v>
                </c:pt>
                <c:pt idx="103">
                  <c:v>483.34965</c:v>
                </c:pt>
                <c:pt idx="104">
                  <c:v>483.34965</c:v>
                </c:pt>
                <c:pt idx="105">
                  <c:v>483.34965</c:v>
                </c:pt>
                <c:pt idx="106">
                  <c:v>483.34965</c:v>
                </c:pt>
                <c:pt idx="107">
                  <c:v>483.34965</c:v>
                </c:pt>
                <c:pt idx="108">
                  <c:v>477.45062899999994</c:v>
                </c:pt>
                <c:pt idx="109">
                  <c:v>477.45062899999994</c:v>
                </c:pt>
                <c:pt idx="110">
                  <c:v>477.45062899999994</c:v>
                </c:pt>
                <c:pt idx="111">
                  <c:v>477.45062899999994</c:v>
                </c:pt>
                <c:pt idx="112">
                  <c:v>477.45062899999994</c:v>
                </c:pt>
                <c:pt idx="113">
                  <c:v>477.45062899999994</c:v>
                </c:pt>
                <c:pt idx="114">
                  <c:v>477.45062899999994</c:v>
                </c:pt>
                <c:pt idx="115">
                  <c:v>477.45062899999994</c:v>
                </c:pt>
                <c:pt idx="116">
                  <c:v>477.45062899999994</c:v>
                </c:pt>
                <c:pt idx="117">
                  <c:v>477.45062899999994</c:v>
                </c:pt>
                <c:pt idx="118">
                  <c:v>477.45062899999994</c:v>
                </c:pt>
                <c:pt idx="119">
                  <c:v>477.45062899999994</c:v>
                </c:pt>
                <c:pt idx="120">
                  <c:v>490.66464499999995</c:v>
                </c:pt>
                <c:pt idx="121">
                  <c:v>490.66464499999995</c:v>
                </c:pt>
                <c:pt idx="122">
                  <c:v>490.66464499999995</c:v>
                </c:pt>
                <c:pt idx="123">
                  <c:v>490.66464499999995</c:v>
                </c:pt>
                <c:pt idx="124">
                  <c:v>490.66464499999995</c:v>
                </c:pt>
                <c:pt idx="125">
                  <c:v>490.66464499999995</c:v>
                </c:pt>
                <c:pt idx="126">
                  <c:v>490.66464499999995</c:v>
                </c:pt>
                <c:pt idx="127">
                  <c:v>490.66464499999995</c:v>
                </c:pt>
                <c:pt idx="128">
                  <c:v>490.66464499999995</c:v>
                </c:pt>
                <c:pt idx="129">
                  <c:v>490.66464499999995</c:v>
                </c:pt>
                <c:pt idx="130">
                  <c:v>490.66464499999995</c:v>
                </c:pt>
                <c:pt idx="131">
                  <c:v>490.66464499999995</c:v>
                </c:pt>
                <c:pt idx="132">
                  <c:v>483.20811600000002</c:v>
                </c:pt>
                <c:pt idx="133">
                  <c:v>483.20811600000002</c:v>
                </c:pt>
                <c:pt idx="134">
                  <c:v>483.20811600000002</c:v>
                </c:pt>
                <c:pt idx="135">
                  <c:v>483.20811600000002</c:v>
                </c:pt>
                <c:pt idx="136">
                  <c:v>483.20811600000002</c:v>
                </c:pt>
                <c:pt idx="137">
                  <c:v>483.20811600000002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2099-469E-ABE8-33697C4F48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53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valAx>
        <c:axId val="1613759871"/>
        <c:scaling>
          <c:orientation val="minMax"/>
          <c:max val="0.65000000000000013"/>
          <c:min val="-1"/>
        </c:scaling>
        <c:delete val="1"/>
        <c:axPos val="r"/>
        <c:numFmt formatCode="0%" sourceLinked="1"/>
        <c:majorTickMark val="out"/>
        <c:minorTickMark val="none"/>
        <c:tickLblPos val="nextTo"/>
        <c:crossAx val="1613764671"/>
        <c:crosses val="max"/>
        <c:crossBetween val="between"/>
      </c:valAx>
      <c:catAx>
        <c:axId val="1613764671"/>
        <c:scaling>
          <c:orientation val="minMax"/>
        </c:scaling>
        <c:delete val="1"/>
        <c:axPos val="b"/>
        <c:majorTickMark val="out"/>
        <c:minorTickMark val="none"/>
        <c:tickLblPos val="nextTo"/>
        <c:crossAx val="1613759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2"/>
          <c:order val="0"/>
          <c:tx>
            <c:v>Economia</c:v>
          </c:tx>
          <c:spPr>
            <a:solidFill>
              <a:schemeClr val="accent3">
                <a:lumMod val="40000"/>
                <a:lumOff val="60000"/>
              </a:schemeClr>
            </a:solidFill>
            <a:ln w="19050">
              <a:solidFill>
                <a:schemeClr val="accent3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'Atac-I50-SECOeS'!$AK$2:$AK$151</c:f>
              <c:numCache>
                <c:formatCode>0%</c:formatCode>
                <c:ptCount val="150"/>
                <c:pt idx="84">
                  <c:v>0.24945533769063186</c:v>
                </c:pt>
                <c:pt idx="85">
                  <c:v>0.31856564532826531</c:v>
                </c:pt>
                <c:pt idx="86">
                  <c:v>0.27259843441528858</c:v>
                </c:pt>
                <c:pt idx="87">
                  <c:v>0.28855500465325229</c:v>
                </c:pt>
                <c:pt idx="88">
                  <c:v>0.3210058097313</c:v>
                </c:pt>
                <c:pt idx="89">
                  <c:v>0.33505809731299907</c:v>
                </c:pt>
                <c:pt idx="90">
                  <c:v>0.39179030768517614</c:v>
                </c:pt>
                <c:pt idx="91">
                  <c:v>0.40527241584031315</c:v>
                </c:pt>
                <c:pt idx="92">
                  <c:v>0.39688339056298994</c:v>
                </c:pt>
                <c:pt idx="93">
                  <c:v>0.46017814290655329</c:v>
                </c:pt>
                <c:pt idx="94">
                  <c:v>0.5355385025441346</c:v>
                </c:pt>
                <c:pt idx="95">
                  <c:v>0.54107469926201668</c:v>
                </c:pt>
                <c:pt idx="96">
                  <c:v>0.59701178451178449</c:v>
                </c:pt>
                <c:pt idx="97">
                  <c:v>0.61752318642924875</c:v>
                </c:pt>
                <c:pt idx="98">
                  <c:v>0.63121071131196405</c:v>
                </c:pt>
                <c:pt idx="99">
                  <c:v>0.66336697122532451</c:v>
                </c:pt>
                <c:pt idx="100">
                  <c:v>0.65210439756911631</c:v>
                </c:pt>
                <c:pt idx="101">
                  <c:v>0.64716294550292885</c:v>
                </c:pt>
                <c:pt idx="102">
                  <c:v>0.6385281798015624</c:v>
                </c:pt>
                <c:pt idx="103">
                  <c:v>0.63984988596084214</c:v>
                </c:pt>
                <c:pt idx="104">
                  <c:v>0.65381500901315281</c:v>
                </c:pt>
                <c:pt idx="105">
                  <c:v>0.64372005406735966</c:v>
                </c:pt>
                <c:pt idx="106">
                  <c:v>0.61272703401210782</c:v>
                </c:pt>
                <c:pt idx="107">
                  <c:v>0.58294911537673322</c:v>
                </c:pt>
                <c:pt idx="108">
                  <c:v>0.6132756132756132</c:v>
                </c:pt>
                <c:pt idx="109">
                  <c:v>0.43885555046150038</c:v>
                </c:pt>
                <c:pt idx="110">
                  <c:v>0.4672775077157369</c:v>
                </c:pt>
                <c:pt idx="111">
                  <c:v>0.49749275232485352</c:v>
                </c:pt>
                <c:pt idx="112">
                  <c:v>0.55285946224457549</c:v>
                </c:pt>
                <c:pt idx="113">
                  <c:v>0.48118891962602056</c:v>
                </c:pt>
                <c:pt idx="114">
                  <c:v>0.42180336150230152</c:v>
                </c:pt>
                <c:pt idx="115">
                  <c:v>0.45982622745486068</c:v>
                </c:pt>
                <c:pt idx="116">
                  <c:v>0.42527267440423222</c:v>
                </c:pt>
                <c:pt idx="117">
                  <c:v>0.38493632623854407</c:v>
                </c:pt>
                <c:pt idx="118">
                  <c:v>0.48021198067218068</c:v>
                </c:pt>
                <c:pt idx="119">
                  <c:v>0.49048020059866504</c:v>
                </c:pt>
                <c:pt idx="120">
                  <c:v>0.51185126442858386</c:v>
                </c:pt>
                <c:pt idx="121">
                  <c:v>0.43662089402729648</c:v>
                </c:pt>
                <c:pt idx="122">
                  <c:v>0.34979149962415967</c:v>
                </c:pt>
                <c:pt idx="123">
                  <c:v>0.29318263833458846</c:v>
                </c:pt>
                <c:pt idx="124">
                  <c:v>0.3149252336994523</c:v>
                </c:pt>
                <c:pt idx="125">
                  <c:v>0.31562350677490941</c:v>
                </c:pt>
                <c:pt idx="126">
                  <c:v>0.34930136919006549</c:v>
                </c:pt>
                <c:pt idx="127">
                  <c:v>0.37170512353337581</c:v>
                </c:pt>
                <c:pt idx="128">
                  <c:v>0.32658343779111659</c:v>
                </c:pt>
                <c:pt idx="129">
                  <c:v>0.33961520547454394</c:v>
                </c:pt>
                <c:pt idx="130">
                  <c:v>0.36342924078388089</c:v>
                </c:pt>
                <c:pt idx="131">
                  <c:v>0.28248515993583417</c:v>
                </c:pt>
                <c:pt idx="132">
                  <c:v>0.2025641025641027</c:v>
                </c:pt>
                <c:pt idx="133">
                  <c:v>0.12141331878429278</c:v>
                </c:pt>
                <c:pt idx="134">
                  <c:v>0.19139682950315462</c:v>
                </c:pt>
                <c:pt idx="135">
                  <c:v>0.2580678561833975</c:v>
                </c:pt>
                <c:pt idx="136">
                  <c:v>0.22968805795736325</c:v>
                </c:pt>
                <c:pt idx="137">
                  <c:v>0.25071335626244434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F06E-4C00-AD78-DCD528E51832}"/>
            </c:ext>
          </c:extLst>
        </c:ser>
        <c:ser>
          <c:idx val="1"/>
          <c:order val="1"/>
          <c:tx>
            <c:v>Prejuízo</c:v>
          </c:tx>
          <c:spPr>
            <a:solidFill>
              <a:schemeClr val="accent6">
                <a:lumMod val="40000"/>
                <a:lumOff val="60000"/>
              </a:schemeClr>
            </a:solidFill>
            <a:ln w="19050">
              <a:solidFill>
                <a:schemeClr val="accent6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'Atac-I50-SECOeS'!$AL$2:$AL$151</c:f>
              <c:numCache>
                <c:formatCode>0%</c:formatCode>
                <c:ptCount val="150"/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6E-4C00-AD78-DCD528E518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11322928"/>
        <c:axId val="-2111317488"/>
        <c:extLst>
          <c:ext xmlns:c15="http://schemas.microsoft.com/office/drawing/2012/chart" uri="{02D57815-91ED-43cb-92C2-25804820EDAC}">
            <c15:filteredAreaSeries>
              <c15:ser>
                <c:idx val="3"/>
                <c:order val="2"/>
                <c:tx>
                  <c:strRef>
                    <c:extLst>
                      <c:ext uri="{02D57815-91ED-43cb-92C2-25804820EDAC}">
                        <c15:formulaRef>
                          <c15:sqref>'Atac-I50-SECOeS'!$AG$1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4">
                          <a:shade val="51000"/>
                          <a:satMod val="130000"/>
                        </a:schemeClr>
                      </a:gs>
                      <a:gs pos="80000">
                        <a:schemeClr val="accent4">
                          <a:shade val="93000"/>
                          <a:satMod val="130000"/>
                        </a:schemeClr>
                      </a:gs>
                      <a:gs pos="100000">
                        <a:schemeClr val="accent4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FF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'Atac-I50-SECOeS'!$AG$2:$AG$151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453.36199999999997</c:v>
                      </c:pt>
                      <c:pt idx="85">
                        <c:v>453.36199999999997</c:v>
                      </c:pt>
                      <c:pt idx="86">
                        <c:v>453.36199999999997</c:v>
                      </c:pt>
                      <c:pt idx="87">
                        <c:v>453.36199999999997</c:v>
                      </c:pt>
                      <c:pt idx="88">
                        <c:v>453.36199999999997</c:v>
                      </c:pt>
                      <c:pt idx="89">
                        <c:v>453.36199999999997</c:v>
                      </c:pt>
                      <c:pt idx="90">
                        <c:v>453.36199999999997</c:v>
                      </c:pt>
                      <c:pt idx="91">
                        <c:v>453.36199999999997</c:v>
                      </c:pt>
                      <c:pt idx="92">
                        <c:v>453.36199999999997</c:v>
                      </c:pt>
                      <c:pt idx="93">
                        <c:v>453.36199999999997</c:v>
                      </c:pt>
                      <c:pt idx="94">
                        <c:v>453.36199999999997</c:v>
                      </c:pt>
                      <c:pt idx="95">
                        <c:v>453.36199999999997</c:v>
                      </c:pt>
                      <c:pt idx="96">
                        <c:v>444.94971999999996</c:v>
                      </c:pt>
                      <c:pt idx="97">
                        <c:v>444.94971999999996</c:v>
                      </c:pt>
                      <c:pt idx="98">
                        <c:v>444.94971999999996</c:v>
                      </c:pt>
                      <c:pt idx="99">
                        <c:v>444.94971999999996</c:v>
                      </c:pt>
                      <c:pt idx="100">
                        <c:v>444.94971999999996</c:v>
                      </c:pt>
                      <c:pt idx="101">
                        <c:v>444.94971999999996</c:v>
                      </c:pt>
                      <c:pt idx="102">
                        <c:v>444.94971999999996</c:v>
                      </c:pt>
                      <c:pt idx="103">
                        <c:v>444.94971999999996</c:v>
                      </c:pt>
                      <c:pt idx="104">
                        <c:v>444.94971999999996</c:v>
                      </c:pt>
                      <c:pt idx="105">
                        <c:v>444.94971999999996</c:v>
                      </c:pt>
                      <c:pt idx="106">
                        <c:v>444.94971999999996</c:v>
                      </c:pt>
                      <c:pt idx="107">
                        <c:v>444.94971999999996</c:v>
                      </c:pt>
                      <c:pt idx="108">
                        <c:v>439.12165099999999</c:v>
                      </c:pt>
                      <c:pt idx="109">
                        <c:v>439.12165099999999</c:v>
                      </c:pt>
                      <c:pt idx="110">
                        <c:v>439.12165099999999</c:v>
                      </c:pt>
                      <c:pt idx="111">
                        <c:v>439.12165099999999</c:v>
                      </c:pt>
                      <c:pt idx="112">
                        <c:v>439.12165099999999</c:v>
                      </c:pt>
                      <c:pt idx="113">
                        <c:v>439.12165099999999</c:v>
                      </c:pt>
                      <c:pt idx="114">
                        <c:v>439.12165099999999</c:v>
                      </c:pt>
                      <c:pt idx="115">
                        <c:v>439.12165099999999</c:v>
                      </c:pt>
                      <c:pt idx="116">
                        <c:v>439.12165099999999</c:v>
                      </c:pt>
                      <c:pt idx="117">
                        <c:v>439.12165099999999</c:v>
                      </c:pt>
                      <c:pt idx="118">
                        <c:v>439.12165099999999</c:v>
                      </c:pt>
                      <c:pt idx="119">
                        <c:v>439.12165099999999</c:v>
                      </c:pt>
                      <c:pt idx="120">
                        <c:v>454.01535499999994</c:v>
                      </c:pt>
                      <c:pt idx="121">
                        <c:v>454.01535499999994</c:v>
                      </c:pt>
                      <c:pt idx="122">
                        <c:v>454.01535499999994</c:v>
                      </c:pt>
                      <c:pt idx="123">
                        <c:v>454.01535499999994</c:v>
                      </c:pt>
                      <c:pt idx="124">
                        <c:v>454.01535499999994</c:v>
                      </c:pt>
                      <c:pt idx="125">
                        <c:v>454.01535499999994</c:v>
                      </c:pt>
                      <c:pt idx="126">
                        <c:v>454.01535499999994</c:v>
                      </c:pt>
                      <c:pt idx="127">
                        <c:v>454.01535499999994</c:v>
                      </c:pt>
                      <c:pt idx="128">
                        <c:v>454.01535499999994</c:v>
                      </c:pt>
                      <c:pt idx="129">
                        <c:v>454.01535499999994</c:v>
                      </c:pt>
                      <c:pt idx="130">
                        <c:v>454.01535499999994</c:v>
                      </c:pt>
                      <c:pt idx="131">
                        <c:v>454.01535499999994</c:v>
                      </c:pt>
                      <c:pt idx="132">
                        <c:v>448.01660400000003</c:v>
                      </c:pt>
                      <c:pt idx="133">
                        <c:v>448.01660400000003</c:v>
                      </c:pt>
                      <c:pt idx="134">
                        <c:v>448.01660400000003</c:v>
                      </c:pt>
                      <c:pt idx="135">
                        <c:v>448.01660400000003</c:v>
                      </c:pt>
                      <c:pt idx="136">
                        <c:v>448.01660400000003</c:v>
                      </c:pt>
                      <c:pt idx="137">
                        <c:v>448.01660400000003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F06E-4C00-AD78-DCD528E51832}"/>
                  </c:ext>
                </c:extLst>
              </c15:ser>
            </c15:filteredAreaSeries>
            <c15:filteredArea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hade val="51000"/>
                          <a:satMod val="130000"/>
                        </a:schemeClr>
                      </a:gs>
                      <a:gs pos="80000">
                        <a:schemeClr val="accent5">
                          <a:shade val="93000"/>
                          <a:satMod val="130000"/>
                        </a:schemeClr>
                      </a:gs>
                      <a:gs pos="100000">
                        <a:schemeClr val="accent5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C0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'Atac-I50-SECOeS'!$AH$2:$AH$151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493.62689999999998</c:v>
                      </c:pt>
                      <c:pt idx="85">
                        <c:v>493.62689999999998</c:v>
                      </c:pt>
                      <c:pt idx="86">
                        <c:v>493.62689999999998</c:v>
                      </c:pt>
                      <c:pt idx="87">
                        <c:v>493.62689999999998</c:v>
                      </c:pt>
                      <c:pt idx="88">
                        <c:v>493.62689999999998</c:v>
                      </c:pt>
                      <c:pt idx="89">
                        <c:v>493.62689999999998</c:v>
                      </c:pt>
                      <c:pt idx="90">
                        <c:v>493.62689999999998</c:v>
                      </c:pt>
                      <c:pt idx="91">
                        <c:v>493.62689999999998</c:v>
                      </c:pt>
                      <c:pt idx="92">
                        <c:v>493.62689999999998</c:v>
                      </c:pt>
                      <c:pt idx="93">
                        <c:v>493.62689999999998</c:v>
                      </c:pt>
                      <c:pt idx="94">
                        <c:v>493.62689999999998</c:v>
                      </c:pt>
                      <c:pt idx="95">
                        <c:v>493.62689999999998</c:v>
                      </c:pt>
                      <c:pt idx="96">
                        <c:v>483.34965</c:v>
                      </c:pt>
                      <c:pt idx="97">
                        <c:v>483.34965</c:v>
                      </c:pt>
                      <c:pt idx="98">
                        <c:v>483.34965</c:v>
                      </c:pt>
                      <c:pt idx="99">
                        <c:v>483.34965</c:v>
                      </c:pt>
                      <c:pt idx="100">
                        <c:v>483.34965</c:v>
                      </c:pt>
                      <c:pt idx="101">
                        <c:v>483.34965</c:v>
                      </c:pt>
                      <c:pt idx="102">
                        <c:v>483.34965</c:v>
                      </c:pt>
                      <c:pt idx="103">
                        <c:v>483.34965</c:v>
                      </c:pt>
                      <c:pt idx="104">
                        <c:v>483.34965</c:v>
                      </c:pt>
                      <c:pt idx="105">
                        <c:v>483.34965</c:v>
                      </c:pt>
                      <c:pt idx="106">
                        <c:v>483.34965</c:v>
                      </c:pt>
                      <c:pt idx="107">
                        <c:v>483.34965</c:v>
                      </c:pt>
                      <c:pt idx="108">
                        <c:v>477.45062899999994</c:v>
                      </c:pt>
                      <c:pt idx="109">
                        <c:v>477.45062899999994</c:v>
                      </c:pt>
                      <c:pt idx="110">
                        <c:v>477.45062899999994</c:v>
                      </c:pt>
                      <c:pt idx="111">
                        <c:v>477.45062899999994</c:v>
                      </c:pt>
                      <c:pt idx="112">
                        <c:v>477.45062899999994</c:v>
                      </c:pt>
                      <c:pt idx="113">
                        <c:v>477.45062899999994</c:v>
                      </c:pt>
                      <c:pt idx="114">
                        <c:v>477.45062899999994</c:v>
                      </c:pt>
                      <c:pt idx="115">
                        <c:v>477.45062899999994</c:v>
                      </c:pt>
                      <c:pt idx="116">
                        <c:v>477.45062899999994</c:v>
                      </c:pt>
                      <c:pt idx="117">
                        <c:v>477.45062899999994</c:v>
                      </c:pt>
                      <c:pt idx="118">
                        <c:v>477.45062899999994</c:v>
                      </c:pt>
                      <c:pt idx="119">
                        <c:v>477.45062899999994</c:v>
                      </c:pt>
                      <c:pt idx="120">
                        <c:v>490.66464499999995</c:v>
                      </c:pt>
                      <c:pt idx="121">
                        <c:v>490.66464499999995</c:v>
                      </c:pt>
                      <c:pt idx="122">
                        <c:v>490.66464499999995</c:v>
                      </c:pt>
                      <c:pt idx="123">
                        <c:v>490.66464499999995</c:v>
                      </c:pt>
                      <c:pt idx="124">
                        <c:v>490.66464499999995</c:v>
                      </c:pt>
                      <c:pt idx="125">
                        <c:v>490.66464499999995</c:v>
                      </c:pt>
                      <c:pt idx="126">
                        <c:v>490.66464499999995</c:v>
                      </c:pt>
                      <c:pt idx="127">
                        <c:v>490.66464499999995</c:v>
                      </c:pt>
                      <c:pt idx="128">
                        <c:v>490.66464499999995</c:v>
                      </c:pt>
                      <c:pt idx="129">
                        <c:v>490.66464499999995</c:v>
                      </c:pt>
                      <c:pt idx="130">
                        <c:v>490.66464499999995</c:v>
                      </c:pt>
                      <c:pt idx="131">
                        <c:v>490.66464499999995</c:v>
                      </c:pt>
                      <c:pt idx="132">
                        <c:v>483.20811600000002</c:v>
                      </c:pt>
                      <c:pt idx="133">
                        <c:v>483.20811600000002</c:v>
                      </c:pt>
                      <c:pt idx="134">
                        <c:v>483.20811600000002</c:v>
                      </c:pt>
                      <c:pt idx="135">
                        <c:v>483.20811600000002</c:v>
                      </c:pt>
                      <c:pt idx="136">
                        <c:v>483.20811600000002</c:v>
                      </c:pt>
                      <c:pt idx="137">
                        <c:v>483.20811600000002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06E-4C00-AD78-DCD528E51832}"/>
                  </c:ext>
                </c:extLst>
              </c15:ser>
            </c15:filteredAreaSeries>
            <c15:filteredArea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'Atac-I50-SECOeS'!$X$1</c15:sqref>
                        </c15:formulaRef>
                      </c:ext>
                    </c:extLst>
                    <c:strCache>
                      <c:ptCount val="1"/>
                      <c:pt idx="0">
                        <c:v>Preços Mercado Livre - Média Histórica ACL de 36 meses Futuros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hade val="51000"/>
                          <a:satMod val="130000"/>
                        </a:schemeClr>
                      </a:gs>
                      <a:gs pos="80000">
                        <a:schemeClr val="accent6">
                          <a:shade val="93000"/>
                          <a:satMod val="130000"/>
                        </a:schemeClr>
                      </a:gs>
                      <a:gs pos="100000">
                        <a:schemeClr val="accent6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>
                    <a:solidFill>
                      <a:schemeClr val="tx1">
                        <a:lumMod val="65000"/>
                        <a:lumOff val="35000"/>
                      </a:schemeClr>
                    </a:solidFill>
                    <a:prstDash val="lgDash"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'Atac-I50-SECOeS'!$X$2:$X$151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220.91089963991769</c:v>
                      </c:pt>
                      <c:pt idx="85">
                        <c:v>220.91089963991769</c:v>
                      </c:pt>
                      <c:pt idx="86">
                        <c:v>220.91089963991769</c:v>
                      </c:pt>
                      <c:pt idx="87">
                        <c:v>220.91089963991769</c:v>
                      </c:pt>
                      <c:pt idx="88">
                        <c:v>220.91089963991769</c:v>
                      </c:pt>
                      <c:pt idx="89">
                        <c:v>220.91089963991769</c:v>
                      </c:pt>
                      <c:pt idx="90">
                        <c:v>220.91089963991769</c:v>
                      </c:pt>
                      <c:pt idx="91">
                        <c:v>220.91089963991769</c:v>
                      </c:pt>
                      <c:pt idx="92">
                        <c:v>220.91089963991769</c:v>
                      </c:pt>
                      <c:pt idx="93">
                        <c:v>220.91089963991769</c:v>
                      </c:pt>
                      <c:pt idx="94">
                        <c:v>220.91089963991769</c:v>
                      </c:pt>
                      <c:pt idx="95">
                        <c:v>220.91089963991769</c:v>
                      </c:pt>
                      <c:pt idx="96">
                        <c:v>220.91089963991769</c:v>
                      </c:pt>
                      <c:pt idx="97">
                        <c:v>220.91089963991769</c:v>
                      </c:pt>
                      <c:pt idx="98">
                        <c:v>220.91089963991769</c:v>
                      </c:pt>
                      <c:pt idx="99">
                        <c:v>220.91089963991769</c:v>
                      </c:pt>
                      <c:pt idx="100">
                        <c:v>220.91089963991769</c:v>
                      </c:pt>
                      <c:pt idx="101">
                        <c:v>220.91089963991769</c:v>
                      </c:pt>
                      <c:pt idx="102">
                        <c:v>220.91089963991769</c:v>
                      </c:pt>
                      <c:pt idx="103">
                        <c:v>220.91089963991769</c:v>
                      </c:pt>
                      <c:pt idx="104">
                        <c:v>220.91089963991769</c:v>
                      </c:pt>
                      <c:pt idx="105">
                        <c:v>220.91089963991769</c:v>
                      </c:pt>
                      <c:pt idx="106">
                        <c:v>220.91089963991769</c:v>
                      </c:pt>
                      <c:pt idx="107">
                        <c:v>220.91089963991769</c:v>
                      </c:pt>
                      <c:pt idx="108">
                        <c:v>220.91089963991769</c:v>
                      </c:pt>
                      <c:pt idx="109">
                        <c:v>220.91089963991769</c:v>
                      </c:pt>
                      <c:pt idx="110">
                        <c:v>220.91089963991769</c:v>
                      </c:pt>
                      <c:pt idx="111">
                        <c:v>220.91089963991769</c:v>
                      </c:pt>
                      <c:pt idx="112">
                        <c:v>220.91089963991769</c:v>
                      </c:pt>
                      <c:pt idx="113">
                        <c:v>220.91089963991769</c:v>
                      </c:pt>
                      <c:pt idx="114">
                        <c:v>220.91089963991769</c:v>
                      </c:pt>
                      <c:pt idx="115">
                        <c:v>220.91089963991769</c:v>
                      </c:pt>
                      <c:pt idx="116">
                        <c:v>220.91089963991769</c:v>
                      </c:pt>
                      <c:pt idx="117">
                        <c:v>220.91089963991769</c:v>
                      </c:pt>
                      <c:pt idx="118">
                        <c:v>220.91089963991769</c:v>
                      </c:pt>
                      <c:pt idx="119">
                        <c:v>220.91089963991769</c:v>
                      </c:pt>
                      <c:pt idx="120">
                        <c:v>220.91089963991769</c:v>
                      </c:pt>
                      <c:pt idx="121">
                        <c:v>220.91089963991769</c:v>
                      </c:pt>
                      <c:pt idx="122">
                        <c:v>220.91089963991769</c:v>
                      </c:pt>
                      <c:pt idx="123">
                        <c:v>220.91089963991769</c:v>
                      </c:pt>
                      <c:pt idx="124">
                        <c:v>220.91089963991769</c:v>
                      </c:pt>
                      <c:pt idx="125">
                        <c:v>220.91089963991769</c:v>
                      </c:pt>
                      <c:pt idx="126">
                        <c:v>220.91089963991769</c:v>
                      </c:pt>
                      <c:pt idx="127">
                        <c:v>220.91089963991769</c:v>
                      </c:pt>
                      <c:pt idx="128">
                        <c:v>220.91089963991769</c:v>
                      </c:pt>
                      <c:pt idx="129">
                        <c:v>220.91089963991769</c:v>
                      </c:pt>
                      <c:pt idx="130">
                        <c:v>220.91089963991769</c:v>
                      </c:pt>
                      <c:pt idx="131">
                        <c:v>220.91089963991769</c:v>
                      </c:pt>
                      <c:pt idx="132">
                        <c:v>220.91089963991769</c:v>
                      </c:pt>
                      <c:pt idx="133">
                        <c:v>220.91089963991769</c:v>
                      </c:pt>
                      <c:pt idx="134">
                        <c:v>220.91089963991769</c:v>
                      </c:pt>
                      <c:pt idx="135">
                        <c:v>220.91089963991769</c:v>
                      </c:pt>
                      <c:pt idx="136">
                        <c:v>220.91089963991769</c:v>
                      </c:pt>
                      <c:pt idx="137">
                        <c:v>220.91089963991769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06E-4C00-AD78-DCD528E51832}"/>
                  </c:ext>
                </c:extLst>
              </c15:ser>
            </c15:filteredAreaSeries>
          </c:ext>
        </c:extLst>
      </c:areaChart>
      <c:dateAx>
        <c:axId val="-2111322928"/>
        <c:scaling>
          <c:orientation val="minMax"/>
          <c:max val="46388"/>
        </c:scaling>
        <c:delete val="0"/>
        <c:axPos val="b"/>
        <c:numFmt formatCode="mm/yyyy" sourceLinked="0"/>
        <c:majorTickMark val="out"/>
        <c:minorTickMark val="out"/>
        <c:tickLblPos val="low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2"/>
        <c:majorTimeUnit val="months"/>
      </c:dateAx>
      <c:valAx>
        <c:axId val="-2111317488"/>
        <c:scaling>
          <c:orientation val="minMax"/>
          <c:max val="0.65000000000000013"/>
          <c:min val="-1.05"/>
        </c:scaling>
        <c:delete val="0"/>
        <c:axPos val="r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max"/>
        <c:crossBetween val="midCat"/>
        <c:majorUnit val="0.30000000000000004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A+0 (Atual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Forward!$AI$2:$AI$151</c:f>
              <c:numCache>
                <c:formatCode>General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B8-4E33-8FF9-B46D3586AADF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'Atac-I50-SECOeS'!$AM$2:$AM$151</c:f>
              <c:numCache>
                <c:formatCode>_(* #,##0.00_);_(* \(#,##0.00\);_(* "-"??_);_(@_)</c:formatCode>
                <c:ptCount val="150"/>
                <c:pt idx="84">
                  <c:v>285.94799999999998</c:v>
                </c:pt>
                <c:pt idx="85">
                  <c:v>210.47179999999997</c:v>
                </c:pt>
                <c:pt idx="86">
                  <c:v>231.64800000000002</c:v>
                </c:pt>
                <c:pt idx="87">
                  <c:v>204.73160000000001</c:v>
                </c:pt>
                <c:pt idx="88">
                  <c:v>200.54900000000001</c:v>
                </c:pt>
                <c:pt idx="89">
                  <c:v>192.70000000000002</c:v>
                </c:pt>
                <c:pt idx="90">
                  <c:v>113.32510000000001</c:v>
                </c:pt>
                <c:pt idx="91">
                  <c:v>116.3349</c:v>
                </c:pt>
                <c:pt idx="92">
                  <c:v>140.2653</c:v>
                </c:pt>
                <c:pt idx="93">
                  <c:v>112.252</c:v>
                </c:pt>
                <c:pt idx="94">
                  <c:v>105.813</c:v>
                </c:pt>
                <c:pt idx="95">
                  <c:v>106.6156</c:v>
                </c:pt>
                <c:pt idx="96">
                  <c:v>125.86320000000001</c:v>
                </c:pt>
                <c:pt idx="97">
                  <c:v>124.13069999999999</c:v>
                </c:pt>
                <c:pt idx="98">
                  <c:v>118.62509999999999</c:v>
                </c:pt>
                <c:pt idx="99">
                  <c:v>115.6046</c:v>
                </c:pt>
                <c:pt idx="100">
                  <c:v>119.58450000000001</c:v>
                </c:pt>
                <c:pt idx="101">
                  <c:v>119.343</c:v>
                </c:pt>
                <c:pt idx="102">
                  <c:v>122.83919999999999</c:v>
                </c:pt>
                <c:pt idx="103">
                  <c:v>126.11820000000002</c:v>
                </c:pt>
                <c:pt idx="104">
                  <c:v>122.3964</c:v>
                </c:pt>
                <c:pt idx="105">
                  <c:v>124.37700000000001</c:v>
                </c:pt>
                <c:pt idx="106">
                  <c:v>124.11300000000001</c:v>
                </c:pt>
                <c:pt idx="107">
                  <c:v>124.93049999999999</c:v>
                </c:pt>
                <c:pt idx="108">
                  <c:v>134.72399999999999</c:v>
                </c:pt>
                <c:pt idx="109">
                  <c:v>177.8415</c:v>
                </c:pt>
                <c:pt idx="110">
                  <c:v>176.52180000000001</c:v>
                </c:pt>
                <c:pt idx="111">
                  <c:v>166.29</c:v>
                </c:pt>
                <c:pt idx="112">
                  <c:v>132.57599999999999</c:v>
                </c:pt>
                <c:pt idx="113">
                  <c:v>189.23440000000002</c:v>
                </c:pt>
                <c:pt idx="114">
                  <c:v>252.56300000000002</c:v>
                </c:pt>
                <c:pt idx="115">
                  <c:v>202.44550000000001</c:v>
                </c:pt>
                <c:pt idx="116">
                  <c:v>249.06720000000001</c:v>
                </c:pt>
                <c:pt idx="117">
                  <c:v>348.16</c:v>
                </c:pt>
                <c:pt idx="118">
                  <c:v>305.29320000000001</c:v>
                </c:pt>
                <c:pt idx="119">
                  <c:v>126.2079</c:v>
                </c:pt>
                <c:pt idx="120">
                  <c:v>187.86249999999998</c:v>
                </c:pt>
                <c:pt idx="121">
                  <c:v>243.32130000000001</c:v>
                </c:pt>
                <c:pt idx="122">
                  <c:v>340.93360000000001</c:v>
                </c:pt>
                <c:pt idx="123">
                  <c:v>389.38799999999998</c:v>
                </c:pt>
                <c:pt idx="124">
                  <c:v>373.12360000000001</c:v>
                </c:pt>
                <c:pt idx="125">
                  <c:v>380.56200000000001</c:v>
                </c:pt>
                <c:pt idx="126">
                  <c:v>329.61959999999999</c:v>
                </c:pt>
                <c:pt idx="127">
                  <c:v>304.86649999999997</c:v>
                </c:pt>
                <c:pt idx="128">
                  <c:v>346.8528</c:v>
                </c:pt>
                <c:pt idx="129">
                  <c:v>333.84960000000001</c:v>
                </c:pt>
                <c:pt idx="130">
                  <c:v>305.59050000000002</c:v>
                </c:pt>
                <c:pt idx="131">
                  <c:v>322.63920000000002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B8-4E33-8FF9-B46D3586AA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A+1 (Atual 2027)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Forward!$AJ$2:$AJ$151</c:f>
              <c:numCache>
                <c:formatCode>General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C9-471A-9D92-6DACC6E59FFA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'Atac-I50-SECOeS'!$AN$2:$AN$151</c:f>
              <c:numCache>
                <c:formatCode>_(* #,##0.00_);_(* \(#,##0.00\);_(* "-"??_);_(@_)</c:formatCode>
                <c:ptCount val="150"/>
                <c:pt idx="84">
                  <c:v>294.50200000000001</c:v>
                </c:pt>
                <c:pt idx="85">
                  <c:v>284.68439999999998</c:v>
                </c:pt>
                <c:pt idx="86">
                  <c:v>311.27700000000004</c:v>
                </c:pt>
                <c:pt idx="87">
                  <c:v>307.09740000000005</c:v>
                </c:pt>
                <c:pt idx="88">
                  <c:v>277.22949999999997</c:v>
                </c:pt>
                <c:pt idx="89">
                  <c:v>272.60000000000002</c:v>
                </c:pt>
                <c:pt idx="90">
                  <c:v>253.52110000000002</c:v>
                </c:pt>
                <c:pt idx="91">
                  <c:v>238.5453</c:v>
                </c:pt>
                <c:pt idx="92">
                  <c:v>232.2039</c:v>
                </c:pt>
                <c:pt idx="93">
                  <c:v>194.964</c:v>
                </c:pt>
                <c:pt idx="94">
                  <c:v>142.25970000000001</c:v>
                </c:pt>
                <c:pt idx="95">
                  <c:v>138.24879999999999</c:v>
                </c:pt>
                <c:pt idx="96">
                  <c:v>151.50200000000001</c:v>
                </c:pt>
                <c:pt idx="97">
                  <c:v>140.37209999999999</c:v>
                </c:pt>
                <c:pt idx="98">
                  <c:v>133.59719999999999</c:v>
                </c:pt>
                <c:pt idx="99">
                  <c:v>117.89380000000001</c:v>
                </c:pt>
                <c:pt idx="100">
                  <c:v>120.7234</c:v>
                </c:pt>
                <c:pt idx="101">
                  <c:v>121.61620000000001</c:v>
                </c:pt>
                <c:pt idx="102">
                  <c:v>125.11399999999999</c:v>
                </c:pt>
                <c:pt idx="103">
                  <c:v>121.57340000000001</c:v>
                </c:pt>
                <c:pt idx="104">
                  <c:v>116.7299</c:v>
                </c:pt>
                <c:pt idx="105">
                  <c:v>117.59280000000001</c:v>
                </c:pt>
                <c:pt idx="106">
                  <c:v>132.0111</c:v>
                </c:pt>
                <c:pt idx="107">
                  <c:v>130.55799999999999</c:v>
                </c:pt>
                <c:pt idx="108">
                  <c:v>151.56450000000001</c:v>
                </c:pt>
                <c:pt idx="109">
                  <c:v>241.596</c:v>
                </c:pt>
                <c:pt idx="110">
                  <c:v>223.15020000000001</c:v>
                </c:pt>
                <c:pt idx="111">
                  <c:v>205.09100000000001</c:v>
                </c:pt>
                <c:pt idx="112">
                  <c:v>176.768</c:v>
                </c:pt>
                <c:pt idx="113">
                  <c:v>205.73740000000001</c:v>
                </c:pt>
                <c:pt idx="114">
                  <c:v>232.7972</c:v>
                </c:pt>
                <c:pt idx="115">
                  <c:v>221.04860000000002</c:v>
                </c:pt>
                <c:pt idx="116">
                  <c:v>235.95840000000001</c:v>
                </c:pt>
                <c:pt idx="117">
                  <c:v>264.38400000000001</c:v>
                </c:pt>
                <c:pt idx="118">
                  <c:v>190.5376</c:v>
                </c:pt>
                <c:pt idx="119">
                  <c:v>194.166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C9-471A-9D92-6DACC6E59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6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A+2 (Atual 2028)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Forward!$AK$2:$AK$151</c:f>
              <c:numCache>
                <c:formatCode>General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7E-4207-BC29-505306255121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'Atac-I50-SECOeS'!$AO$2:$AO$151</c:f>
              <c:numCache>
                <c:formatCode>_(* #,##0.00_);_(* \(#,##0.00\);_(* "-"??_);_(@_)</c:formatCode>
                <c:ptCount val="150"/>
                <c:pt idx="84">
                  <c:v>261.50799999999998</c:v>
                </c:pt>
                <c:pt idx="85">
                  <c:v>266.43539999999996</c:v>
                </c:pt>
                <c:pt idx="86">
                  <c:v>271.46250000000003</c:v>
                </c:pt>
                <c:pt idx="87">
                  <c:v>277.33990000000006</c:v>
                </c:pt>
                <c:pt idx="88">
                  <c:v>268.97159999999997</c:v>
                </c:pt>
                <c:pt idx="89">
                  <c:v>262.02500000000003</c:v>
                </c:pt>
                <c:pt idx="90">
                  <c:v>253.52110000000002</c:v>
                </c:pt>
                <c:pt idx="91">
                  <c:v>244.42080000000001</c:v>
                </c:pt>
                <c:pt idx="92">
                  <c:v>240.45480000000001</c:v>
                </c:pt>
                <c:pt idx="93">
                  <c:v>218.596</c:v>
                </c:pt>
                <c:pt idx="94">
                  <c:v>191.63909999999998</c:v>
                </c:pt>
                <c:pt idx="95">
                  <c:v>185.11279999999999</c:v>
                </c:pt>
                <c:pt idx="96">
                  <c:v>168.983</c:v>
                </c:pt>
                <c:pt idx="97">
                  <c:v>155.45339999999999</c:v>
                </c:pt>
                <c:pt idx="98">
                  <c:v>149.721</c:v>
                </c:pt>
                <c:pt idx="99">
                  <c:v>131.62900000000002</c:v>
                </c:pt>
                <c:pt idx="100">
                  <c:v>135.5291</c:v>
                </c:pt>
                <c:pt idx="101">
                  <c:v>137.52860000000001</c:v>
                </c:pt>
                <c:pt idx="102">
                  <c:v>139.90019999999998</c:v>
                </c:pt>
                <c:pt idx="103">
                  <c:v>138.6164</c:v>
                </c:pt>
                <c:pt idx="104">
                  <c:v>131.46279999999999</c:v>
                </c:pt>
                <c:pt idx="105">
                  <c:v>135.684</c:v>
                </c:pt>
                <c:pt idx="106">
                  <c:v>145.55070000000001</c:v>
                </c:pt>
                <c:pt idx="107">
                  <c:v>162.072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7E-4207-BC29-5053062551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A+3 (Atual 2029)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Forward!$AL$2:$AL$151</c:f>
              <c:numCache>
                <c:formatCode>General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41-4687-9292-265A1D86753E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'Atac-I50-SECOeS'!$AP$2:$AP$151</c:f>
              <c:numCache>
                <c:formatCode>_(* #,##0.00_);_(* \(#,##0.00\);_(* "-"??_);_(@_)</c:formatCode>
                <c:ptCount val="150"/>
                <c:pt idx="84">
                  <c:v>243.178</c:v>
                </c:pt>
                <c:pt idx="85">
                  <c:v>244.53659999999999</c:v>
                </c:pt>
                <c:pt idx="86">
                  <c:v>241.3</c:v>
                </c:pt>
                <c:pt idx="87">
                  <c:v>240.44060000000002</c:v>
                </c:pt>
                <c:pt idx="88">
                  <c:v>245.3776</c:v>
                </c:pt>
                <c:pt idx="89">
                  <c:v>237.35000000000002</c:v>
                </c:pt>
                <c:pt idx="90">
                  <c:v>237.16490000000002</c:v>
                </c:pt>
                <c:pt idx="91">
                  <c:v>232.66980000000001</c:v>
                </c:pt>
                <c:pt idx="92">
                  <c:v>235.74</c:v>
                </c:pt>
                <c:pt idx="93">
                  <c:v>218.596</c:v>
                </c:pt>
                <c:pt idx="94">
                  <c:v>203.39609999999999</c:v>
                </c:pt>
                <c:pt idx="95">
                  <c:v>199.172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41-4687-9292-265A1D8675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A+4 (Atual 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Forward!$AM$2:$AM$151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215</c:v>
                </c:pt>
                <c:pt idx="133">
                  <c:v>247</c:v>
                </c:pt>
                <c:pt idx="134">
                  <c:v>240</c:v>
                </c:pt>
                <c:pt idx="135">
                  <c:v>231</c:v>
                </c:pt>
                <c:pt idx="136">
                  <c:v>249</c:v>
                </c:pt>
                <c:pt idx="137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77-4AE0-9100-757BA155D301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'Atac-I50-SECOeS'!$AQ$2:$AQ$151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221.62199999999999</c:v>
                </c:pt>
                <c:pt idx="133">
                  <c:v>253.0762</c:v>
                </c:pt>
                <c:pt idx="134">
                  <c:v>244.60800000000003</c:v>
                </c:pt>
                <c:pt idx="135">
                  <c:v>233.88749999999999</c:v>
                </c:pt>
                <c:pt idx="136">
                  <c:v>250.4442</c:v>
                </c:pt>
                <c:pt idx="137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77-4AE0-9100-757BA155D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Modalidade Atacadista - Incentivada 50% - SE/CO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8"/>
          <c:order val="2"/>
          <c:tx>
            <c:v>Preço 2022</c:v>
          </c:tx>
          <c:spPr>
            <a:ln w="31750" cap="rnd">
              <a:solidFill>
                <a:srgbClr val="C00000"/>
              </a:solidFill>
              <a:prstDash val="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'Atac-I50-SECOeS'!$K$2:$K$151</c:f>
              <c:numCache>
                <c:formatCode>_(* #,##0.00_);_(* \(#,##0.00\);_(* "-"??_);_(@_)</c:formatCode>
                <c:ptCount val="150"/>
                <c:pt idx="84">
                  <c:v>285.94799999999998</c:v>
                </c:pt>
                <c:pt idx="85">
                  <c:v>210.47179999999997</c:v>
                </c:pt>
                <c:pt idx="86">
                  <c:v>231.64800000000002</c:v>
                </c:pt>
                <c:pt idx="87">
                  <c:v>204.73160000000001</c:v>
                </c:pt>
                <c:pt idx="88">
                  <c:v>200.54900000000001</c:v>
                </c:pt>
                <c:pt idx="89">
                  <c:v>192.70000000000002</c:v>
                </c:pt>
                <c:pt idx="90">
                  <c:v>113.32510000000001</c:v>
                </c:pt>
                <c:pt idx="91">
                  <c:v>116.3349</c:v>
                </c:pt>
                <c:pt idx="92">
                  <c:v>140.2653</c:v>
                </c:pt>
                <c:pt idx="93">
                  <c:v>112.252</c:v>
                </c:pt>
                <c:pt idx="94">
                  <c:v>105.813</c:v>
                </c:pt>
                <c:pt idx="95">
                  <c:v>106.6156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F4-4EB7-BA9F-742FC8FF9653}"/>
            </c:ext>
          </c:extLst>
        </c:ser>
        <c:ser>
          <c:idx val="7"/>
          <c:order val="3"/>
          <c:tx>
            <c:v>Preço 2023</c:v>
          </c:tx>
          <c:spPr>
            <a:ln w="31750" cap="rnd">
              <a:solidFill>
                <a:sysClr val="windowText" lastClr="00000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'Atac-I50-SECOeS'!$L$2:$L$151</c:f>
              <c:numCache>
                <c:formatCode>_(* #,##0.00_);_(* \(#,##0.00\);_(* "-"??_);_(@_)</c:formatCode>
                <c:ptCount val="150"/>
                <c:pt idx="84">
                  <c:v>294.50200000000001</c:v>
                </c:pt>
                <c:pt idx="85">
                  <c:v>284.68439999999998</c:v>
                </c:pt>
                <c:pt idx="86">
                  <c:v>311.27700000000004</c:v>
                </c:pt>
                <c:pt idx="87">
                  <c:v>307.09740000000005</c:v>
                </c:pt>
                <c:pt idx="88">
                  <c:v>277.22949999999997</c:v>
                </c:pt>
                <c:pt idx="89">
                  <c:v>272.60000000000002</c:v>
                </c:pt>
                <c:pt idx="90">
                  <c:v>253.52110000000002</c:v>
                </c:pt>
                <c:pt idx="91">
                  <c:v>238.5453</c:v>
                </c:pt>
                <c:pt idx="92">
                  <c:v>232.2039</c:v>
                </c:pt>
                <c:pt idx="93">
                  <c:v>194.964</c:v>
                </c:pt>
                <c:pt idx="94">
                  <c:v>142.25970000000001</c:v>
                </c:pt>
                <c:pt idx="95">
                  <c:v>138.24879999999999</c:v>
                </c:pt>
                <c:pt idx="96">
                  <c:v>125.86320000000001</c:v>
                </c:pt>
                <c:pt idx="97">
                  <c:v>124.13069999999999</c:v>
                </c:pt>
                <c:pt idx="98">
                  <c:v>118.62509999999999</c:v>
                </c:pt>
                <c:pt idx="99">
                  <c:v>115.6046</c:v>
                </c:pt>
                <c:pt idx="100">
                  <c:v>119.58450000000001</c:v>
                </c:pt>
                <c:pt idx="101">
                  <c:v>119.343</c:v>
                </c:pt>
                <c:pt idx="102">
                  <c:v>122.83919999999999</c:v>
                </c:pt>
                <c:pt idx="103">
                  <c:v>126.11820000000002</c:v>
                </c:pt>
                <c:pt idx="104">
                  <c:v>122.3964</c:v>
                </c:pt>
                <c:pt idx="105">
                  <c:v>124.37700000000001</c:v>
                </c:pt>
                <c:pt idx="106">
                  <c:v>124.11300000000001</c:v>
                </c:pt>
                <c:pt idx="107">
                  <c:v>124.93049999999999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F4-4EB7-BA9F-742FC8FF9653}"/>
            </c:ext>
          </c:extLst>
        </c:ser>
        <c:ser>
          <c:idx val="6"/>
          <c:order val="4"/>
          <c:tx>
            <c:v>Preço 2024</c:v>
          </c:tx>
          <c:spPr>
            <a:ln w="31750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'Atac-I50-SECOeS'!$M$2:$M$151</c:f>
              <c:numCache>
                <c:formatCode>_(* #,##0.00_);_(* \(#,##0.00\);_(* "-"??_);_(@_)</c:formatCode>
                <c:ptCount val="150"/>
                <c:pt idx="84">
                  <c:v>261.50799999999998</c:v>
                </c:pt>
                <c:pt idx="85">
                  <c:v>266.43539999999996</c:v>
                </c:pt>
                <c:pt idx="86">
                  <c:v>271.46250000000003</c:v>
                </c:pt>
                <c:pt idx="87">
                  <c:v>277.33990000000006</c:v>
                </c:pt>
                <c:pt idx="88">
                  <c:v>268.97159999999997</c:v>
                </c:pt>
                <c:pt idx="89">
                  <c:v>262.02500000000003</c:v>
                </c:pt>
                <c:pt idx="90">
                  <c:v>253.52110000000002</c:v>
                </c:pt>
                <c:pt idx="91">
                  <c:v>244.42080000000001</c:v>
                </c:pt>
                <c:pt idx="92">
                  <c:v>240.45480000000001</c:v>
                </c:pt>
                <c:pt idx="93">
                  <c:v>218.596</c:v>
                </c:pt>
                <c:pt idx="94">
                  <c:v>191.63909999999998</c:v>
                </c:pt>
                <c:pt idx="95">
                  <c:v>185.11279999999999</c:v>
                </c:pt>
                <c:pt idx="96">
                  <c:v>151.50200000000001</c:v>
                </c:pt>
                <c:pt idx="97">
                  <c:v>140.37209999999999</c:v>
                </c:pt>
                <c:pt idx="98">
                  <c:v>133.59719999999999</c:v>
                </c:pt>
                <c:pt idx="99">
                  <c:v>117.89380000000001</c:v>
                </c:pt>
                <c:pt idx="100">
                  <c:v>120.7234</c:v>
                </c:pt>
                <c:pt idx="101">
                  <c:v>121.61620000000001</c:v>
                </c:pt>
                <c:pt idx="102">
                  <c:v>125.11399999999999</c:v>
                </c:pt>
                <c:pt idx="103">
                  <c:v>121.57340000000001</c:v>
                </c:pt>
                <c:pt idx="104">
                  <c:v>116.7299</c:v>
                </c:pt>
                <c:pt idx="105">
                  <c:v>117.59280000000001</c:v>
                </c:pt>
                <c:pt idx="106">
                  <c:v>132.0111</c:v>
                </c:pt>
                <c:pt idx="107">
                  <c:v>130.55799999999999</c:v>
                </c:pt>
                <c:pt idx="108">
                  <c:v>134.72399999999999</c:v>
                </c:pt>
                <c:pt idx="109">
                  <c:v>177.8415</c:v>
                </c:pt>
                <c:pt idx="110">
                  <c:v>176.52180000000001</c:v>
                </c:pt>
                <c:pt idx="111">
                  <c:v>166.29</c:v>
                </c:pt>
                <c:pt idx="112">
                  <c:v>132.57599999999999</c:v>
                </c:pt>
                <c:pt idx="113">
                  <c:v>189.23440000000002</c:v>
                </c:pt>
                <c:pt idx="114">
                  <c:v>252.56300000000002</c:v>
                </c:pt>
                <c:pt idx="115">
                  <c:v>202.44550000000001</c:v>
                </c:pt>
                <c:pt idx="116">
                  <c:v>249.06720000000001</c:v>
                </c:pt>
                <c:pt idx="117">
                  <c:v>348.16</c:v>
                </c:pt>
                <c:pt idx="118">
                  <c:v>305.29320000000001</c:v>
                </c:pt>
                <c:pt idx="119">
                  <c:v>126.2079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F4-4EB7-BA9F-742FC8FF9653}"/>
            </c:ext>
          </c:extLst>
        </c:ser>
        <c:ser>
          <c:idx val="5"/>
          <c:order val="5"/>
          <c:tx>
            <c:v>Preço 2025</c:v>
          </c:tx>
          <c:spPr>
            <a:ln w="31750" cap="rnd">
              <a:solidFill>
                <a:srgbClr val="00B05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'Atac-I50-SECOeS'!$N$2:$N$151</c:f>
              <c:numCache>
                <c:formatCode>_(* #,##0.00_);_(* \(#,##0.00\);_(* "-"??_);_(@_)</c:formatCode>
                <c:ptCount val="150"/>
                <c:pt idx="84">
                  <c:v>243.178</c:v>
                </c:pt>
                <c:pt idx="85">
                  <c:v>244.53659999999999</c:v>
                </c:pt>
                <c:pt idx="86">
                  <c:v>241.3</c:v>
                </c:pt>
                <c:pt idx="87">
                  <c:v>240.44060000000002</c:v>
                </c:pt>
                <c:pt idx="88">
                  <c:v>245.3776</c:v>
                </c:pt>
                <c:pt idx="89">
                  <c:v>237.35000000000002</c:v>
                </c:pt>
                <c:pt idx="90">
                  <c:v>237.16490000000002</c:v>
                </c:pt>
                <c:pt idx="91">
                  <c:v>232.66980000000001</c:v>
                </c:pt>
                <c:pt idx="92">
                  <c:v>235.74</c:v>
                </c:pt>
                <c:pt idx="93">
                  <c:v>218.596</c:v>
                </c:pt>
                <c:pt idx="94">
                  <c:v>203.39609999999999</c:v>
                </c:pt>
                <c:pt idx="95">
                  <c:v>199.172</c:v>
                </c:pt>
                <c:pt idx="96">
                  <c:v>168.983</c:v>
                </c:pt>
                <c:pt idx="97">
                  <c:v>155.45339999999999</c:v>
                </c:pt>
                <c:pt idx="98">
                  <c:v>149.721</c:v>
                </c:pt>
                <c:pt idx="99">
                  <c:v>131.62900000000002</c:v>
                </c:pt>
                <c:pt idx="100">
                  <c:v>135.5291</c:v>
                </c:pt>
                <c:pt idx="101">
                  <c:v>137.52860000000001</c:v>
                </c:pt>
                <c:pt idx="102">
                  <c:v>139.90019999999998</c:v>
                </c:pt>
                <c:pt idx="103">
                  <c:v>138.6164</c:v>
                </c:pt>
                <c:pt idx="104">
                  <c:v>131.46279999999999</c:v>
                </c:pt>
                <c:pt idx="105">
                  <c:v>135.684</c:v>
                </c:pt>
                <c:pt idx="106">
                  <c:v>145.55070000000001</c:v>
                </c:pt>
                <c:pt idx="107">
                  <c:v>162.072</c:v>
                </c:pt>
                <c:pt idx="108">
                  <c:v>151.56450000000001</c:v>
                </c:pt>
                <c:pt idx="109">
                  <c:v>241.596</c:v>
                </c:pt>
                <c:pt idx="110">
                  <c:v>223.15020000000001</c:v>
                </c:pt>
                <c:pt idx="111">
                  <c:v>205.09100000000001</c:v>
                </c:pt>
                <c:pt idx="112">
                  <c:v>176.768</c:v>
                </c:pt>
                <c:pt idx="113">
                  <c:v>205.73740000000001</c:v>
                </c:pt>
                <c:pt idx="114">
                  <c:v>232.7972</c:v>
                </c:pt>
                <c:pt idx="115">
                  <c:v>221.04860000000002</c:v>
                </c:pt>
                <c:pt idx="116">
                  <c:v>235.95840000000001</c:v>
                </c:pt>
                <c:pt idx="117">
                  <c:v>264.38400000000001</c:v>
                </c:pt>
                <c:pt idx="118">
                  <c:v>190.5376</c:v>
                </c:pt>
                <c:pt idx="119">
                  <c:v>194.166</c:v>
                </c:pt>
                <c:pt idx="120">
                  <c:v>187.86249999999998</c:v>
                </c:pt>
                <c:pt idx="121">
                  <c:v>243.32130000000001</c:v>
                </c:pt>
                <c:pt idx="122">
                  <c:v>340.93360000000001</c:v>
                </c:pt>
                <c:pt idx="123">
                  <c:v>389.38799999999998</c:v>
                </c:pt>
                <c:pt idx="124">
                  <c:v>373.12360000000001</c:v>
                </c:pt>
                <c:pt idx="125">
                  <c:v>380.56200000000001</c:v>
                </c:pt>
                <c:pt idx="126">
                  <c:v>329.61959999999999</c:v>
                </c:pt>
                <c:pt idx="127">
                  <c:v>304.86649999999997</c:v>
                </c:pt>
                <c:pt idx="128">
                  <c:v>346.8528</c:v>
                </c:pt>
                <c:pt idx="129">
                  <c:v>333.84960000000001</c:v>
                </c:pt>
                <c:pt idx="130">
                  <c:v>305.59050000000002</c:v>
                </c:pt>
                <c:pt idx="131">
                  <c:v>322.63920000000002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F4-4EB7-BA9F-742FC8FF9653}"/>
            </c:ext>
          </c:extLst>
        </c:ser>
        <c:ser>
          <c:idx val="0"/>
          <c:order val="6"/>
          <c:tx>
            <c:v>Preço 2026</c:v>
          </c:tx>
          <c:spPr>
            <a:ln w="31750" cap="rnd">
              <a:solidFill>
                <a:srgbClr val="00B0F0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DF4-4EB7-BA9F-742FC8FF9653}"/>
            </c:ext>
          </c:extLst>
        </c:ser>
        <c:ser>
          <c:idx val="2"/>
          <c:order val="8"/>
          <c:tx>
            <c:v>Preço 2028</c:v>
          </c:tx>
          <c:spPr>
            <a:ln w="317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217.51599999999999</c:v>
                </c:pt>
                <c:pt idx="85">
                  <c:v>218.98799999999997</c:v>
                </c:pt>
                <c:pt idx="86">
                  <c:v>215.96350000000001</c:v>
                </c:pt>
                <c:pt idx="87">
                  <c:v>215.44430000000003</c:v>
                </c:pt>
                <c:pt idx="88">
                  <c:v>220.60389999999998</c:v>
                </c:pt>
                <c:pt idx="89">
                  <c:v>212.67500000000001</c:v>
                </c:pt>
                <c:pt idx="90">
                  <c:v>212.63060000000002</c:v>
                </c:pt>
                <c:pt idx="91">
                  <c:v>207.99270000000001</c:v>
                </c:pt>
                <c:pt idx="92">
                  <c:v>210.9873</c:v>
                </c:pt>
                <c:pt idx="93">
                  <c:v>200.87199999999999</c:v>
                </c:pt>
                <c:pt idx="94">
                  <c:v>199.869</c:v>
                </c:pt>
                <c:pt idx="95">
                  <c:v>199.172</c:v>
                </c:pt>
                <c:pt idx="96">
                  <c:v>202.77959999999999</c:v>
                </c:pt>
                <c:pt idx="97">
                  <c:v>206.49779999999998</c:v>
                </c:pt>
                <c:pt idx="98">
                  <c:v>196.94069999999999</c:v>
                </c:pt>
                <c:pt idx="99">
                  <c:v>188.85900000000001</c:v>
                </c:pt>
                <c:pt idx="100">
                  <c:v>182.22399999999999</c:v>
                </c:pt>
                <c:pt idx="101">
                  <c:v>177.30960000000002</c:v>
                </c:pt>
                <c:pt idx="102">
                  <c:v>172.88479999999998</c:v>
                </c:pt>
                <c:pt idx="103">
                  <c:v>172.70240000000001</c:v>
                </c:pt>
                <c:pt idx="104">
                  <c:v>172.26159999999999</c:v>
                </c:pt>
                <c:pt idx="105">
                  <c:v>169.60500000000002</c:v>
                </c:pt>
                <c:pt idx="106">
                  <c:v>169.245</c:v>
                </c:pt>
                <c:pt idx="107">
                  <c:v>181.2055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DF4-4EB7-BA9F-742FC8FF9653}"/>
            </c:ext>
          </c:extLst>
        </c:ser>
        <c:ser>
          <c:idx val="3"/>
          <c:order val="9"/>
          <c:tx>
            <c:v>Preço 2029</c:v>
          </c:tx>
          <c:spPr>
            <a:ln w="31750" cap="rnd">
              <a:solidFill>
                <a:srgbClr val="7030A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211.40600000000001</c:v>
                </c:pt>
                <c:pt idx="85">
                  <c:v>212.90499999999997</c:v>
                </c:pt>
                <c:pt idx="86">
                  <c:v>209.93100000000001</c:v>
                </c:pt>
                <c:pt idx="87">
                  <c:v>209.49280000000002</c:v>
                </c:pt>
                <c:pt idx="88">
                  <c:v>214.7054</c:v>
                </c:pt>
                <c:pt idx="89">
                  <c:v>206.8</c:v>
                </c:pt>
                <c:pt idx="90">
                  <c:v>206.78910000000002</c:v>
                </c:pt>
                <c:pt idx="91">
                  <c:v>202.1172</c:v>
                </c:pt>
                <c:pt idx="92">
                  <c:v>205.09380000000002</c:v>
                </c:pt>
                <c:pt idx="93">
                  <c:v>194.964</c:v>
                </c:pt>
                <c:pt idx="94">
                  <c:v>193.9905</c:v>
                </c:pt>
                <c:pt idx="95">
                  <c:v>193.31399999999999</c:v>
                </c:pt>
                <c:pt idx="96">
                  <c:v>196.95259999999999</c:v>
                </c:pt>
                <c:pt idx="97">
                  <c:v>200.69729999999998</c:v>
                </c:pt>
                <c:pt idx="98">
                  <c:v>191.18219999999999</c:v>
                </c:pt>
                <c:pt idx="99">
                  <c:v>186.56980000000001</c:v>
                </c:pt>
                <c:pt idx="100">
                  <c:v>179.9462</c:v>
                </c:pt>
                <c:pt idx="101">
                  <c:v>175.03640000000001</c:v>
                </c:pt>
                <c:pt idx="102">
                  <c:v>170.60999999999999</c:v>
                </c:pt>
                <c:pt idx="103">
                  <c:v>170.43</c:v>
                </c:pt>
                <c:pt idx="104">
                  <c:v>169.995</c:v>
                </c:pt>
                <c:pt idx="105">
                  <c:v>167.34360000000001</c:v>
                </c:pt>
                <c:pt idx="106">
                  <c:v>166.98840000000001</c:v>
                </c:pt>
                <c:pt idx="107">
                  <c:v>178.9545</c:v>
                </c:pt>
                <c:pt idx="108">
                  <c:v>185.24549999999999</c:v>
                </c:pt>
                <c:pt idx="109">
                  <c:v>206.92250000000001</c:v>
                </c:pt>
                <c:pt idx="110">
                  <c:v>206.49720000000002</c:v>
                </c:pt>
                <c:pt idx="111">
                  <c:v>190.67920000000001</c:v>
                </c:pt>
                <c:pt idx="112">
                  <c:v>178.9776</c:v>
                </c:pt>
                <c:pt idx="113">
                  <c:v>187.03400000000002</c:v>
                </c:pt>
                <c:pt idx="114">
                  <c:v>187.77510000000001</c:v>
                </c:pt>
                <c:pt idx="115">
                  <c:v>186.03100000000001</c:v>
                </c:pt>
                <c:pt idx="116">
                  <c:v>188.98520000000002</c:v>
                </c:pt>
                <c:pt idx="117">
                  <c:v>186.048</c:v>
                </c:pt>
                <c:pt idx="118">
                  <c:v>181.8768</c:v>
                </c:pt>
                <c:pt idx="119">
                  <c:v>189.85120000000001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DF4-4EB7-BA9F-742FC8FF9653}"/>
            </c:ext>
          </c:extLst>
        </c:ser>
        <c:ser>
          <c:idx val="4"/>
          <c:order val="10"/>
          <c:tx>
            <c:v>Preço 2030</c:v>
          </c:tx>
          <c:spPr>
            <a:ln w="31750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205.29599999999999</c:v>
                </c:pt>
                <c:pt idx="85" formatCode="_(* #,##0.00_);_(* \(#,##0.00\);_(* &quot;-&quot;??_);_(@_)">
                  <c:v>206.82199999999997</c:v>
                </c:pt>
                <c:pt idx="86" formatCode="_(* #,##0.00_);_(* \(#,##0.00\);_(* &quot;-&quot;??_);_(@_)">
                  <c:v>203.89850000000001</c:v>
                </c:pt>
                <c:pt idx="87" formatCode="_(* #,##0.00_);_(* \(#,##0.00\);_(* &quot;-&quot;??_);_(@_)">
                  <c:v>203.54130000000004</c:v>
                </c:pt>
                <c:pt idx="88" formatCode="_(* #,##0.00_);_(* \(#,##0.00\);_(* &quot;-&quot;??_);_(@_)">
                  <c:v>208.80689999999998</c:v>
                </c:pt>
                <c:pt idx="89" formatCode="_(* #,##0.00_);_(* \(#,##0.00\);_(* &quot;-&quot;??_);_(@_)">
                  <c:v>200.92500000000001</c:v>
                </c:pt>
                <c:pt idx="90" formatCode="_(* #,##0.00_);_(* \(#,##0.00\);_(* &quot;-&quot;??_);_(@_)">
                  <c:v>200.94760000000002</c:v>
                </c:pt>
                <c:pt idx="91" formatCode="_(* #,##0.00_);_(* \(#,##0.00\);_(* &quot;-&quot;??_);_(@_)">
                  <c:v>196.24170000000001</c:v>
                </c:pt>
                <c:pt idx="92" formatCode="_(* #,##0.00_);_(* \(#,##0.00\);_(* &quot;-&quot;??_);_(@_)">
                  <c:v>199.20030000000003</c:v>
                </c:pt>
                <c:pt idx="93" formatCode="_(* #,##0.00_);_(* \(#,##0.00\);_(* &quot;-&quot;??_);_(@_)">
                  <c:v>189.05599999999998</c:v>
                </c:pt>
                <c:pt idx="94" formatCode="_(* #,##0.00_);_(* \(#,##0.00\);_(* &quot;-&quot;??_);_(@_)">
                  <c:v>188.11199999999999</c:v>
                </c:pt>
                <c:pt idx="95" formatCode="_(* #,##0.00_);_(* \(#,##0.00\);_(* &quot;-&quot;??_);_(@_)">
                  <c:v>187.45599999999999</c:v>
                </c:pt>
                <c:pt idx="96" formatCode="_(* #,##0.00_);_(* \(#,##0.00\);_(* &quot;-&quot;??_);_(@_)">
                  <c:v>191.12559999999999</c:v>
                </c:pt>
                <c:pt idx="97" formatCode="_(* #,##0.00_);_(* \(#,##0.00\);_(* &quot;-&quot;??_);_(@_)">
                  <c:v>194.89679999999998</c:v>
                </c:pt>
                <c:pt idx="98" formatCode="_(* #,##0.00_);_(* \(#,##0.00\);_(* &quot;-&quot;??_);_(@_)">
                  <c:v>185.4237</c:v>
                </c:pt>
                <c:pt idx="99" formatCode="_(* #,##0.00_);_(* \(#,##0.00\);_(* &quot;-&quot;??_);_(@_)">
                  <c:v>184.28060000000002</c:v>
                </c:pt>
                <c:pt idx="100" formatCode="_(* #,##0.00_);_(* \(#,##0.00\);_(* &quot;-&quot;??_);_(@_)">
                  <c:v>177.66839999999999</c:v>
                </c:pt>
                <c:pt idx="101" formatCode="_(* #,##0.00_);_(* \(#,##0.00\);_(* &quot;-&quot;??_);_(@_)">
                  <c:v>172.76320000000001</c:v>
                </c:pt>
                <c:pt idx="102" formatCode="_(* #,##0.00_);_(* \(#,##0.00\);_(* &quot;-&quot;??_);_(@_)">
                  <c:v>168.33519999999999</c:v>
                </c:pt>
                <c:pt idx="103" formatCode="_(* #,##0.00_);_(* \(#,##0.00\);_(* &quot;-&quot;??_);_(@_)">
                  <c:v>168.1576</c:v>
                </c:pt>
                <c:pt idx="104" formatCode="_(* #,##0.00_);_(* \(#,##0.00\);_(* &quot;-&quot;??_);_(@_)">
                  <c:v>167.72839999999999</c:v>
                </c:pt>
                <c:pt idx="105" formatCode="_(* #,##0.00_);_(* \(#,##0.00\);_(* &quot;-&quot;??_);_(@_)">
                  <c:v>165.0822</c:v>
                </c:pt>
                <c:pt idx="106" formatCode="_(* #,##0.00_);_(* \(#,##0.00\);_(* &quot;-&quot;??_);_(@_)">
                  <c:v>164.73180000000002</c:v>
                </c:pt>
                <c:pt idx="107" formatCode="_(* #,##0.00_);_(* \(#,##0.00\);_(* &quot;-&quot;??_);_(@_)">
                  <c:v>176.70349999999999</c:v>
                </c:pt>
                <c:pt idx="108" formatCode="_(* #,##0.00_);_(* \(#,##0.00\);_(* &quot;-&quot;??_);_(@_)">
                  <c:v>183.0001</c:v>
                </c:pt>
                <c:pt idx="109" formatCode="_(* #,##0.00_);_(* \(#,##0.00\);_(* &quot;-&quot;??_);_(@_)">
                  <c:v>201.33</c:v>
                </c:pt>
                <c:pt idx="110" formatCode="_(* #,##0.00_);_(* \(#,##0.00\);_(* &quot;-&quot;??_);_(@_)">
                  <c:v>200.9462</c:v>
                </c:pt>
                <c:pt idx="111" formatCode="_(* #,##0.00_);_(* \(#,##0.00\);_(* &quot;-&quot;??_);_(@_)">
                  <c:v>185.1362</c:v>
                </c:pt>
                <c:pt idx="112" formatCode="_(* #,##0.00_);_(* \(#,##0.00\);_(* &quot;-&quot;??_);_(@_)">
                  <c:v>173.45359999999999</c:v>
                </c:pt>
                <c:pt idx="113" formatCode="_(* #,##0.00_);_(* \(#,##0.00\);_(* &quot;-&quot;??_);_(@_)">
                  <c:v>181.53300000000002</c:v>
                </c:pt>
                <c:pt idx="114" formatCode="_(* #,##0.00_);_(* \(#,##0.00\);_(* &quot;-&quot;??_);_(@_)">
                  <c:v>182.28460000000001</c:v>
                </c:pt>
                <c:pt idx="115" formatCode="_(* #,##0.00_);_(* \(#,##0.00\);_(* &quot;-&quot;??_);_(@_)">
                  <c:v>180.55950000000001</c:v>
                </c:pt>
                <c:pt idx="116" formatCode="_(* #,##0.00_);_(* \(#,##0.00\);_(* &quot;-&quot;??_);_(@_)">
                  <c:v>183.5232</c:v>
                </c:pt>
                <c:pt idx="117" formatCode="_(* #,##0.00_);_(* \(#,##0.00\);_(* &quot;-&quot;??_);_(@_)">
                  <c:v>180.608</c:v>
                </c:pt>
                <c:pt idx="118" formatCode="_(* #,##0.00_);_(* \(#,##0.00\);_(* &quot;-&quot;??_);_(@_)">
                  <c:v>176.46379999999999</c:v>
                </c:pt>
                <c:pt idx="119" formatCode="_(* #,##0.00_);_(* \(#,##0.00\);_(* &quot;-&quot;??_);_(@_)">
                  <c:v>184.45769999999999</c:v>
                </c:pt>
                <c:pt idx="120" formatCode="_(* #,##0.00_);_(* \(#,##0.00\);_(* &quot;-&quot;??_);_(@_)">
                  <c:v>177.12749999999997</c:v>
                </c:pt>
                <c:pt idx="121" formatCode="_(* #,##0.00_);_(* \(#,##0.00\);_(* &quot;-&quot;??_);_(@_)">
                  <c:v>185.43870000000001</c:v>
                </c:pt>
                <c:pt idx="122" formatCode="_(* #,##0.00_);_(* \(#,##0.00\);_(* &quot;-&quot;??_);_(@_)">
                  <c:v>191.64279999999999</c:v>
                </c:pt>
                <c:pt idx="123" formatCode="_(* #,##0.00_);_(* \(#,##0.00\);_(* &quot;-&quot;??_);_(@_)">
                  <c:v>198.90360000000001</c:v>
                </c:pt>
                <c:pt idx="124" formatCode="_(* #,##0.00_);_(* \(#,##0.00\);_(* &quot;-&quot;??_);_(@_)">
                  <c:v>200.18710000000002</c:v>
                </c:pt>
                <c:pt idx="125" formatCode="_(* #,##0.00_);_(* \(#,##0.00\);_(* &quot;-&quot;??_);_(@_)">
                  <c:v>200.73600000000002</c:v>
                </c:pt>
                <c:pt idx="126" formatCode="_(* #,##0.00_);_(* \(#,##0.00\);_(* &quot;-&quot;??_);_(@_)">
                  <c:v>202.36139999999997</c:v>
                </c:pt>
                <c:pt idx="127" formatCode="_(* #,##0.00_);_(* \(#,##0.00\);_(* &quot;-&quot;??_);_(@_)">
                  <c:v>202.89750000000001</c:v>
                </c:pt>
                <c:pt idx="128" formatCode="_(* #,##0.00_);_(* \(#,##0.00\);_(* &quot;-&quot;??_);_(@_)">
                  <c:v>218.73600000000002</c:v>
                </c:pt>
                <c:pt idx="129" formatCode="_(* #,##0.00_);_(* \(#,##0.00\);_(* &quot;-&quot;??_);_(@_)">
                  <c:v>228.09599999999998</c:v>
                </c:pt>
                <c:pt idx="130" formatCode="_(* #,##0.00_);_(* \(#,##0.00\);_(* &quot;-&quot;??_);_(@_)">
                  <c:v>222.71850000000001</c:v>
                </c:pt>
                <c:pt idx="131" formatCode="_(* #,##0.00_);_(* \(#,##0.00\);_(* &quot;-&quot;??_);_(@_)">
                  <c:v>211.9905</c:v>
                </c:pt>
                <c:pt idx="132" formatCode="_(* #,##0.00_);_(* \(#,##0.00\);_(* &quot;-&quot;??_);_(@_)">
                  <c:v>221.62199999999999</c:v>
                </c:pt>
                <c:pt idx="133" formatCode="_(* #,##0.00_);_(* \(#,##0.00\);_(* &quot;-&quot;??_);_(@_)">
                  <c:v>253.0762</c:v>
                </c:pt>
                <c:pt idx="134" formatCode="_(* #,##0.00_);_(* \(#,##0.00\);_(* &quot;-&quot;??_);_(@_)">
                  <c:v>244.60800000000003</c:v>
                </c:pt>
                <c:pt idx="135" formatCode="_(* #,##0.00_);_(* \(#,##0.00\);_(* &quot;-&quot;??_);_(@_)">
                  <c:v>233.88749999999999</c:v>
                </c:pt>
                <c:pt idx="136" formatCode="_(* #,##0.00_);_(* \(#,##0.00\);_(* &quot;-&quot;??_);_(@_)">
                  <c:v>250.4442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DF4-4EB7-BA9F-742FC8FF9653}"/>
            </c:ext>
          </c:extLst>
        </c:ser>
        <c:ser>
          <c:idx val="11"/>
          <c:order val="11"/>
          <c:tx>
            <c:v>Preço 2031</c:v>
          </c:tx>
          <c:spPr>
            <a:ln w="31750" cap="rnd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'Atac-I50-SECOeS'!$T$2:$T$151</c:f>
              <c:numCache>
                <c:formatCode>General</c:formatCode>
                <c:ptCount val="150"/>
                <c:pt idx="84" formatCode="_(* #,##0.00_);_(* \(#,##0.00\);_(* &quot;-&quot;??_);_(@_)">
                  <c:v>199.18600000000001</c:v>
                </c:pt>
                <c:pt idx="85" formatCode="_(* #,##0.00_);_(* \(#,##0.00\);_(* &quot;-&quot;??_);_(@_)">
                  <c:v>200.73899999999998</c:v>
                </c:pt>
                <c:pt idx="86" formatCode="_(* #,##0.00_);_(* \(#,##0.00\);_(* &quot;-&quot;??_);_(@_)">
                  <c:v>197.86600000000001</c:v>
                </c:pt>
                <c:pt idx="87" formatCode="_(* #,##0.00_);_(* \(#,##0.00\);_(* &quot;-&quot;??_);_(@_)">
                  <c:v>197.58980000000003</c:v>
                </c:pt>
                <c:pt idx="88" formatCode="_(* #,##0.00_);_(* \(#,##0.00\);_(* &quot;-&quot;??_);_(@_)">
                  <c:v>202.9084</c:v>
                </c:pt>
                <c:pt idx="89" formatCode="_(* #,##0.00_);_(* \(#,##0.00\);_(* &quot;-&quot;??_);_(@_)">
                  <c:v>195.05</c:v>
                </c:pt>
                <c:pt idx="90" formatCode="_(* #,##0.00_);_(* \(#,##0.00\);_(* &quot;-&quot;??_);_(@_)">
                  <c:v>195.10610000000003</c:v>
                </c:pt>
                <c:pt idx="91" formatCode="_(* #,##0.00_);_(* \(#,##0.00\);_(* &quot;-&quot;??_);_(@_)">
                  <c:v>190.36619999999999</c:v>
                </c:pt>
                <c:pt idx="92" formatCode="_(* #,##0.00_);_(* \(#,##0.00\);_(* &quot;-&quot;??_);_(@_)">
                  <c:v>193.30680000000001</c:v>
                </c:pt>
                <c:pt idx="93" formatCode="_(* #,##0.00_);_(* \(#,##0.00\);_(* &quot;-&quot;??_);_(@_)">
                  <c:v>183.148</c:v>
                </c:pt>
                <c:pt idx="94" formatCode="_(* #,##0.00_);_(* \(#,##0.00\);_(* &quot;-&quot;??_);_(@_)">
                  <c:v>182.23349999999999</c:v>
                </c:pt>
                <c:pt idx="95" formatCode="_(* #,##0.00_);_(* \(#,##0.00\);_(* &quot;-&quot;??_);_(@_)">
                  <c:v>181.59799999999998</c:v>
                </c:pt>
                <c:pt idx="96" formatCode="_(* #,##0.00_);_(* \(#,##0.00\);_(* &quot;-&quot;??_);_(@_)">
                  <c:v>185.29859999999999</c:v>
                </c:pt>
                <c:pt idx="97" formatCode="_(* #,##0.00_);_(* \(#,##0.00\);_(* &quot;-&quot;??_);_(@_)">
                  <c:v>189.09629999999999</c:v>
                </c:pt>
                <c:pt idx="98" formatCode="_(* #,##0.00_);_(* \(#,##0.00\);_(* &quot;-&quot;??_);_(@_)">
                  <c:v>179.6652</c:v>
                </c:pt>
                <c:pt idx="99" formatCode="_(* #,##0.00_);_(* \(#,##0.00\);_(* &quot;-&quot;??_);_(@_)">
                  <c:v>181.9914</c:v>
                </c:pt>
                <c:pt idx="100" formatCode="_(* #,##0.00_);_(* \(#,##0.00\);_(* &quot;-&quot;??_);_(@_)">
                  <c:v>175.39060000000001</c:v>
                </c:pt>
                <c:pt idx="101" formatCode="_(* #,##0.00_);_(* \(#,##0.00\);_(* &quot;-&quot;??_);_(@_)">
                  <c:v>170.49</c:v>
                </c:pt>
                <c:pt idx="102" formatCode="_(* #,##0.00_);_(* \(#,##0.00\);_(* &quot;-&quot;??_);_(@_)">
                  <c:v>166.06039999999999</c:v>
                </c:pt>
                <c:pt idx="103" formatCode="_(* #,##0.00_);_(* \(#,##0.00\);_(* &quot;-&quot;??_);_(@_)">
                  <c:v>165.88520000000003</c:v>
                </c:pt>
                <c:pt idx="104" formatCode="_(* #,##0.00_);_(* \(#,##0.00\);_(* &quot;-&quot;??_);_(@_)">
                  <c:v>165.46179999999998</c:v>
                </c:pt>
                <c:pt idx="105" formatCode="_(* #,##0.00_);_(* \(#,##0.00\);_(* &quot;-&quot;??_);_(@_)">
                  <c:v>162.82080000000002</c:v>
                </c:pt>
                <c:pt idx="106" formatCode="_(* #,##0.00_);_(* \(#,##0.00\);_(* &quot;-&quot;??_);_(@_)">
                  <c:v>162.4752</c:v>
                </c:pt>
                <c:pt idx="107" formatCode="_(* #,##0.00_);_(* \(#,##0.00\);_(* &quot;-&quot;??_);_(@_)">
                  <c:v>174.45249999999999</c:v>
                </c:pt>
                <c:pt idx="108" formatCode="_(* #,##0.00_);_(* \(#,##0.00\);_(* &quot;-&quot;??_);_(@_)">
                  <c:v>180.75470000000001</c:v>
                </c:pt>
                <c:pt idx="109" formatCode="_(* #,##0.00_);_(* \(#,##0.00\);_(* &quot;-&quot;??_);_(@_)">
                  <c:v>195.73750000000001</c:v>
                </c:pt>
                <c:pt idx="110" formatCode="_(* #,##0.00_);_(* \(#,##0.00\);_(* &quot;-&quot;??_);_(@_)">
                  <c:v>195.39520000000002</c:v>
                </c:pt>
                <c:pt idx="111" formatCode="_(* #,##0.00_);_(* \(#,##0.00\);_(* &quot;-&quot;??_);_(@_)">
                  <c:v>179.5932</c:v>
                </c:pt>
                <c:pt idx="112" formatCode="_(* #,##0.00_);_(* \(#,##0.00\);_(* &quot;-&quot;??_);_(@_)">
                  <c:v>167.92959999999999</c:v>
                </c:pt>
                <c:pt idx="113" formatCode="_(* #,##0.00_);_(* \(#,##0.00\);_(* &quot;-&quot;??_);_(@_)">
                  <c:v>176.03200000000001</c:v>
                </c:pt>
                <c:pt idx="114" formatCode="_(* #,##0.00_);_(* \(#,##0.00\);_(* &quot;-&quot;??_);_(@_)">
                  <c:v>176.79410000000001</c:v>
                </c:pt>
                <c:pt idx="115" formatCode="_(* #,##0.00_);_(* \(#,##0.00\);_(* &quot;-&quot;??_);_(@_)">
                  <c:v>175.08800000000002</c:v>
                </c:pt>
                <c:pt idx="116" formatCode="_(* #,##0.00_);_(* \(#,##0.00\);_(* &quot;-&quot;??_);_(@_)">
                  <c:v>178.06120000000001</c:v>
                </c:pt>
                <c:pt idx="117" formatCode="_(* #,##0.00_);_(* \(#,##0.00\);_(* &quot;-&quot;??_);_(@_)">
                  <c:v>175.16800000000001</c:v>
                </c:pt>
                <c:pt idx="118" formatCode="_(* #,##0.00_);_(* \(#,##0.00\);_(* &quot;-&quot;??_);_(@_)">
                  <c:v>171.05080000000001</c:v>
                </c:pt>
                <c:pt idx="119" formatCode="_(* #,##0.00_);_(* \(#,##0.00\);_(* &quot;-&quot;??_);_(@_)">
                  <c:v>179.0642</c:v>
                </c:pt>
                <c:pt idx="120" formatCode="_(* #,##0.00_);_(* \(#,##0.00\);_(* &quot;-&quot;??_);_(@_)">
                  <c:v>171.76</c:v>
                </c:pt>
                <c:pt idx="121" formatCode="_(* #,##0.00_);_(* \(#,##0.00\);_(* &quot;-&quot;??_);_(@_)">
                  <c:v>174.71970000000002</c:v>
                </c:pt>
                <c:pt idx="122" formatCode="_(* #,##0.00_);_(* \(#,##0.00\);_(* &quot;-&quot;??_);_(@_)">
                  <c:v>181.0548</c:v>
                </c:pt>
                <c:pt idx="123" formatCode="_(* #,##0.00_);_(* \(#,##0.00\);_(* &quot;-&quot;??_);_(@_)">
                  <c:v>188.37960000000001</c:v>
                </c:pt>
                <c:pt idx="124" formatCode="_(* #,##0.00_);_(* \(#,##0.00\);_(* &quot;-&quot;??_);_(@_)">
                  <c:v>189.70609999999999</c:v>
                </c:pt>
                <c:pt idx="125" formatCode="_(* #,##0.00_);_(* \(#,##0.00\);_(* &quot;-&quot;??_);_(@_)">
                  <c:v>190.28100000000001</c:v>
                </c:pt>
                <c:pt idx="126" formatCode="_(* #,##0.00_);_(* \(#,##0.00\);_(* &quot;-&quot;??_);_(@_)">
                  <c:v>191.93039999999999</c:v>
                </c:pt>
                <c:pt idx="127" formatCode="_(* #,##0.00_);_(* \(#,##0.00\);_(* &quot;-&quot;??_);_(@_)">
                  <c:v>192.49250000000001</c:v>
                </c:pt>
                <c:pt idx="128" formatCode="_(* #,##0.00_);_(* \(#,##0.00\);_(* &quot;-&quot;??_);_(@_)">
                  <c:v>208.32000000000002</c:v>
                </c:pt>
                <c:pt idx="129" formatCode="_(* #,##0.00_);_(* \(#,##0.00\);_(* &quot;-&quot;??_);_(@_)">
                  <c:v>217.72799999999998</c:v>
                </c:pt>
                <c:pt idx="130" formatCode="_(* #,##0.00_);_(* \(#,##0.00\);_(* &quot;-&quot;??_);_(@_)">
                  <c:v>212.3595</c:v>
                </c:pt>
                <c:pt idx="131" formatCode="_(* #,##0.00_);_(* \(#,##0.00\);_(* &quot;-&quot;??_);_(@_)">
                  <c:v>201.64950000000002</c:v>
                </c:pt>
                <c:pt idx="132" formatCode="_(* #,##0.00_);_(* \(#,##0.00\);_(* &quot;-&quot;??_);_(@_)">
                  <c:v>209.25239999999999</c:v>
                </c:pt>
                <c:pt idx="133" formatCode="_(* #,##0.00_);_(* \(#,##0.00\);_(* &quot;-&quot;??_);_(@_)">
                  <c:v>214.1414</c:v>
                </c:pt>
                <c:pt idx="134" formatCode="_(* #,##0.00_);_(* \(#,##0.00\);_(* &quot;-&quot;??_);_(@_)">
                  <c:v>222.18560000000002</c:v>
                </c:pt>
                <c:pt idx="135" formatCode="_(* #,##0.00_);_(* \(#,##0.00\);_(* &quot;-&quot;??_);_(@_)">
                  <c:v>216.67499999999998</c:v>
                </c:pt>
                <c:pt idx="136" formatCode="_(* #,##0.00_);_(* \(#,##0.00\);_(* &quot;-&quot;??_);_(@_)">
                  <c:v>221.27600000000001</c:v>
                </c:pt>
                <c:pt idx="137" formatCode="_(* #,##0.00_);_(* \(#,##0.00\);_(* &quot;-&quot;??_);_(@_)">
                  <c:v>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DF4-4EB7-BA9F-742FC8FF96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>
          <c:ext xmlns:c15="http://schemas.microsoft.com/office/drawing/2012/chart" uri="{02D57815-91ED-43cb-92C2-25804820EDAC}">
            <c15:filteredLineSeries>
              <c15:ser>
                <c:idx val="10"/>
                <c:order val="0"/>
                <c:tx>
                  <c:strRef>
                    <c:extLst>
                      <c:ext uri="{02D57815-91ED-43cb-92C2-25804820EDAC}">
                        <c15:formulaRef>
                          <c15:sqref>'Atac-I50-SECOeS'!$I$1</c15:sqref>
                        </c15:formulaRef>
                      </c:ext>
                    </c:extLst>
                    <c:strCache>
                      <c:ptCount val="1"/>
                      <c:pt idx="0">
                        <c:v>2020</c:v>
                      </c:pt>
                    </c:strCache>
                  </c:strRef>
                </c:tx>
                <c:spPr>
                  <a:ln w="31750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'Atac-I50-SECOeS'!$I$2:$I$151</c15:sqref>
                        </c15:formulaRef>
                      </c:ext>
                    </c:extLst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9DF4-4EB7-BA9F-742FC8FF9653}"/>
                  </c:ext>
                </c:extLst>
              </c15:ser>
            </c15:filteredLineSeries>
            <c15:filteredLineSeries>
              <c15:ser>
                <c:idx val="9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 w="31750" cap="rnd">
                    <a:solidFill>
                      <a:schemeClr val="accent4">
                        <a:lumMod val="60000"/>
                      </a:schemeClr>
                    </a:solidFill>
                    <a:prstDash val="dash"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dPt>
                  <c:idx val="141"/>
                  <c:marker>
                    <c:symbol val="none"/>
                  </c:marker>
                  <c:bubble3D val="0"/>
                  <c:spPr>
                    <a:ln w="31750" cap="rnd">
                      <a:solidFill>
                        <a:sysClr val="windowText" lastClr="000000"/>
                      </a:solidFill>
                      <a:prstDash val="dash"/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C-9DF4-4EB7-BA9F-742FC8FF9653}"/>
                    </c:ext>
                  </c:extLst>
                </c:dPt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'Atac-I50-SECOeS'!$J$2:$J$151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DF4-4EB7-BA9F-742FC8FF9653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1"/>
          <c:order val="7"/>
          <c:tx>
            <c:v>Preço 2027</c:v>
          </c:tx>
          <c:spPr>
            <a:ln w="31750" cap="rnd">
              <a:solidFill>
                <a:srgbClr val="FFFF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223.626</c:v>
                </c:pt>
                <c:pt idx="85">
                  <c:v>225.07099999999997</c:v>
                </c:pt>
                <c:pt idx="86">
                  <c:v>221.99600000000004</c:v>
                </c:pt>
                <c:pt idx="87">
                  <c:v>221.39580000000004</c:v>
                </c:pt>
                <c:pt idx="88">
                  <c:v>226.50239999999999</c:v>
                </c:pt>
                <c:pt idx="89">
                  <c:v>218.55</c:v>
                </c:pt>
                <c:pt idx="90">
                  <c:v>218.47210000000001</c:v>
                </c:pt>
                <c:pt idx="91">
                  <c:v>213.8682</c:v>
                </c:pt>
                <c:pt idx="92">
                  <c:v>216.88080000000002</c:v>
                </c:pt>
                <c:pt idx="93">
                  <c:v>206.78</c:v>
                </c:pt>
                <c:pt idx="94">
                  <c:v>205.7475</c:v>
                </c:pt>
                <c:pt idx="95">
                  <c:v>205.03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DF4-4EB7-BA9F-742FC8FF96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9622368"/>
        <c:axId val="1039618528"/>
      </c:lineChart>
      <c:dateAx>
        <c:axId val="-2111322928"/>
        <c:scaling>
          <c:orientation val="minMax"/>
          <c:max val="46203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3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25"/>
      </c:valAx>
      <c:valAx>
        <c:axId val="1039618528"/>
        <c:scaling>
          <c:orientation val="minMax"/>
          <c:max val="450"/>
          <c:min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1039622368"/>
        <c:crosses val="max"/>
        <c:crossBetween val="between"/>
        <c:majorUnit val="25"/>
      </c:valAx>
      <c:dateAx>
        <c:axId val="1039622368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03961852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Forward!$O$2:$O$151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 formatCode="_(* #,##0.00_);_(* \(#,##0.00\);_(* &quot;-&quot;??_);_(@_)">
                  <c:v>154</c:v>
                </c:pt>
                <c:pt idx="108" formatCode="_(* #,##0.00_);_(* \(#,##0.00\);_(* &quot;-&quot;??_);_(@_)">
                  <c:v>147</c:v>
                </c:pt>
                <c:pt idx="109" formatCode="_(* #,##0.00_);_(* \(#,##0.00\);_(* &quot;-&quot;??_);_(@_)">
                  <c:v>207</c:v>
                </c:pt>
                <c:pt idx="110" formatCode="_(* #,##0.00_);_(* \(#,##0.00\);_(* &quot;-&quot;??_);_(@_)">
                  <c:v>195</c:v>
                </c:pt>
                <c:pt idx="111" formatCode="_(* #,##0.00_);_(* \(#,##0.00\);_(* &quot;-&quot;??_);_(@_)">
                  <c:v>186</c:v>
                </c:pt>
                <c:pt idx="112" formatCode="_(* #,##0.00_);_(* \(#,##0.00\);_(* &quot;-&quot;??_);_(@_)">
                  <c:v>175</c:v>
                </c:pt>
                <c:pt idx="113" formatCode="_(* #,##0.00_);_(* \(#,##0.00\);_(* &quot;-&quot;??_);_(@_)">
                  <c:v>188</c:v>
                </c:pt>
                <c:pt idx="114" formatCode="_(* #,##0.00_);_(* \(#,##0.00\);_(* &quot;-&quot;??_);_(@_)">
                  <c:v>197</c:v>
                </c:pt>
                <c:pt idx="115" formatCode="_(* #,##0.00_);_(* \(#,##0.00\);_(* &quot;-&quot;??_);_(@_)">
                  <c:v>192</c:v>
                </c:pt>
                <c:pt idx="116" formatCode="_(* #,##0.00_);_(* \(#,##0.00\);_(* &quot;-&quot;??_);_(@_)">
                  <c:v>200</c:v>
                </c:pt>
                <c:pt idx="117" formatCode="_(* #,##0.00_);_(* \(#,##0.00\);_(* &quot;-&quot;??_);_(@_)">
                  <c:v>201</c:v>
                </c:pt>
                <c:pt idx="118" formatCode="_(* #,##0.00_);_(* \(#,##0.00\);_(* &quot;-&quot;??_);_(@_)">
                  <c:v>189</c:v>
                </c:pt>
                <c:pt idx="119" formatCode="_(* #,##0.00_);_(* \(#,##0.00\);_(* &quot;-&quot;??_);_(@_)">
                  <c:v>191</c:v>
                </c:pt>
                <c:pt idx="120" formatCode="_(* #,##0.00_);_(* \(#,##0.00\);_(* &quot;-&quot;??_);_(@_)">
                  <c:v>199</c:v>
                </c:pt>
                <c:pt idx="121" formatCode="_(* #,##0.00_);_(* \(#,##0.00\);_(* &quot;-&quot;??_);_(@_)">
                  <c:v>219</c:v>
                </c:pt>
                <c:pt idx="122" formatCode="_(* #,##0.00_);_(* \(#,##0.00\);_(* &quot;-&quot;??_);_(@_)">
                  <c:v>242</c:v>
                </c:pt>
                <c:pt idx="123" formatCode="_(* #,##0.00_);_(* \(#,##0.00\);_(* &quot;-&quot;??_);_(@_)">
                  <c:v>273</c:v>
                </c:pt>
                <c:pt idx="124" formatCode="_(* #,##0.00_);_(* \(#,##0.00\);_(* &quot;-&quot;??_);_(@_)">
                  <c:v>271</c:v>
                </c:pt>
                <c:pt idx="125" formatCode="_(* #,##0.00_);_(* \(#,##0.00\);_(* &quot;-&quot;??_);_(@_)">
                  <c:v>281</c:v>
                </c:pt>
                <c:pt idx="126" formatCode="_(* #,##0.00_);_(* \(#,##0.00\);_(* &quot;-&quot;??_);_(@_)">
                  <c:v>276</c:v>
                </c:pt>
                <c:pt idx="127" formatCode="_(* #,##0.00_);_(* \(#,##0.00\);_(* &quot;-&quot;??_);_(@_)">
                  <c:v>268</c:v>
                </c:pt>
                <c:pt idx="128" formatCode="_(* #,##0.00_);_(* \(#,##0.00\);_(* &quot;-&quot;??_);_(@_)">
                  <c:v>289</c:v>
                </c:pt>
                <c:pt idx="129" formatCode="_(* #,##0.00_);_(* \(#,##0.00\);_(* &quot;-&quot;??_);_(@_)">
                  <c:v>281</c:v>
                </c:pt>
                <c:pt idx="130" formatCode="_(* #,##0.00_);_(* \(#,##0.00\);_(* &quot;-&quot;??_);_(@_)">
                  <c:v>279</c:v>
                </c:pt>
                <c:pt idx="131" formatCode="_(* #,##0.00_);_(* \(#,##0.00\);_(* &quot;-&quot;??_);_(@_)">
                  <c:v>316</c:v>
                </c:pt>
                <c:pt idx="132" formatCode="_(* #,##0.00_);_(* \(#,##0.00\);_(* &quot;-&quot;??_);_(@_)">
                  <c:v>364</c:v>
                </c:pt>
                <c:pt idx="133" formatCode="_(* #,##0.00_);_(* \(#,##0.00\);_(* &quot;-&quot;??_);_(@_)">
                  <c:v>436</c:v>
                </c:pt>
                <c:pt idx="134" formatCode="_(* #,##0.00_);_(* \(#,##0.00\);_(* &quot;-&quot;??_);_(@_)">
                  <c:v>400</c:v>
                </c:pt>
                <c:pt idx="135" formatCode="_(* #,##0.00_);_(* \(#,##0.00\);_(* &quot;-&quot;??_);_(@_)">
                  <c:v>325</c:v>
                </c:pt>
                <c:pt idx="136" formatCode="_(* #,##0.00_);_(* \(#,##0.00\);_(* &quot;-&quot;??_);_(@_)">
                  <c:v>337</c:v>
                </c:pt>
                <c:pt idx="137" formatCode="_(* #,##0.00_);_(* \(#,##0.00\);_(* &quot;-&quot;??_);_(@_)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B7-4996-8498-574D57C2B221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B7-4996-8498-574D57C2B2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Forward!$P$2:$P$151</c:f>
              <c:numCache>
                <c:formatCode>General</c:formatCode>
                <c:ptCount val="150"/>
                <c:pt idx="84">
                  <c:v>183</c:v>
                </c:pt>
                <c:pt idx="85">
                  <c:v>185</c:v>
                </c:pt>
                <c:pt idx="86">
                  <c:v>184</c:v>
                </c:pt>
                <c:pt idx="87">
                  <c:v>186</c:v>
                </c:pt>
                <c:pt idx="88">
                  <c:v>192</c:v>
                </c:pt>
                <c:pt idx="89">
                  <c:v>186</c:v>
                </c:pt>
                <c:pt idx="90">
                  <c:v>187</c:v>
                </c:pt>
                <c:pt idx="91">
                  <c:v>182</c:v>
                </c:pt>
                <c:pt idx="92">
                  <c:v>184</c:v>
                </c:pt>
                <c:pt idx="93">
                  <c:v>175</c:v>
                </c:pt>
                <c:pt idx="94">
                  <c:v>175</c:v>
                </c:pt>
                <c:pt idx="95">
                  <c:v>175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168</c:v>
                </c:pt>
                <c:pt idx="109" formatCode="_(* #,##0.00_);_(* \(#,##0.00\);_(* &quot;-&quot;??_);_(@_)">
                  <c:v>201</c:v>
                </c:pt>
                <c:pt idx="110" formatCode="_(* #,##0.00_);_(* \(#,##0.00\);_(* &quot;-&quot;??_);_(@_)">
                  <c:v>189</c:v>
                </c:pt>
                <c:pt idx="111" formatCode="_(* #,##0.00_);_(* \(#,##0.00\);_(* &quot;-&quot;??_);_(@_)">
                  <c:v>182</c:v>
                </c:pt>
                <c:pt idx="112" formatCode="_(* #,##0.00_);_(* \(#,##0.00\);_(* &quot;-&quot;??_);_(@_)">
                  <c:v>172</c:v>
                </c:pt>
                <c:pt idx="113" formatCode="_(* #,##0.00_);_(* \(#,##0.00\);_(* &quot;-&quot;??_);_(@_)">
                  <c:v>180</c:v>
                </c:pt>
                <c:pt idx="114" formatCode="_(* #,##0.00_);_(* \(#,##0.00\);_(* &quot;-&quot;??_);_(@_)">
                  <c:v>181</c:v>
                </c:pt>
                <c:pt idx="115" formatCode="_(* #,##0.00_);_(* \(#,##0.00\);_(* &quot;-&quot;??_);_(@_)">
                  <c:v>180</c:v>
                </c:pt>
                <c:pt idx="116" formatCode="_(* #,##0.00_);_(* \(#,##0.00\);_(* &quot;-&quot;??_);_(@_)">
                  <c:v>183</c:v>
                </c:pt>
                <c:pt idx="117" formatCode="_(* #,##0.00_);_(* \(#,##0.00\);_(* &quot;-&quot;??_);_(@_)">
                  <c:v>181</c:v>
                </c:pt>
                <c:pt idx="118" formatCode="_(* #,##0.00_);_(* \(#,##0.00\);_(* &quot;-&quot;??_);_(@_)">
                  <c:v>178</c:v>
                </c:pt>
                <c:pt idx="119" formatCode="_(* #,##0.00_);_(* \(#,##0.00\);_(* &quot;-&quot;??_);_(@_)">
                  <c:v>186</c:v>
                </c:pt>
                <c:pt idx="120" formatCode="_(* #,##0.00_);_(* \(#,##0.00\);_(* &quot;-&quot;??_);_(@_)">
                  <c:v>180</c:v>
                </c:pt>
                <c:pt idx="121" formatCode="_(* #,##0.00_);_(* \(#,##0.00\);_(* &quot;-&quot;??_);_(@_)">
                  <c:v>198</c:v>
                </c:pt>
                <c:pt idx="122" formatCode="_(* #,##0.00_);_(* \(#,##0.00\);_(* &quot;-&quot;??_);_(@_)">
                  <c:v>206</c:v>
                </c:pt>
                <c:pt idx="123" formatCode="_(* #,##0.00_);_(* \(#,##0.00\);_(* &quot;-&quot;??_);_(@_)">
                  <c:v>218</c:v>
                </c:pt>
                <c:pt idx="124" formatCode="_(* #,##0.00_);_(* \(#,##0.00\);_(* &quot;-&quot;??_);_(@_)">
                  <c:v>221</c:v>
                </c:pt>
                <c:pt idx="125" formatCode="_(* #,##0.00_);_(* \(#,##0.00\);_(* &quot;-&quot;??_);_(@_)">
                  <c:v>220</c:v>
                </c:pt>
                <c:pt idx="126" formatCode="_(* #,##0.00_);_(* \(#,##0.00\);_(* &quot;-&quot;??_);_(@_)">
                  <c:v>224</c:v>
                </c:pt>
                <c:pt idx="127" formatCode="_(* #,##0.00_);_(* \(#,##0.00\);_(* &quot;-&quot;??_);_(@_)">
                  <c:v>226</c:v>
                </c:pt>
                <c:pt idx="128" formatCode="_(* #,##0.00_);_(* \(#,##0.00\);_(* &quot;-&quot;??_);_(@_)">
                  <c:v>241</c:v>
                </c:pt>
                <c:pt idx="129" formatCode="_(* #,##0.00_);_(* \(#,##0.00\);_(* &quot;-&quot;??_);_(@_)">
                  <c:v>242</c:v>
                </c:pt>
                <c:pt idx="130" formatCode="_(* #,##0.00_);_(* \(#,##0.00\);_(* &quot;-&quot;??_);_(@_)">
                  <c:v>233</c:v>
                </c:pt>
                <c:pt idx="131" formatCode="_(* #,##0.00_);_(* \(#,##0.00\);_(* &quot;-&quot;??_);_(@_)">
                  <c:v>265</c:v>
                </c:pt>
                <c:pt idx="132" formatCode="_(* #,##0.00_);_(* \(#,##0.00\);_(* &quot;-&quot;??_);_(@_)">
                  <c:v>294</c:v>
                </c:pt>
                <c:pt idx="133" formatCode="_(* #,##0.00_);_(* \(#,##0.00\);_(* &quot;-&quot;??_);_(@_)">
                  <c:v>314</c:v>
                </c:pt>
                <c:pt idx="134" formatCode="_(* #,##0.00_);_(* \(#,##0.00\);_(* &quot;-&quot;??_);_(@_)">
                  <c:v>298</c:v>
                </c:pt>
                <c:pt idx="135" formatCode="_(* #,##0.00_);_(* \(#,##0.00\);_(* &quot;-&quot;??_);_(@_)">
                  <c:v>296</c:v>
                </c:pt>
                <c:pt idx="136" formatCode="_(* #,##0.00_);_(* \(#,##0.00\);_(* &quot;-&quot;??_);_(@_)">
                  <c:v>317</c:v>
                </c:pt>
                <c:pt idx="137" formatCode="_(* #,##0.00_);_(* \(#,##0.00\);_(* &quot;-&quot;??_);_(@_)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AA-437C-84B0-9FB5978F1938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223.626</c:v>
                </c:pt>
                <c:pt idx="85">
                  <c:v>225.07099999999997</c:v>
                </c:pt>
                <c:pt idx="86">
                  <c:v>221.99600000000004</c:v>
                </c:pt>
                <c:pt idx="87">
                  <c:v>221.39580000000004</c:v>
                </c:pt>
                <c:pt idx="88">
                  <c:v>226.50239999999999</c:v>
                </c:pt>
                <c:pt idx="89">
                  <c:v>218.55</c:v>
                </c:pt>
                <c:pt idx="90">
                  <c:v>218.47210000000001</c:v>
                </c:pt>
                <c:pt idx="91">
                  <c:v>213.8682</c:v>
                </c:pt>
                <c:pt idx="92">
                  <c:v>216.88080000000002</c:v>
                </c:pt>
                <c:pt idx="93">
                  <c:v>206.78</c:v>
                </c:pt>
                <c:pt idx="94">
                  <c:v>205.7475</c:v>
                </c:pt>
                <c:pt idx="95">
                  <c:v>205.03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AA-437C-84B0-9FB5978F1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Forward!$Q$2:$Q$151</c:f>
              <c:numCache>
                <c:formatCode>General</c:formatCode>
                <c:ptCount val="150"/>
                <c:pt idx="84">
                  <c:v>178</c:v>
                </c:pt>
                <c:pt idx="85">
                  <c:v>180</c:v>
                </c:pt>
                <c:pt idx="86">
                  <c:v>179</c:v>
                </c:pt>
                <c:pt idx="87">
                  <c:v>181</c:v>
                </c:pt>
                <c:pt idx="88">
                  <c:v>187</c:v>
                </c:pt>
                <c:pt idx="89">
                  <c:v>181</c:v>
                </c:pt>
                <c:pt idx="90">
                  <c:v>182</c:v>
                </c:pt>
                <c:pt idx="91">
                  <c:v>177</c:v>
                </c:pt>
                <c:pt idx="92">
                  <c:v>179</c:v>
                </c:pt>
                <c:pt idx="93">
                  <c:v>170</c:v>
                </c:pt>
                <c:pt idx="94">
                  <c:v>170</c:v>
                </c:pt>
                <c:pt idx="95">
                  <c:v>170</c:v>
                </c:pt>
                <c:pt idx="96">
                  <c:v>174</c:v>
                </c:pt>
                <c:pt idx="97">
                  <c:v>178</c:v>
                </c:pt>
                <c:pt idx="98">
                  <c:v>171</c:v>
                </c:pt>
                <c:pt idx="99">
                  <c:v>165</c:v>
                </c:pt>
                <c:pt idx="100">
                  <c:v>160</c:v>
                </c:pt>
                <c:pt idx="101">
                  <c:v>156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  <c:pt idx="105">
                  <c:v>150</c:v>
                </c:pt>
                <c:pt idx="106">
                  <c:v>150</c:v>
                </c:pt>
                <c:pt idx="107">
                  <c:v>161</c:v>
                </c:pt>
                <c:pt idx="108">
                  <c:v>167</c:v>
                </c:pt>
                <c:pt idx="109" formatCode="_(* #,##0.00_);_(* \(#,##0.00\);_(* &quot;-&quot;??_);_(@_)">
                  <c:v>191</c:v>
                </c:pt>
                <c:pt idx="110" formatCode="_(* #,##0.00_);_(* \(#,##0.00\);_(* &quot;-&quot;??_);_(@_)">
                  <c:v>190</c:v>
                </c:pt>
                <c:pt idx="111" formatCode="_(* #,##0.00_);_(* \(#,##0.00\);_(* &quot;-&quot;??_);_(@_)">
                  <c:v>177</c:v>
                </c:pt>
                <c:pt idx="112" formatCode="_(* #,##0.00_);_(* \(#,##0.00\);_(* &quot;-&quot;??_);_(@_)">
                  <c:v>167</c:v>
                </c:pt>
                <c:pt idx="113" formatCode="_(* #,##0.00_);_(* \(#,##0.00\);_(* &quot;-&quot;??_);_(@_)">
                  <c:v>175</c:v>
                </c:pt>
                <c:pt idx="114" formatCode="_(* #,##0.00_);_(* \(#,##0.00\);_(* &quot;-&quot;??_);_(@_)">
                  <c:v>176</c:v>
                </c:pt>
                <c:pt idx="115" formatCode="_(* #,##0.00_);_(* \(#,##0.00\);_(* &quot;-&quot;??_);_(@_)">
                  <c:v>175</c:v>
                </c:pt>
                <c:pt idx="116" formatCode="_(* #,##0.00_);_(* \(#,##0.00\);_(* &quot;-&quot;??_);_(@_)">
                  <c:v>178</c:v>
                </c:pt>
                <c:pt idx="117" formatCode="_(* #,##0.00_);_(* \(#,##0.00\);_(* &quot;-&quot;??_);_(@_)">
                  <c:v>176</c:v>
                </c:pt>
                <c:pt idx="118" formatCode="_(* #,##0.00_);_(* \(#,##0.00\);_(* &quot;-&quot;??_);_(@_)">
                  <c:v>173</c:v>
                </c:pt>
                <c:pt idx="119" formatCode="_(* #,##0.00_);_(* \(#,##0.00\);_(* &quot;-&quot;??_);_(@_)">
                  <c:v>181</c:v>
                </c:pt>
                <c:pt idx="120" formatCode="_(* #,##0.00_);_(* \(#,##0.00\);_(* &quot;-&quot;??_);_(@_)">
                  <c:v>175</c:v>
                </c:pt>
                <c:pt idx="121" formatCode="_(* #,##0.00_);_(* \(#,##0.00\);_(* &quot;-&quot;??_);_(@_)">
                  <c:v>183</c:v>
                </c:pt>
                <c:pt idx="122" formatCode="_(* #,##0.00_);_(* \(#,##0.00\);_(* &quot;-&quot;??_);_(@_)">
                  <c:v>191</c:v>
                </c:pt>
                <c:pt idx="123" formatCode="_(* #,##0.00_);_(* \(#,##0.00\);_(* &quot;-&quot;??_);_(@_)">
                  <c:v>199</c:v>
                </c:pt>
                <c:pt idx="124" formatCode="_(* #,##0.00_);_(* \(#,##0.00\);_(* &quot;-&quot;??_);_(@_)">
                  <c:v>201</c:v>
                </c:pt>
                <c:pt idx="125" formatCode="_(* #,##0.00_);_(* \(#,##0.00\);_(* &quot;-&quot;??_);_(@_)">
                  <c:v>202</c:v>
                </c:pt>
                <c:pt idx="126" formatCode="_(* #,##0.00_);_(* \(#,##0.00\);_(* &quot;-&quot;??_);_(@_)">
                  <c:v>204</c:v>
                </c:pt>
                <c:pt idx="127" formatCode="_(* #,##0.00_);_(* \(#,##0.00\);_(* &quot;-&quot;??_);_(@_)">
                  <c:v>205</c:v>
                </c:pt>
                <c:pt idx="128" formatCode="_(* #,##0.00_);_(* \(#,##0.00\);_(* &quot;-&quot;??_);_(@_)">
                  <c:v>220</c:v>
                </c:pt>
                <c:pt idx="129" formatCode="_(* #,##0.00_);_(* \(#,##0.00\);_(* &quot;-&quot;??_);_(@_)">
                  <c:v>230</c:v>
                </c:pt>
                <c:pt idx="130" formatCode="_(* #,##0.00_);_(* \(#,##0.00\);_(* &quot;-&quot;??_);_(@_)">
                  <c:v>225</c:v>
                </c:pt>
                <c:pt idx="131" formatCode="_(* #,##0.00_);_(* \(#,##0.00\);_(* &quot;-&quot;??_);_(@_)">
                  <c:v>260</c:v>
                </c:pt>
                <c:pt idx="132" formatCode="_(* #,##0.00_);_(* \(#,##0.00\);_(* &quot;-&quot;??_);_(@_)">
                  <c:v>275</c:v>
                </c:pt>
                <c:pt idx="133" formatCode="_(* #,##0.00_);_(* \(#,##0.00\);_(* &quot;-&quot;??_);_(@_)">
                  <c:v>298</c:v>
                </c:pt>
                <c:pt idx="134" formatCode="_(* #,##0.00_);_(* \(#,##0.00\);_(* &quot;-&quot;??_);_(@_)">
                  <c:v>282</c:v>
                </c:pt>
                <c:pt idx="135" formatCode="_(* #,##0.00_);_(* \(#,##0.00\);_(* &quot;-&quot;??_);_(@_)">
                  <c:v>280</c:v>
                </c:pt>
                <c:pt idx="136" formatCode="_(* #,##0.00_);_(* \(#,##0.00\);_(* &quot;-&quot;??_);_(@_)">
                  <c:v>293</c:v>
                </c:pt>
                <c:pt idx="137" formatCode="_(* #,##0.00_);_(* \(#,##0.00\);_(* &quot;-&quot;??_);_(@_)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D6-4AB4-A643-7A234A464307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217.51599999999999</c:v>
                </c:pt>
                <c:pt idx="85">
                  <c:v>218.98799999999997</c:v>
                </c:pt>
                <c:pt idx="86">
                  <c:v>215.96350000000001</c:v>
                </c:pt>
                <c:pt idx="87">
                  <c:v>215.44430000000003</c:v>
                </c:pt>
                <c:pt idx="88">
                  <c:v>220.60389999999998</c:v>
                </c:pt>
                <c:pt idx="89">
                  <c:v>212.67500000000001</c:v>
                </c:pt>
                <c:pt idx="90">
                  <c:v>212.63060000000002</c:v>
                </c:pt>
                <c:pt idx="91">
                  <c:v>207.99270000000001</c:v>
                </c:pt>
                <c:pt idx="92">
                  <c:v>210.9873</c:v>
                </c:pt>
                <c:pt idx="93">
                  <c:v>200.87199999999999</c:v>
                </c:pt>
                <c:pt idx="94">
                  <c:v>199.869</c:v>
                </c:pt>
                <c:pt idx="95">
                  <c:v>199.172</c:v>
                </c:pt>
                <c:pt idx="96">
                  <c:v>202.77959999999999</c:v>
                </c:pt>
                <c:pt idx="97">
                  <c:v>206.49779999999998</c:v>
                </c:pt>
                <c:pt idx="98">
                  <c:v>196.94069999999999</c:v>
                </c:pt>
                <c:pt idx="99">
                  <c:v>188.85900000000001</c:v>
                </c:pt>
                <c:pt idx="100">
                  <c:v>182.22399999999999</c:v>
                </c:pt>
                <c:pt idx="101">
                  <c:v>177.30960000000002</c:v>
                </c:pt>
                <c:pt idx="102">
                  <c:v>172.88479999999998</c:v>
                </c:pt>
                <c:pt idx="103">
                  <c:v>172.70240000000001</c:v>
                </c:pt>
                <c:pt idx="104">
                  <c:v>172.26159999999999</c:v>
                </c:pt>
                <c:pt idx="105">
                  <c:v>169.60500000000002</c:v>
                </c:pt>
                <c:pt idx="106">
                  <c:v>169.245</c:v>
                </c:pt>
                <c:pt idx="107">
                  <c:v>181.2055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D6-4AB4-A643-7A234A464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Forward!$R$2:$R$151</c:f>
              <c:numCache>
                <c:formatCode>General</c:formatCode>
                <c:ptCount val="150"/>
                <c:pt idx="84">
                  <c:v>173</c:v>
                </c:pt>
                <c:pt idx="85">
                  <c:v>175</c:v>
                </c:pt>
                <c:pt idx="86">
                  <c:v>174</c:v>
                </c:pt>
                <c:pt idx="87">
                  <c:v>176</c:v>
                </c:pt>
                <c:pt idx="88">
                  <c:v>182</c:v>
                </c:pt>
                <c:pt idx="89">
                  <c:v>176</c:v>
                </c:pt>
                <c:pt idx="90">
                  <c:v>177</c:v>
                </c:pt>
                <c:pt idx="91">
                  <c:v>172</c:v>
                </c:pt>
                <c:pt idx="92">
                  <c:v>174</c:v>
                </c:pt>
                <c:pt idx="93">
                  <c:v>165</c:v>
                </c:pt>
                <c:pt idx="94">
                  <c:v>165</c:v>
                </c:pt>
                <c:pt idx="95">
                  <c:v>165</c:v>
                </c:pt>
                <c:pt idx="96">
                  <c:v>169</c:v>
                </c:pt>
                <c:pt idx="97">
                  <c:v>173</c:v>
                </c:pt>
                <c:pt idx="98">
                  <c:v>166</c:v>
                </c:pt>
                <c:pt idx="99">
                  <c:v>163</c:v>
                </c:pt>
                <c:pt idx="100">
                  <c:v>158</c:v>
                </c:pt>
                <c:pt idx="101">
                  <c:v>154</c:v>
                </c:pt>
                <c:pt idx="102">
                  <c:v>150</c:v>
                </c:pt>
                <c:pt idx="103">
                  <c:v>150</c:v>
                </c:pt>
                <c:pt idx="104">
                  <c:v>150</c:v>
                </c:pt>
                <c:pt idx="105">
                  <c:v>148</c:v>
                </c:pt>
                <c:pt idx="106">
                  <c:v>148</c:v>
                </c:pt>
                <c:pt idx="107">
                  <c:v>159</c:v>
                </c:pt>
                <c:pt idx="108">
                  <c:v>165</c:v>
                </c:pt>
                <c:pt idx="109" formatCode="_(* #,##0.00_);_(* \(#,##0.00\);_(* &quot;-&quot;??_);_(@_)">
                  <c:v>185</c:v>
                </c:pt>
                <c:pt idx="110" formatCode="_(* #,##0.00_);_(* \(#,##0.00\);_(* &quot;-&quot;??_);_(@_)">
                  <c:v>186</c:v>
                </c:pt>
                <c:pt idx="111" formatCode="_(* #,##0.00_);_(* \(#,##0.00\);_(* &quot;-&quot;??_);_(@_)">
                  <c:v>172</c:v>
                </c:pt>
                <c:pt idx="112" formatCode="_(* #,##0.00_);_(* \(#,##0.00\);_(* &quot;-&quot;??_);_(@_)">
                  <c:v>162</c:v>
                </c:pt>
                <c:pt idx="113" formatCode="_(* #,##0.00_);_(* \(#,##0.00\);_(* &quot;-&quot;??_);_(@_)">
                  <c:v>170</c:v>
                </c:pt>
                <c:pt idx="114" formatCode="_(* #,##0.00_);_(* \(#,##0.00\);_(* &quot;-&quot;??_);_(@_)">
                  <c:v>171</c:v>
                </c:pt>
                <c:pt idx="115" formatCode="_(* #,##0.00_);_(* \(#,##0.00\);_(* &quot;-&quot;??_);_(@_)">
                  <c:v>170</c:v>
                </c:pt>
                <c:pt idx="116" formatCode="_(* #,##0.00_);_(* \(#,##0.00\);_(* &quot;-&quot;??_);_(@_)">
                  <c:v>173</c:v>
                </c:pt>
                <c:pt idx="117" formatCode="_(* #,##0.00_);_(* \(#,##0.00\);_(* &quot;-&quot;??_);_(@_)">
                  <c:v>171</c:v>
                </c:pt>
                <c:pt idx="118" formatCode="_(* #,##0.00_);_(* \(#,##0.00\);_(* &quot;-&quot;??_);_(@_)">
                  <c:v>168</c:v>
                </c:pt>
                <c:pt idx="119" formatCode="_(* #,##0.00_);_(* \(#,##0.00\);_(* &quot;-&quot;??_);_(@_)">
                  <c:v>176</c:v>
                </c:pt>
                <c:pt idx="120" formatCode="_(* #,##0.00_);_(* \(#,##0.00\);_(* &quot;-&quot;??_);_(@_)">
                  <c:v>170</c:v>
                </c:pt>
                <c:pt idx="121" formatCode="_(* #,##0.00_);_(* \(#,##0.00\);_(* &quot;-&quot;??_);_(@_)">
                  <c:v>178</c:v>
                </c:pt>
                <c:pt idx="122" formatCode="_(* #,##0.00_);_(* \(#,##0.00\);_(* &quot;-&quot;??_);_(@_)">
                  <c:v>186</c:v>
                </c:pt>
                <c:pt idx="123" formatCode="_(* #,##0.00_);_(* \(#,##0.00\);_(* &quot;-&quot;??_);_(@_)">
                  <c:v>194</c:v>
                </c:pt>
                <c:pt idx="124" formatCode="_(* #,##0.00_);_(* \(#,##0.00\);_(* &quot;-&quot;??_);_(@_)">
                  <c:v>196</c:v>
                </c:pt>
                <c:pt idx="125" formatCode="_(* #,##0.00_);_(* \(#,##0.00\);_(* &quot;-&quot;??_);_(@_)">
                  <c:v>197</c:v>
                </c:pt>
                <c:pt idx="126" formatCode="_(* #,##0.00_);_(* \(#,##0.00\);_(* &quot;-&quot;??_);_(@_)">
                  <c:v>199</c:v>
                </c:pt>
                <c:pt idx="127" formatCode="_(* #,##0.00_);_(* \(#,##0.00\);_(* &quot;-&quot;??_);_(@_)">
                  <c:v>200</c:v>
                </c:pt>
                <c:pt idx="128" formatCode="_(* #,##0.00_);_(* \(#,##0.00\);_(* &quot;-&quot;??_);_(@_)">
                  <c:v>215</c:v>
                </c:pt>
                <c:pt idx="129" formatCode="_(* #,##0.00_);_(* \(#,##0.00\);_(* &quot;-&quot;??_);_(@_)">
                  <c:v>225</c:v>
                </c:pt>
                <c:pt idx="130" formatCode="_(* #,##0.00_);_(* \(#,##0.00\);_(* &quot;-&quot;??_);_(@_)">
                  <c:v>220</c:v>
                </c:pt>
                <c:pt idx="131" formatCode="_(* #,##0.00_);_(* \(#,##0.00\);_(* &quot;-&quot;??_);_(@_)">
                  <c:v>231</c:v>
                </c:pt>
                <c:pt idx="132" formatCode="_(* #,##0.00_);_(* \(#,##0.00\);_(* &quot;-&quot;??_);_(@_)">
                  <c:v>255</c:v>
                </c:pt>
                <c:pt idx="133" formatCode="_(* #,##0.00_);_(* \(#,##0.00\);_(* &quot;-&quot;??_);_(@_)">
                  <c:v>270</c:v>
                </c:pt>
                <c:pt idx="134" formatCode="_(* #,##0.00_);_(* \(#,##0.00\);_(* &quot;-&quot;??_);_(@_)">
                  <c:v>261</c:v>
                </c:pt>
                <c:pt idx="135" formatCode="_(* #,##0.00_);_(* \(#,##0.00\);_(* &quot;-&quot;??_);_(@_)">
                  <c:v>256</c:v>
                </c:pt>
                <c:pt idx="136" formatCode="_(* #,##0.00_);_(* \(#,##0.00\);_(* &quot;-&quot;??_);_(@_)">
                  <c:v>267</c:v>
                </c:pt>
                <c:pt idx="137" formatCode="_(* #,##0.00_);_(* \(#,##0.00\);_(* &quot;-&quot;??_);_(@_)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AF-4997-B5CA-CCCEA86ED743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211.40600000000001</c:v>
                </c:pt>
                <c:pt idx="85">
                  <c:v>212.90499999999997</c:v>
                </c:pt>
                <c:pt idx="86">
                  <c:v>209.93100000000001</c:v>
                </c:pt>
                <c:pt idx="87">
                  <c:v>209.49280000000002</c:v>
                </c:pt>
                <c:pt idx="88">
                  <c:v>214.7054</c:v>
                </c:pt>
                <c:pt idx="89">
                  <c:v>206.8</c:v>
                </c:pt>
                <c:pt idx="90">
                  <c:v>206.78910000000002</c:v>
                </c:pt>
                <c:pt idx="91">
                  <c:v>202.1172</c:v>
                </c:pt>
                <c:pt idx="92">
                  <c:v>205.09380000000002</c:v>
                </c:pt>
                <c:pt idx="93">
                  <c:v>194.964</c:v>
                </c:pt>
                <c:pt idx="94">
                  <c:v>193.9905</c:v>
                </c:pt>
                <c:pt idx="95">
                  <c:v>193.31399999999999</c:v>
                </c:pt>
                <c:pt idx="96">
                  <c:v>196.95259999999999</c:v>
                </c:pt>
                <c:pt idx="97">
                  <c:v>200.69729999999998</c:v>
                </c:pt>
                <c:pt idx="98">
                  <c:v>191.18219999999999</c:v>
                </c:pt>
                <c:pt idx="99">
                  <c:v>186.56980000000001</c:v>
                </c:pt>
                <c:pt idx="100">
                  <c:v>179.9462</c:v>
                </c:pt>
                <c:pt idx="101">
                  <c:v>175.03640000000001</c:v>
                </c:pt>
                <c:pt idx="102">
                  <c:v>170.60999999999999</c:v>
                </c:pt>
                <c:pt idx="103">
                  <c:v>170.43</c:v>
                </c:pt>
                <c:pt idx="104">
                  <c:v>169.995</c:v>
                </c:pt>
                <c:pt idx="105">
                  <c:v>167.34360000000001</c:v>
                </c:pt>
                <c:pt idx="106">
                  <c:v>166.98840000000001</c:v>
                </c:pt>
                <c:pt idx="107">
                  <c:v>178.9545</c:v>
                </c:pt>
                <c:pt idx="108">
                  <c:v>185.24549999999999</c:v>
                </c:pt>
                <c:pt idx="109">
                  <c:v>206.92250000000001</c:v>
                </c:pt>
                <c:pt idx="110">
                  <c:v>206.49720000000002</c:v>
                </c:pt>
                <c:pt idx="111">
                  <c:v>190.67920000000001</c:v>
                </c:pt>
                <c:pt idx="112">
                  <c:v>178.9776</c:v>
                </c:pt>
                <c:pt idx="113">
                  <c:v>187.03400000000002</c:v>
                </c:pt>
                <c:pt idx="114">
                  <c:v>187.77510000000001</c:v>
                </c:pt>
                <c:pt idx="115">
                  <c:v>186.03100000000001</c:v>
                </c:pt>
                <c:pt idx="116">
                  <c:v>188.98520000000002</c:v>
                </c:pt>
                <c:pt idx="117">
                  <c:v>186.048</c:v>
                </c:pt>
                <c:pt idx="118">
                  <c:v>181.8768</c:v>
                </c:pt>
                <c:pt idx="119">
                  <c:v>189.85120000000001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AF-4997-B5CA-CCCEA86ED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Forward!$S$2:$S$151</c:f>
              <c:numCache>
                <c:formatCode>General</c:formatCode>
                <c:ptCount val="150"/>
                <c:pt idx="84">
                  <c:v>168</c:v>
                </c:pt>
                <c:pt idx="85">
                  <c:v>170</c:v>
                </c:pt>
                <c:pt idx="86">
                  <c:v>169</c:v>
                </c:pt>
                <c:pt idx="87">
                  <c:v>171</c:v>
                </c:pt>
                <c:pt idx="88">
                  <c:v>177</c:v>
                </c:pt>
                <c:pt idx="89">
                  <c:v>171</c:v>
                </c:pt>
                <c:pt idx="90">
                  <c:v>172</c:v>
                </c:pt>
                <c:pt idx="91">
                  <c:v>167</c:v>
                </c:pt>
                <c:pt idx="92">
                  <c:v>169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164</c:v>
                </c:pt>
                <c:pt idx="97">
                  <c:v>168</c:v>
                </c:pt>
                <c:pt idx="98">
                  <c:v>161</c:v>
                </c:pt>
                <c:pt idx="99">
                  <c:v>161</c:v>
                </c:pt>
                <c:pt idx="100">
                  <c:v>156</c:v>
                </c:pt>
                <c:pt idx="101">
                  <c:v>152</c:v>
                </c:pt>
                <c:pt idx="102">
                  <c:v>148</c:v>
                </c:pt>
                <c:pt idx="103">
                  <c:v>148</c:v>
                </c:pt>
                <c:pt idx="104">
                  <c:v>148</c:v>
                </c:pt>
                <c:pt idx="105">
                  <c:v>146</c:v>
                </c:pt>
                <c:pt idx="106">
                  <c:v>146</c:v>
                </c:pt>
                <c:pt idx="107">
                  <c:v>157</c:v>
                </c:pt>
                <c:pt idx="108">
                  <c:v>163</c:v>
                </c:pt>
                <c:pt idx="109" formatCode="_(* #,##0.00_);_(* \(#,##0.00\);_(* &quot;-&quot;??_);_(@_)">
                  <c:v>180</c:v>
                </c:pt>
                <c:pt idx="110" formatCode="_(* #,##0.00_);_(* \(#,##0.00\);_(* &quot;-&quot;??_);_(@_)">
                  <c:v>181</c:v>
                </c:pt>
                <c:pt idx="111" formatCode="_(* #,##0.00_);_(* \(#,##0.00\);_(* &quot;-&quot;??_);_(@_)">
                  <c:v>167</c:v>
                </c:pt>
                <c:pt idx="112" formatCode="_(* #,##0.00_);_(* \(#,##0.00\);_(* &quot;-&quot;??_);_(@_)">
                  <c:v>157</c:v>
                </c:pt>
                <c:pt idx="113" formatCode="_(* #,##0.00_);_(* \(#,##0.00\);_(* &quot;-&quot;??_);_(@_)">
                  <c:v>165</c:v>
                </c:pt>
                <c:pt idx="114" formatCode="_(* #,##0.00_);_(* \(#,##0.00\);_(* &quot;-&quot;??_);_(@_)">
                  <c:v>166</c:v>
                </c:pt>
                <c:pt idx="115" formatCode="_(* #,##0.00_);_(* \(#,##0.00\);_(* &quot;-&quot;??_);_(@_)">
                  <c:v>165</c:v>
                </c:pt>
                <c:pt idx="116" formatCode="_(* #,##0.00_);_(* \(#,##0.00\);_(* &quot;-&quot;??_);_(@_)">
                  <c:v>168</c:v>
                </c:pt>
                <c:pt idx="117" formatCode="_(* #,##0.00_);_(* \(#,##0.00\);_(* &quot;-&quot;??_);_(@_)">
                  <c:v>166</c:v>
                </c:pt>
                <c:pt idx="118" formatCode="_(* #,##0.00_);_(* \(#,##0.00\);_(* &quot;-&quot;??_);_(@_)">
                  <c:v>163</c:v>
                </c:pt>
                <c:pt idx="119" formatCode="_(* #,##0.00_);_(* \(#,##0.00\);_(* &quot;-&quot;??_);_(@_)">
                  <c:v>171</c:v>
                </c:pt>
                <c:pt idx="120" formatCode="_(* #,##0.00_);_(* \(#,##0.00\);_(* &quot;-&quot;??_);_(@_)">
                  <c:v>165</c:v>
                </c:pt>
                <c:pt idx="121" formatCode="_(* #,##0.00_);_(* \(#,##0.00\);_(* &quot;-&quot;??_);_(@_)">
                  <c:v>173</c:v>
                </c:pt>
                <c:pt idx="122" formatCode="_(* #,##0.00_);_(* \(#,##0.00\);_(* &quot;-&quot;??_);_(@_)">
                  <c:v>181</c:v>
                </c:pt>
                <c:pt idx="123" formatCode="_(* #,##0.00_);_(* \(#,##0.00\);_(* &quot;-&quot;??_);_(@_)">
                  <c:v>189</c:v>
                </c:pt>
                <c:pt idx="124" formatCode="_(* #,##0.00_);_(* \(#,##0.00\);_(* &quot;-&quot;??_);_(@_)">
                  <c:v>191</c:v>
                </c:pt>
                <c:pt idx="125" formatCode="_(* #,##0.00_);_(* \(#,##0.00\);_(* &quot;-&quot;??_);_(@_)">
                  <c:v>192</c:v>
                </c:pt>
                <c:pt idx="126" formatCode="_(* #,##0.00_);_(* \(#,##0.00\);_(* &quot;-&quot;??_);_(@_)">
                  <c:v>194</c:v>
                </c:pt>
                <c:pt idx="127" formatCode="_(* #,##0.00_);_(* \(#,##0.00\);_(* &quot;-&quot;??_);_(@_)">
                  <c:v>195</c:v>
                </c:pt>
                <c:pt idx="128" formatCode="_(* #,##0.00_);_(* \(#,##0.00\);_(* &quot;-&quot;??_);_(@_)">
                  <c:v>210</c:v>
                </c:pt>
                <c:pt idx="129" formatCode="_(* #,##0.00_);_(* \(#,##0.00\);_(* &quot;-&quot;??_);_(@_)">
                  <c:v>220</c:v>
                </c:pt>
                <c:pt idx="130" formatCode="_(* #,##0.00_);_(* \(#,##0.00\);_(* &quot;-&quot;??_);_(@_)">
                  <c:v>215</c:v>
                </c:pt>
                <c:pt idx="131" formatCode="_(* #,##0.00_);_(* \(#,##0.00\);_(* &quot;-&quot;??_);_(@_)">
                  <c:v>205</c:v>
                </c:pt>
                <c:pt idx="132" formatCode="_(* #,##0.00_);_(* \(#,##0.00\);_(* &quot;-&quot;??_);_(@_)">
                  <c:v>215</c:v>
                </c:pt>
                <c:pt idx="133" formatCode="_(* #,##0.00_);_(* \(#,##0.00\);_(* &quot;-&quot;??_);_(@_)">
                  <c:v>247</c:v>
                </c:pt>
                <c:pt idx="134" formatCode="_(* #,##0.00_);_(* \(#,##0.00\);_(* &quot;-&quot;??_);_(@_)">
                  <c:v>240</c:v>
                </c:pt>
                <c:pt idx="135" formatCode="_(* #,##0.00_);_(* \(#,##0.00\);_(* &quot;-&quot;??_);_(@_)">
                  <c:v>231</c:v>
                </c:pt>
                <c:pt idx="136" formatCode="_(* #,##0.00_);_(* \(#,##0.00\);_(* &quot;-&quot;??_);_(@_)">
                  <c:v>249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CC-4F69-838C-F2488FB31668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205.29599999999999</c:v>
                </c:pt>
                <c:pt idx="85" formatCode="_(* #,##0.00_);_(* \(#,##0.00\);_(* &quot;-&quot;??_);_(@_)">
                  <c:v>206.82199999999997</c:v>
                </c:pt>
                <c:pt idx="86" formatCode="_(* #,##0.00_);_(* \(#,##0.00\);_(* &quot;-&quot;??_);_(@_)">
                  <c:v>203.89850000000001</c:v>
                </c:pt>
                <c:pt idx="87" formatCode="_(* #,##0.00_);_(* \(#,##0.00\);_(* &quot;-&quot;??_);_(@_)">
                  <c:v>203.54130000000004</c:v>
                </c:pt>
                <c:pt idx="88" formatCode="_(* #,##0.00_);_(* \(#,##0.00\);_(* &quot;-&quot;??_);_(@_)">
                  <c:v>208.80689999999998</c:v>
                </c:pt>
                <c:pt idx="89" formatCode="_(* #,##0.00_);_(* \(#,##0.00\);_(* &quot;-&quot;??_);_(@_)">
                  <c:v>200.92500000000001</c:v>
                </c:pt>
                <c:pt idx="90" formatCode="_(* #,##0.00_);_(* \(#,##0.00\);_(* &quot;-&quot;??_);_(@_)">
                  <c:v>200.94760000000002</c:v>
                </c:pt>
                <c:pt idx="91" formatCode="_(* #,##0.00_);_(* \(#,##0.00\);_(* &quot;-&quot;??_);_(@_)">
                  <c:v>196.24170000000001</c:v>
                </c:pt>
                <c:pt idx="92" formatCode="_(* #,##0.00_);_(* \(#,##0.00\);_(* &quot;-&quot;??_);_(@_)">
                  <c:v>199.20030000000003</c:v>
                </c:pt>
                <c:pt idx="93" formatCode="_(* #,##0.00_);_(* \(#,##0.00\);_(* &quot;-&quot;??_);_(@_)">
                  <c:v>189.05599999999998</c:v>
                </c:pt>
                <c:pt idx="94" formatCode="_(* #,##0.00_);_(* \(#,##0.00\);_(* &quot;-&quot;??_);_(@_)">
                  <c:v>188.11199999999999</c:v>
                </c:pt>
                <c:pt idx="95" formatCode="_(* #,##0.00_);_(* \(#,##0.00\);_(* &quot;-&quot;??_);_(@_)">
                  <c:v>187.45599999999999</c:v>
                </c:pt>
                <c:pt idx="96" formatCode="_(* #,##0.00_);_(* \(#,##0.00\);_(* &quot;-&quot;??_);_(@_)">
                  <c:v>191.12559999999999</c:v>
                </c:pt>
                <c:pt idx="97" formatCode="_(* #,##0.00_);_(* \(#,##0.00\);_(* &quot;-&quot;??_);_(@_)">
                  <c:v>194.89679999999998</c:v>
                </c:pt>
                <c:pt idx="98" formatCode="_(* #,##0.00_);_(* \(#,##0.00\);_(* &quot;-&quot;??_);_(@_)">
                  <c:v>185.4237</c:v>
                </c:pt>
                <c:pt idx="99" formatCode="_(* #,##0.00_);_(* \(#,##0.00\);_(* &quot;-&quot;??_);_(@_)">
                  <c:v>184.28060000000002</c:v>
                </c:pt>
                <c:pt idx="100" formatCode="_(* #,##0.00_);_(* \(#,##0.00\);_(* &quot;-&quot;??_);_(@_)">
                  <c:v>177.66839999999999</c:v>
                </c:pt>
                <c:pt idx="101" formatCode="_(* #,##0.00_);_(* \(#,##0.00\);_(* &quot;-&quot;??_);_(@_)">
                  <c:v>172.76320000000001</c:v>
                </c:pt>
                <c:pt idx="102" formatCode="_(* #,##0.00_);_(* \(#,##0.00\);_(* &quot;-&quot;??_);_(@_)">
                  <c:v>168.33519999999999</c:v>
                </c:pt>
                <c:pt idx="103" formatCode="_(* #,##0.00_);_(* \(#,##0.00\);_(* &quot;-&quot;??_);_(@_)">
                  <c:v>168.1576</c:v>
                </c:pt>
                <c:pt idx="104" formatCode="_(* #,##0.00_);_(* \(#,##0.00\);_(* &quot;-&quot;??_);_(@_)">
                  <c:v>167.72839999999999</c:v>
                </c:pt>
                <c:pt idx="105" formatCode="_(* #,##0.00_);_(* \(#,##0.00\);_(* &quot;-&quot;??_);_(@_)">
                  <c:v>165.0822</c:v>
                </c:pt>
                <c:pt idx="106" formatCode="_(* #,##0.00_);_(* \(#,##0.00\);_(* &quot;-&quot;??_);_(@_)">
                  <c:v>164.73180000000002</c:v>
                </c:pt>
                <c:pt idx="107" formatCode="_(* #,##0.00_);_(* \(#,##0.00\);_(* &quot;-&quot;??_);_(@_)">
                  <c:v>176.70349999999999</c:v>
                </c:pt>
                <c:pt idx="108" formatCode="_(* #,##0.00_);_(* \(#,##0.00\);_(* &quot;-&quot;??_);_(@_)">
                  <c:v>183.0001</c:v>
                </c:pt>
                <c:pt idx="109" formatCode="_(* #,##0.00_);_(* \(#,##0.00\);_(* &quot;-&quot;??_);_(@_)">
                  <c:v>201.33</c:v>
                </c:pt>
                <c:pt idx="110" formatCode="_(* #,##0.00_);_(* \(#,##0.00\);_(* &quot;-&quot;??_);_(@_)">
                  <c:v>200.9462</c:v>
                </c:pt>
                <c:pt idx="111" formatCode="_(* #,##0.00_);_(* \(#,##0.00\);_(* &quot;-&quot;??_);_(@_)">
                  <c:v>185.1362</c:v>
                </c:pt>
                <c:pt idx="112" formatCode="_(* #,##0.00_);_(* \(#,##0.00\);_(* &quot;-&quot;??_);_(@_)">
                  <c:v>173.45359999999999</c:v>
                </c:pt>
                <c:pt idx="113" formatCode="_(* #,##0.00_);_(* \(#,##0.00\);_(* &quot;-&quot;??_);_(@_)">
                  <c:v>181.53300000000002</c:v>
                </c:pt>
                <c:pt idx="114" formatCode="_(* #,##0.00_);_(* \(#,##0.00\);_(* &quot;-&quot;??_);_(@_)">
                  <c:v>182.28460000000001</c:v>
                </c:pt>
                <c:pt idx="115" formatCode="_(* #,##0.00_);_(* \(#,##0.00\);_(* &quot;-&quot;??_);_(@_)">
                  <c:v>180.55950000000001</c:v>
                </c:pt>
                <c:pt idx="116" formatCode="_(* #,##0.00_);_(* \(#,##0.00\);_(* &quot;-&quot;??_);_(@_)">
                  <c:v>183.5232</c:v>
                </c:pt>
                <c:pt idx="117" formatCode="_(* #,##0.00_);_(* \(#,##0.00\);_(* &quot;-&quot;??_);_(@_)">
                  <c:v>180.608</c:v>
                </c:pt>
                <c:pt idx="118" formatCode="_(* #,##0.00_);_(* \(#,##0.00\);_(* &quot;-&quot;??_);_(@_)">
                  <c:v>176.46379999999999</c:v>
                </c:pt>
                <c:pt idx="119" formatCode="_(* #,##0.00_);_(* \(#,##0.00\);_(* &quot;-&quot;??_);_(@_)">
                  <c:v>184.45769999999999</c:v>
                </c:pt>
                <c:pt idx="120" formatCode="_(* #,##0.00_);_(* \(#,##0.00\);_(* &quot;-&quot;??_);_(@_)">
                  <c:v>177.12749999999997</c:v>
                </c:pt>
                <c:pt idx="121" formatCode="_(* #,##0.00_);_(* \(#,##0.00\);_(* &quot;-&quot;??_);_(@_)">
                  <c:v>185.43870000000001</c:v>
                </c:pt>
                <c:pt idx="122" formatCode="_(* #,##0.00_);_(* \(#,##0.00\);_(* &quot;-&quot;??_);_(@_)">
                  <c:v>191.64279999999999</c:v>
                </c:pt>
                <c:pt idx="123" formatCode="_(* #,##0.00_);_(* \(#,##0.00\);_(* &quot;-&quot;??_);_(@_)">
                  <c:v>198.90360000000001</c:v>
                </c:pt>
                <c:pt idx="124" formatCode="_(* #,##0.00_);_(* \(#,##0.00\);_(* &quot;-&quot;??_);_(@_)">
                  <c:v>200.18710000000002</c:v>
                </c:pt>
                <c:pt idx="125" formatCode="_(* #,##0.00_);_(* \(#,##0.00\);_(* &quot;-&quot;??_);_(@_)">
                  <c:v>200.73600000000002</c:v>
                </c:pt>
                <c:pt idx="126" formatCode="_(* #,##0.00_);_(* \(#,##0.00\);_(* &quot;-&quot;??_);_(@_)">
                  <c:v>202.36139999999997</c:v>
                </c:pt>
                <c:pt idx="127" formatCode="_(* #,##0.00_);_(* \(#,##0.00\);_(* &quot;-&quot;??_);_(@_)">
                  <c:v>202.89750000000001</c:v>
                </c:pt>
                <c:pt idx="128" formatCode="_(* #,##0.00_);_(* \(#,##0.00\);_(* &quot;-&quot;??_);_(@_)">
                  <c:v>218.73600000000002</c:v>
                </c:pt>
                <c:pt idx="129" formatCode="_(* #,##0.00_);_(* \(#,##0.00\);_(* &quot;-&quot;??_);_(@_)">
                  <c:v>228.09599999999998</c:v>
                </c:pt>
                <c:pt idx="130" formatCode="_(* #,##0.00_);_(* \(#,##0.00\);_(* &quot;-&quot;??_);_(@_)">
                  <c:v>222.71850000000001</c:v>
                </c:pt>
                <c:pt idx="131" formatCode="_(* #,##0.00_);_(* \(#,##0.00\);_(* &quot;-&quot;??_);_(@_)">
                  <c:v>211.9905</c:v>
                </c:pt>
                <c:pt idx="132" formatCode="_(* #,##0.00_);_(* \(#,##0.00\);_(* &quot;-&quot;??_);_(@_)">
                  <c:v>221.62199999999999</c:v>
                </c:pt>
                <c:pt idx="133" formatCode="_(* #,##0.00_);_(* \(#,##0.00\);_(* &quot;-&quot;??_);_(@_)">
                  <c:v>253.0762</c:v>
                </c:pt>
                <c:pt idx="134" formatCode="_(* #,##0.00_);_(* \(#,##0.00\);_(* &quot;-&quot;??_);_(@_)">
                  <c:v>244.60800000000003</c:v>
                </c:pt>
                <c:pt idx="135" formatCode="_(* #,##0.00_);_(* \(#,##0.00\);_(* &quot;-&quot;??_);_(@_)">
                  <c:v>233.88749999999999</c:v>
                </c:pt>
                <c:pt idx="136" formatCode="_(* #,##0.00_);_(* \(#,##0.00\);_(* &quot;-&quot;??_);_(@_)">
                  <c:v>250.4442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CC-4F69-838C-F2488FB31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Mercado Cativo x Mercado Livre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613764671"/>
        <c:axId val="1613759871"/>
        <c:extLst>
          <c:ext xmlns:c15="http://schemas.microsoft.com/office/drawing/2012/chart" uri="{02D57815-91ED-43cb-92C2-25804820EDAC}">
            <c15:filteredArea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'Atac-I50-SECOeS'!$AJ$1</c15:sqref>
                        </c15:formulaRef>
                      </c:ext>
                    </c:extLst>
                    <c:strCache>
                      <c:ptCount val="1"/>
                      <c:pt idx="0">
                        <c:v>% Economia (Livre x Cativo)</c:v>
                      </c:pt>
                    </c:strCache>
                  </c:strRef>
                </c:tx>
                <c:spPr>
                  <a:solidFill>
                    <a:schemeClr val="accent6">
                      <a:lumMod val="40000"/>
                      <a:lumOff val="60000"/>
                    </a:schemeClr>
                  </a:solidFill>
                  <a:ln>
                    <a:noFill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>
                      <c:ext uri="{02D57815-91ED-43cb-92C2-25804820EDAC}">
                        <c15:formulaRef>
                          <c15:sqref>'Atac-I50-SECOeS'!$AJ$2:$AJ$151</c15:sqref>
                        </c15:formulaRef>
                      </c:ext>
                    </c:extLst>
                    <c:numCache>
                      <c:formatCode>0%</c:formatCode>
                      <c:ptCount val="150"/>
                      <c:pt idx="84">
                        <c:v>0.24945533769063186</c:v>
                      </c:pt>
                      <c:pt idx="85">
                        <c:v>0.31856564532826531</c:v>
                      </c:pt>
                      <c:pt idx="86">
                        <c:v>0.27259843441528858</c:v>
                      </c:pt>
                      <c:pt idx="87">
                        <c:v>0.28855500465325229</c:v>
                      </c:pt>
                      <c:pt idx="88">
                        <c:v>0.3210058097313</c:v>
                      </c:pt>
                      <c:pt idx="89">
                        <c:v>0.33505809731299907</c:v>
                      </c:pt>
                      <c:pt idx="90">
                        <c:v>0.39179030768517614</c:v>
                      </c:pt>
                      <c:pt idx="91">
                        <c:v>0.40527241584031315</c:v>
                      </c:pt>
                      <c:pt idx="92">
                        <c:v>0.39688339056298994</c:v>
                      </c:pt>
                      <c:pt idx="93">
                        <c:v>0.46017814290655329</c:v>
                      </c:pt>
                      <c:pt idx="94">
                        <c:v>0.5355385025441346</c:v>
                      </c:pt>
                      <c:pt idx="95">
                        <c:v>0.54107469926201668</c:v>
                      </c:pt>
                      <c:pt idx="96">
                        <c:v>0.59701178451178449</c:v>
                      </c:pt>
                      <c:pt idx="97">
                        <c:v>0.61752318642924875</c:v>
                      </c:pt>
                      <c:pt idx="98">
                        <c:v>0.63121071131196405</c:v>
                      </c:pt>
                      <c:pt idx="99">
                        <c:v>0.66336697122532451</c:v>
                      </c:pt>
                      <c:pt idx="100">
                        <c:v>0.65210439756911631</c:v>
                      </c:pt>
                      <c:pt idx="101">
                        <c:v>0.64716294550292885</c:v>
                      </c:pt>
                      <c:pt idx="102">
                        <c:v>0.6385281798015624</c:v>
                      </c:pt>
                      <c:pt idx="103">
                        <c:v>0.63984988596084214</c:v>
                      </c:pt>
                      <c:pt idx="104">
                        <c:v>0.65381500901315281</c:v>
                      </c:pt>
                      <c:pt idx="105">
                        <c:v>0.64372005406735966</c:v>
                      </c:pt>
                      <c:pt idx="106">
                        <c:v>0.61272703401210782</c:v>
                      </c:pt>
                      <c:pt idx="107">
                        <c:v>0.58294911537673322</c:v>
                      </c:pt>
                      <c:pt idx="108">
                        <c:v>0.6132756132756132</c:v>
                      </c:pt>
                      <c:pt idx="109">
                        <c:v>0.43885555046150038</c:v>
                      </c:pt>
                      <c:pt idx="110">
                        <c:v>0.4672775077157369</c:v>
                      </c:pt>
                      <c:pt idx="111">
                        <c:v>0.49749275232485352</c:v>
                      </c:pt>
                      <c:pt idx="112">
                        <c:v>0.55285946224457549</c:v>
                      </c:pt>
                      <c:pt idx="113">
                        <c:v>0.48118891962602056</c:v>
                      </c:pt>
                      <c:pt idx="114">
                        <c:v>0.42180336150230152</c:v>
                      </c:pt>
                      <c:pt idx="115">
                        <c:v>0.45982622745486068</c:v>
                      </c:pt>
                      <c:pt idx="116">
                        <c:v>0.42527267440423222</c:v>
                      </c:pt>
                      <c:pt idx="117">
                        <c:v>0.38493632623854407</c:v>
                      </c:pt>
                      <c:pt idx="118">
                        <c:v>0.48021198067218068</c:v>
                      </c:pt>
                      <c:pt idx="119">
                        <c:v>0.49048020059866504</c:v>
                      </c:pt>
                      <c:pt idx="120">
                        <c:v>0.51185126442858386</c:v>
                      </c:pt>
                      <c:pt idx="121">
                        <c:v>0.43662089402729648</c:v>
                      </c:pt>
                      <c:pt idx="122">
                        <c:v>0.34979149962415967</c:v>
                      </c:pt>
                      <c:pt idx="123">
                        <c:v>0.29318263833458846</c:v>
                      </c:pt>
                      <c:pt idx="124">
                        <c:v>0.3149252336994523</c:v>
                      </c:pt>
                      <c:pt idx="125">
                        <c:v>0.31562350677490941</c:v>
                      </c:pt>
                      <c:pt idx="126">
                        <c:v>0.34930136919006549</c:v>
                      </c:pt>
                      <c:pt idx="127">
                        <c:v>0.37170512353337581</c:v>
                      </c:pt>
                      <c:pt idx="128">
                        <c:v>0.32658343779111659</c:v>
                      </c:pt>
                      <c:pt idx="129">
                        <c:v>0.33961520547454394</c:v>
                      </c:pt>
                      <c:pt idx="130">
                        <c:v>0.36342924078388089</c:v>
                      </c:pt>
                      <c:pt idx="131">
                        <c:v>0.28248515993583417</c:v>
                      </c:pt>
                      <c:pt idx="132">
                        <c:v>0.2025641025641027</c:v>
                      </c:pt>
                      <c:pt idx="133">
                        <c:v>0.12141331878429278</c:v>
                      </c:pt>
                      <c:pt idx="134">
                        <c:v>0.19139682950315462</c:v>
                      </c:pt>
                      <c:pt idx="135">
                        <c:v>0.2580678561833975</c:v>
                      </c:pt>
                      <c:pt idx="136">
                        <c:v>0.22968805795736325</c:v>
                      </c:pt>
                      <c:pt idx="137">
                        <c:v>0.25071335626244434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7C70-46D3-BAFA-63041C398174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0"/>
          <c:order val="0"/>
          <c:tx>
            <c:v>Mercado Livre de Energia</c:v>
          </c:tx>
          <c:spPr>
            <a:ln w="31750" cap="rnd">
              <a:solidFill>
                <a:schemeClr val="tx1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'Atac-I50-SECOeS'!$Y$2:$Y$151</c:f>
              <c:numCache>
                <c:formatCode>_(* #,##0.00_);_(* \(#,##0.00\);_(* "-"??_);_(@_)</c:formatCode>
                <c:ptCount val="150"/>
                <c:pt idx="84">
                  <c:v>263.70759999999996</c:v>
                </c:pt>
                <c:pt idx="85">
                  <c:v>248.42971999999997</c:v>
                </c:pt>
                <c:pt idx="86">
                  <c:v>257.14536666666669</c:v>
                </c:pt>
                <c:pt idx="87">
                  <c:v>252.93875000000006</c:v>
                </c:pt>
                <c:pt idx="88">
                  <c:v>247.34376666666665</c:v>
                </c:pt>
                <c:pt idx="89">
                  <c:v>240.67916666666667</c:v>
                </c:pt>
                <c:pt idx="90">
                  <c:v>227.58484000000001</c:v>
                </c:pt>
                <c:pt idx="91">
                  <c:v>222.42684499999999</c:v>
                </c:pt>
                <c:pt idx="92">
                  <c:v>225.21027999999998</c:v>
                </c:pt>
                <c:pt idx="93">
                  <c:v>204.88944000000001</c:v>
                </c:pt>
                <c:pt idx="94">
                  <c:v>184.07542999999998</c:v>
                </c:pt>
                <c:pt idx="95">
                  <c:v>181.83231999999998</c:v>
                </c:pt>
                <c:pt idx="96">
                  <c:v>167.8176</c:v>
                </c:pt>
                <c:pt idx="97">
                  <c:v>160.53850499999999</c:v>
                </c:pt>
                <c:pt idx="98">
                  <c:v>151.17982000000001</c:v>
                </c:pt>
                <c:pt idx="99">
                  <c:v>140.09904</c:v>
                </c:pt>
                <c:pt idx="100">
                  <c:v>141.98286666666669</c:v>
                </c:pt>
                <c:pt idx="101">
                  <c:v>141.90451000000002</c:v>
                </c:pt>
                <c:pt idx="102">
                  <c:v>143.76736</c:v>
                </c:pt>
                <c:pt idx="103">
                  <c:v>143.82398333333333</c:v>
                </c:pt>
                <c:pt idx="104">
                  <c:v>140.60475333333335</c:v>
                </c:pt>
                <c:pt idx="105">
                  <c:v>142.69434000000001</c:v>
                </c:pt>
                <c:pt idx="106">
                  <c:v>150.13911999999999</c:v>
                </c:pt>
                <c:pt idx="107">
                  <c:v>162.93488333333332</c:v>
                </c:pt>
                <c:pt idx="108">
                  <c:v>165.48598000000001</c:v>
                </c:pt>
                <c:pt idx="109">
                  <c:v>218.36848333333333</c:v>
                </c:pt>
                <c:pt idx="110">
                  <c:v>208.38454000000002</c:v>
                </c:pt>
                <c:pt idx="111">
                  <c:v>196.33305999999999</c:v>
                </c:pt>
                <c:pt idx="112">
                  <c:v>178.53568000000001</c:v>
                </c:pt>
                <c:pt idx="113">
                  <c:v>198.29271333333332</c:v>
                </c:pt>
                <c:pt idx="114">
                  <c:v>212.26273</c:v>
                </c:pt>
                <c:pt idx="115">
                  <c:v>202.50021500000003</c:v>
                </c:pt>
                <c:pt idx="116">
                  <c:v>211.56146666666669</c:v>
                </c:pt>
                <c:pt idx="117">
                  <c:v>219.61279999999999</c:v>
                </c:pt>
                <c:pt idx="118">
                  <c:v>195.51756000000003</c:v>
                </c:pt>
                <c:pt idx="119">
                  <c:v>196.12563833333334</c:v>
                </c:pt>
                <c:pt idx="120">
                  <c:v>193.01530000000002</c:v>
                </c:pt>
                <c:pt idx="121">
                  <c:v>214.48719000000003</c:v>
                </c:pt>
                <c:pt idx="122">
                  <c:v>237.91236000000001</c:v>
                </c:pt>
                <c:pt idx="123">
                  <c:v>254.4177</c:v>
                </c:pt>
                <c:pt idx="124">
                  <c:v>249.4478</c:v>
                </c:pt>
                <c:pt idx="125">
                  <c:v>249.3169</c:v>
                </c:pt>
                <c:pt idx="126">
                  <c:v>241.58195999999998</c:v>
                </c:pt>
                <c:pt idx="127">
                  <c:v>236.15881666666667</c:v>
                </c:pt>
                <c:pt idx="128">
                  <c:v>253.31712000000005</c:v>
                </c:pt>
                <c:pt idx="129">
                  <c:v>253.70496</c:v>
                </c:pt>
                <c:pt idx="130">
                  <c:v>245.57735999999997</c:v>
                </c:pt>
                <c:pt idx="131">
                  <c:v>265.95328499999999</c:v>
                </c:pt>
                <c:pt idx="132">
                  <c:v>289.24247999999994</c:v>
                </c:pt>
                <c:pt idx="133">
                  <c:v>316.82339666666667</c:v>
                </c:pt>
                <c:pt idx="134">
                  <c:v>295.70389333333338</c:v>
                </c:pt>
                <c:pt idx="135">
                  <c:v>275.450625</c:v>
                </c:pt>
                <c:pt idx="136">
                  <c:v>286.45183999999995</c:v>
                </c:pt>
                <c:pt idx="137">
                  <c:v>280.93333333333334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0-46D3-BAFA-63041C398174}"/>
            </c:ext>
          </c:extLst>
        </c:ser>
        <c:ser>
          <c:idx val="5"/>
          <c:order val="1"/>
          <c:tx>
            <c:v>Média Mercado Livre</c:v>
          </c:tx>
          <c:spPr>
            <a:ln w="19050" cap="rnd" cmpd="sng">
              <a:solidFill>
                <a:schemeClr val="tx1">
                  <a:alpha val="98000"/>
                </a:schemeClr>
              </a:solidFill>
              <a:prstDash val="solid"/>
              <a:round/>
              <a:tailEnd type="none"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'Atac-I50-SECOeS'!$Z$2:$Z$151</c:f>
              <c:numCache>
                <c:formatCode>_(* #,##0.00_);_(* \(#,##0.00\);_(* "-"??_);_(@_)</c:formatCode>
                <c:ptCount val="150"/>
                <c:pt idx="84">
                  <c:v>214.55976839506164</c:v>
                </c:pt>
                <c:pt idx="85">
                  <c:v>214.55976839506164</c:v>
                </c:pt>
                <c:pt idx="86">
                  <c:v>214.55976839506164</c:v>
                </c:pt>
                <c:pt idx="87">
                  <c:v>214.55976839506164</c:v>
                </c:pt>
                <c:pt idx="88">
                  <c:v>214.55976839506164</c:v>
                </c:pt>
                <c:pt idx="89">
                  <c:v>214.55976839506164</c:v>
                </c:pt>
                <c:pt idx="90">
                  <c:v>214.55976839506164</c:v>
                </c:pt>
                <c:pt idx="91">
                  <c:v>214.55976839506164</c:v>
                </c:pt>
                <c:pt idx="92">
                  <c:v>214.55976839506164</c:v>
                </c:pt>
                <c:pt idx="93">
                  <c:v>214.55976839506164</c:v>
                </c:pt>
                <c:pt idx="94">
                  <c:v>214.55976839506164</c:v>
                </c:pt>
                <c:pt idx="95">
                  <c:v>214.55976839506164</c:v>
                </c:pt>
                <c:pt idx="96">
                  <c:v>214.55976839506164</c:v>
                </c:pt>
                <c:pt idx="97">
                  <c:v>214.55976839506164</c:v>
                </c:pt>
                <c:pt idx="98">
                  <c:v>214.55976839506164</c:v>
                </c:pt>
                <c:pt idx="99">
                  <c:v>214.55976839506164</c:v>
                </c:pt>
                <c:pt idx="100">
                  <c:v>214.55976839506164</c:v>
                </c:pt>
                <c:pt idx="101">
                  <c:v>214.55976839506164</c:v>
                </c:pt>
                <c:pt idx="102">
                  <c:v>214.55976839506164</c:v>
                </c:pt>
                <c:pt idx="103">
                  <c:v>214.55976839506164</c:v>
                </c:pt>
                <c:pt idx="104">
                  <c:v>214.55976839506164</c:v>
                </c:pt>
                <c:pt idx="105">
                  <c:v>214.55976839506164</c:v>
                </c:pt>
                <c:pt idx="106">
                  <c:v>214.55976839506164</c:v>
                </c:pt>
                <c:pt idx="107">
                  <c:v>214.55976839506164</c:v>
                </c:pt>
                <c:pt idx="108">
                  <c:v>214.55976839506164</c:v>
                </c:pt>
                <c:pt idx="109">
                  <c:v>214.55976839506164</c:v>
                </c:pt>
                <c:pt idx="110">
                  <c:v>214.55976839506164</c:v>
                </c:pt>
                <c:pt idx="111">
                  <c:v>214.55976839506164</c:v>
                </c:pt>
                <c:pt idx="112">
                  <c:v>214.55976839506164</c:v>
                </c:pt>
                <c:pt idx="113">
                  <c:v>214.55976839506164</c:v>
                </c:pt>
                <c:pt idx="114">
                  <c:v>214.55976839506164</c:v>
                </c:pt>
                <c:pt idx="115">
                  <c:v>214.55976839506164</c:v>
                </c:pt>
                <c:pt idx="116">
                  <c:v>214.55976839506164</c:v>
                </c:pt>
                <c:pt idx="117">
                  <c:v>214.55976839506164</c:v>
                </c:pt>
                <c:pt idx="118">
                  <c:v>214.55976839506164</c:v>
                </c:pt>
                <c:pt idx="119">
                  <c:v>214.55976839506164</c:v>
                </c:pt>
                <c:pt idx="120">
                  <c:v>214.55976839506164</c:v>
                </c:pt>
                <c:pt idx="121">
                  <c:v>214.55976839506164</c:v>
                </c:pt>
                <c:pt idx="122">
                  <c:v>214.55976839506164</c:v>
                </c:pt>
                <c:pt idx="123">
                  <c:v>214.55976839506164</c:v>
                </c:pt>
                <c:pt idx="124">
                  <c:v>214.55976839506164</c:v>
                </c:pt>
                <c:pt idx="125">
                  <c:v>214.55976839506164</c:v>
                </c:pt>
                <c:pt idx="126">
                  <c:v>214.55976839506164</c:v>
                </c:pt>
                <c:pt idx="127">
                  <c:v>214.55976839506164</c:v>
                </c:pt>
                <c:pt idx="128">
                  <c:v>214.55976839506164</c:v>
                </c:pt>
                <c:pt idx="129">
                  <c:v>214.55976839506164</c:v>
                </c:pt>
                <c:pt idx="130">
                  <c:v>214.55976839506164</c:v>
                </c:pt>
                <c:pt idx="131">
                  <c:v>214.55976839506164</c:v>
                </c:pt>
                <c:pt idx="132">
                  <c:v>214.55976839506164</c:v>
                </c:pt>
                <c:pt idx="133">
                  <c:v>214.55976839506164</c:v>
                </c:pt>
                <c:pt idx="134">
                  <c:v>214.55976839506164</c:v>
                </c:pt>
                <c:pt idx="135">
                  <c:v>214.55976839506164</c:v>
                </c:pt>
                <c:pt idx="136">
                  <c:v>214.55976839506164</c:v>
                </c:pt>
                <c:pt idx="137">
                  <c:v>214.55976839506164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7C70-46D3-BAFA-63041C398174}"/>
            </c:ext>
          </c:extLst>
        </c:ser>
        <c:ser>
          <c:idx val="1"/>
          <c:order val="2"/>
          <c:tx>
            <c:strRef>
              <c:f>'Atac-I50-SECOeS'!$AE$1</c:f>
              <c:strCache>
                <c:ptCount val="1"/>
                <c:pt idx="0">
                  <c:v>Break even - Bandeira Verde</c:v>
                </c:pt>
              </c:strCache>
            </c:strRef>
          </c:tx>
          <c:spPr>
            <a:ln w="19050" cap="rnd">
              <a:solidFill>
                <a:srgbClr val="AFDC7E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'Atac-I50-SECOeS'!$AE$2:$AE$151</c:f>
              <c:numCache>
                <c:formatCode>_(* #,##0.00_);_(* \(#,##0.00\);_(* "-"??_);_(@_)</c:formatCode>
                <c:ptCount val="150"/>
                <c:pt idx="84">
                  <c:v>373.93199999999996</c:v>
                </c:pt>
                <c:pt idx="85">
                  <c:v>373.93199999999996</c:v>
                </c:pt>
                <c:pt idx="86">
                  <c:v>373.93199999999996</c:v>
                </c:pt>
                <c:pt idx="87">
                  <c:v>373.93199999999996</c:v>
                </c:pt>
                <c:pt idx="88">
                  <c:v>373.93199999999996</c:v>
                </c:pt>
                <c:pt idx="89">
                  <c:v>373.93199999999996</c:v>
                </c:pt>
                <c:pt idx="90">
                  <c:v>373.93199999999996</c:v>
                </c:pt>
                <c:pt idx="91">
                  <c:v>373.93199999999996</c:v>
                </c:pt>
                <c:pt idx="92">
                  <c:v>373.93199999999996</c:v>
                </c:pt>
                <c:pt idx="93">
                  <c:v>373.93199999999996</c:v>
                </c:pt>
                <c:pt idx="94">
                  <c:v>373.93199999999996</c:v>
                </c:pt>
                <c:pt idx="95">
                  <c:v>373.93199999999996</c:v>
                </c:pt>
                <c:pt idx="96">
                  <c:v>369.19871999999998</c:v>
                </c:pt>
                <c:pt idx="97">
                  <c:v>369.19871999999998</c:v>
                </c:pt>
                <c:pt idx="98">
                  <c:v>369.19871999999998</c:v>
                </c:pt>
                <c:pt idx="99">
                  <c:v>369.19871999999998</c:v>
                </c:pt>
                <c:pt idx="100">
                  <c:v>369.19871999999998</c:v>
                </c:pt>
                <c:pt idx="101">
                  <c:v>369.19871999999998</c:v>
                </c:pt>
                <c:pt idx="102">
                  <c:v>369.19871999999998</c:v>
                </c:pt>
                <c:pt idx="103">
                  <c:v>369.19871999999998</c:v>
                </c:pt>
                <c:pt idx="104">
                  <c:v>369.19871999999998</c:v>
                </c:pt>
                <c:pt idx="105">
                  <c:v>369.19871999999998</c:v>
                </c:pt>
                <c:pt idx="106">
                  <c:v>369.19871999999998</c:v>
                </c:pt>
                <c:pt idx="107">
                  <c:v>369.19871999999998</c:v>
                </c:pt>
                <c:pt idx="108">
                  <c:v>389.01554999999996</c:v>
                </c:pt>
                <c:pt idx="109">
                  <c:v>389.01554999999996</c:v>
                </c:pt>
                <c:pt idx="110">
                  <c:v>389.01554999999996</c:v>
                </c:pt>
                <c:pt idx="111">
                  <c:v>389.01554999999996</c:v>
                </c:pt>
                <c:pt idx="112">
                  <c:v>389.01554999999996</c:v>
                </c:pt>
                <c:pt idx="113">
                  <c:v>389.01554999999996</c:v>
                </c:pt>
                <c:pt idx="114">
                  <c:v>389.01554999999996</c:v>
                </c:pt>
                <c:pt idx="115">
                  <c:v>389.01554999999996</c:v>
                </c:pt>
                <c:pt idx="116">
                  <c:v>389.01554999999996</c:v>
                </c:pt>
                <c:pt idx="117">
                  <c:v>389.01554999999996</c:v>
                </c:pt>
                <c:pt idx="118">
                  <c:v>389.01554999999996</c:v>
                </c:pt>
                <c:pt idx="119">
                  <c:v>389.01554999999996</c:v>
                </c:pt>
                <c:pt idx="120">
                  <c:v>406.10504999999995</c:v>
                </c:pt>
                <c:pt idx="121">
                  <c:v>406.10504999999995</c:v>
                </c:pt>
                <c:pt idx="122">
                  <c:v>406.10504999999995</c:v>
                </c:pt>
                <c:pt idx="123">
                  <c:v>406.10504999999995</c:v>
                </c:pt>
                <c:pt idx="124">
                  <c:v>406.10504999999995</c:v>
                </c:pt>
                <c:pt idx="125">
                  <c:v>406.10504999999995</c:v>
                </c:pt>
                <c:pt idx="126">
                  <c:v>406.10504999999995</c:v>
                </c:pt>
                <c:pt idx="127">
                  <c:v>406.10504999999995</c:v>
                </c:pt>
                <c:pt idx="128">
                  <c:v>406.10504999999995</c:v>
                </c:pt>
                <c:pt idx="129">
                  <c:v>406.10504999999995</c:v>
                </c:pt>
                <c:pt idx="130">
                  <c:v>406.10504999999995</c:v>
                </c:pt>
                <c:pt idx="131">
                  <c:v>406.10504999999995</c:v>
                </c:pt>
                <c:pt idx="132">
                  <c:v>402.012</c:v>
                </c:pt>
                <c:pt idx="133">
                  <c:v>402.012</c:v>
                </c:pt>
                <c:pt idx="134">
                  <c:v>402.012</c:v>
                </c:pt>
                <c:pt idx="135">
                  <c:v>402.012</c:v>
                </c:pt>
                <c:pt idx="136">
                  <c:v>402.012</c:v>
                </c:pt>
                <c:pt idx="137">
                  <c:v>402.012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70-46D3-BAFA-63041C398174}"/>
            </c:ext>
          </c:extLst>
        </c:ser>
        <c:ser>
          <c:idx val="2"/>
          <c:order val="3"/>
          <c:tx>
            <c:strRef>
              <c:f>'Atac-I50-SECOeS'!$AF$1</c:f>
              <c:strCache>
                <c:ptCount val="1"/>
                <c:pt idx="0">
                  <c:v>Break even - Bandeira Amarela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FF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'Atac-I50-SECOeS'!$AF$2:$AF$151</c:f>
              <c:numCache>
                <c:formatCode>_(* #,##0.00_);_(* \(#,##0.00\);_(* "-"??_);_(@_)</c:formatCode>
                <c:ptCount val="150"/>
                <c:pt idx="84">
                  <c:v>410.45757999999995</c:v>
                </c:pt>
                <c:pt idx="85">
                  <c:v>410.45757999999995</c:v>
                </c:pt>
                <c:pt idx="86">
                  <c:v>410.45757999999995</c:v>
                </c:pt>
                <c:pt idx="87">
                  <c:v>410.45757999999995</c:v>
                </c:pt>
                <c:pt idx="88">
                  <c:v>410.45757999999995</c:v>
                </c:pt>
                <c:pt idx="89">
                  <c:v>410.45757999999995</c:v>
                </c:pt>
                <c:pt idx="90">
                  <c:v>410.45757999999995</c:v>
                </c:pt>
                <c:pt idx="91">
                  <c:v>410.45757999999995</c:v>
                </c:pt>
                <c:pt idx="92">
                  <c:v>410.45757999999995</c:v>
                </c:pt>
                <c:pt idx="93">
                  <c:v>410.45757999999995</c:v>
                </c:pt>
                <c:pt idx="94">
                  <c:v>410.45757999999995</c:v>
                </c:pt>
                <c:pt idx="95">
                  <c:v>410.45757999999995</c:v>
                </c:pt>
                <c:pt idx="96">
                  <c:v>404.03252599999996</c:v>
                </c:pt>
                <c:pt idx="97">
                  <c:v>404.03252599999996</c:v>
                </c:pt>
                <c:pt idx="98">
                  <c:v>404.03252599999996</c:v>
                </c:pt>
                <c:pt idx="99">
                  <c:v>404.03252599999996</c:v>
                </c:pt>
                <c:pt idx="100">
                  <c:v>404.03252599999996</c:v>
                </c:pt>
                <c:pt idx="101">
                  <c:v>404.03252599999996</c:v>
                </c:pt>
                <c:pt idx="102">
                  <c:v>404.03252599999996</c:v>
                </c:pt>
                <c:pt idx="103">
                  <c:v>404.03252599999996</c:v>
                </c:pt>
                <c:pt idx="104">
                  <c:v>404.03252599999996</c:v>
                </c:pt>
                <c:pt idx="105">
                  <c:v>404.03252599999996</c:v>
                </c:pt>
                <c:pt idx="106">
                  <c:v>404.03252599999996</c:v>
                </c:pt>
                <c:pt idx="107">
                  <c:v>404.03252599999996</c:v>
                </c:pt>
                <c:pt idx="108">
                  <c:v>410.17844499999995</c:v>
                </c:pt>
                <c:pt idx="109">
                  <c:v>410.17844499999995</c:v>
                </c:pt>
                <c:pt idx="110">
                  <c:v>410.17844499999995</c:v>
                </c:pt>
                <c:pt idx="111">
                  <c:v>410.17844499999995</c:v>
                </c:pt>
                <c:pt idx="112">
                  <c:v>410.17844499999995</c:v>
                </c:pt>
                <c:pt idx="113">
                  <c:v>410.17844499999995</c:v>
                </c:pt>
                <c:pt idx="114">
                  <c:v>410.17844499999995</c:v>
                </c:pt>
                <c:pt idx="115">
                  <c:v>410.17844499999995</c:v>
                </c:pt>
                <c:pt idx="116">
                  <c:v>410.17844499999995</c:v>
                </c:pt>
                <c:pt idx="117">
                  <c:v>410.17844499999995</c:v>
                </c:pt>
                <c:pt idx="118">
                  <c:v>410.17844499999995</c:v>
                </c:pt>
                <c:pt idx="119">
                  <c:v>410.17844499999995</c:v>
                </c:pt>
                <c:pt idx="120">
                  <c:v>426.34052499999996</c:v>
                </c:pt>
                <c:pt idx="121">
                  <c:v>426.34052499999996</c:v>
                </c:pt>
                <c:pt idx="122">
                  <c:v>426.34052499999996</c:v>
                </c:pt>
                <c:pt idx="123">
                  <c:v>426.34052499999996</c:v>
                </c:pt>
                <c:pt idx="124">
                  <c:v>426.34052499999996</c:v>
                </c:pt>
                <c:pt idx="125">
                  <c:v>426.34052499999996</c:v>
                </c:pt>
                <c:pt idx="126">
                  <c:v>426.34052499999996</c:v>
                </c:pt>
                <c:pt idx="127">
                  <c:v>426.34052499999996</c:v>
                </c:pt>
                <c:pt idx="128">
                  <c:v>426.34052499999996</c:v>
                </c:pt>
                <c:pt idx="129">
                  <c:v>426.34052499999996</c:v>
                </c:pt>
                <c:pt idx="130">
                  <c:v>426.34052499999996</c:v>
                </c:pt>
                <c:pt idx="131">
                  <c:v>426.34052499999996</c:v>
                </c:pt>
                <c:pt idx="132">
                  <c:v>421.44258000000002</c:v>
                </c:pt>
                <c:pt idx="133">
                  <c:v>421.44258000000002</c:v>
                </c:pt>
                <c:pt idx="134">
                  <c:v>421.44258000000002</c:v>
                </c:pt>
                <c:pt idx="135">
                  <c:v>421.44258000000002</c:v>
                </c:pt>
                <c:pt idx="136">
                  <c:v>421.44258000000002</c:v>
                </c:pt>
                <c:pt idx="137">
                  <c:v>421.44258000000002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7C70-46D3-BAFA-63041C398174}"/>
            </c:ext>
          </c:extLst>
        </c:ser>
        <c:ser>
          <c:idx val="3"/>
          <c:order val="4"/>
          <c:tx>
            <c:strRef>
              <c:f>'Atac-I50-SECOeS'!$AG$1</c:f>
              <c:strCache>
                <c:ptCount val="1"/>
                <c:pt idx="0">
                  <c:v>Break even - Bandeira Vermelha 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99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'Atac-I50-SECOeS'!$AG$2:$AG$151</c:f>
              <c:numCache>
                <c:formatCode>_(* #,##0.00_);_(* \(#,##0.00\);_(* "-"??_);_(@_)</c:formatCode>
                <c:ptCount val="150"/>
                <c:pt idx="84">
                  <c:v>453.36199999999997</c:v>
                </c:pt>
                <c:pt idx="85">
                  <c:v>453.36199999999997</c:v>
                </c:pt>
                <c:pt idx="86">
                  <c:v>453.36199999999997</c:v>
                </c:pt>
                <c:pt idx="87">
                  <c:v>453.36199999999997</c:v>
                </c:pt>
                <c:pt idx="88">
                  <c:v>453.36199999999997</c:v>
                </c:pt>
                <c:pt idx="89">
                  <c:v>453.36199999999997</c:v>
                </c:pt>
                <c:pt idx="90">
                  <c:v>453.36199999999997</c:v>
                </c:pt>
                <c:pt idx="91">
                  <c:v>453.36199999999997</c:v>
                </c:pt>
                <c:pt idx="92">
                  <c:v>453.36199999999997</c:v>
                </c:pt>
                <c:pt idx="93">
                  <c:v>453.36199999999997</c:v>
                </c:pt>
                <c:pt idx="94">
                  <c:v>453.36199999999997</c:v>
                </c:pt>
                <c:pt idx="95">
                  <c:v>453.36199999999997</c:v>
                </c:pt>
                <c:pt idx="96">
                  <c:v>444.94971999999996</c:v>
                </c:pt>
                <c:pt idx="97">
                  <c:v>444.94971999999996</c:v>
                </c:pt>
                <c:pt idx="98">
                  <c:v>444.94971999999996</c:v>
                </c:pt>
                <c:pt idx="99">
                  <c:v>444.94971999999996</c:v>
                </c:pt>
                <c:pt idx="100">
                  <c:v>444.94971999999996</c:v>
                </c:pt>
                <c:pt idx="101">
                  <c:v>444.94971999999996</c:v>
                </c:pt>
                <c:pt idx="102">
                  <c:v>444.94971999999996</c:v>
                </c:pt>
                <c:pt idx="103">
                  <c:v>444.94971999999996</c:v>
                </c:pt>
                <c:pt idx="104">
                  <c:v>444.94971999999996</c:v>
                </c:pt>
                <c:pt idx="105">
                  <c:v>444.94971999999996</c:v>
                </c:pt>
                <c:pt idx="106">
                  <c:v>444.94971999999996</c:v>
                </c:pt>
                <c:pt idx="107">
                  <c:v>444.94971999999996</c:v>
                </c:pt>
                <c:pt idx="108">
                  <c:v>439.12165099999999</c:v>
                </c:pt>
                <c:pt idx="109">
                  <c:v>439.12165099999999</c:v>
                </c:pt>
                <c:pt idx="110">
                  <c:v>439.12165099999999</c:v>
                </c:pt>
                <c:pt idx="111">
                  <c:v>439.12165099999999</c:v>
                </c:pt>
                <c:pt idx="112">
                  <c:v>439.12165099999999</c:v>
                </c:pt>
                <c:pt idx="113">
                  <c:v>439.12165099999999</c:v>
                </c:pt>
                <c:pt idx="114">
                  <c:v>439.12165099999999</c:v>
                </c:pt>
                <c:pt idx="115">
                  <c:v>439.12165099999999</c:v>
                </c:pt>
                <c:pt idx="116">
                  <c:v>439.12165099999999</c:v>
                </c:pt>
                <c:pt idx="117">
                  <c:v>439.12165099999999</c:v>
                </c:pt>
                <c:pt idx="118">
                  <c:v>439.12165099999999</c:v>
                </c:pt>
                <c:pt idx="119">
                  <c:v>439.12165099999999</c:v>
                </c:pt>
                <c:pt idx="120">
                  <c:v>454.01535499999994</c:v>
                </c:pt>
                <c:pt idx="121">
                  <c:v>454.01535499999994</c:v>
                </c:pt>
                <c:pt idx="122">
                  <c:v>454.01535499999994</c:v>
                </c:pt>
                <c:pt idx="123">
                  <c:v>454.01535499999994</c:v>
                </c:pt>
                <c:pt idx="124">
                  <c:v>454.01535499999994</c:v>
                </c:pt>
                <c:pt idx="125">
                  <c:v>454.01535499999994</c:v>
                </c:pt>
                <c:pt idx="126">
                  <c:v>454.01535499999994</c:v>
                </c:pt>
                <c:pt idx="127">
                  <c:v>454.01535499999994</c:v>
                </c:pt>
                <c:pt idx="128">
                  <c:v>454.01535499999994</c:v>
                </c:pt>
                <c:pt idx="129">
                  <c:v>454.01535499999994</c:v>
                </c:pt>
                <c:pt idx="130">
                  <c:v>454.01535499999994</c:v>
                </c:pt>
                <c:pt idx="131">
                  <c:v>454.01535499999994</c:v>
                </c:pt>
                <c:pt idx="132">
                  <c:v>448.01660400000003</c:v>
                </c:pt>
                <c:pt idx="133">
                  <c:v>448.01660400000003</c:v>
                </c:pt>
                <c:pt idx="134">
                  <c:v>448.01660400000003</c:v>
                </c:pt>
                <c:pt idx="135">
                  <c:v>448.01660400000003</c:v>
                </c:pt>
                <c:pt idx="136">
                  <c:v>448.01660400000003</c:v>
                </c:pt>
                <c:pt idx="137">
                  <c:v>448.01660400000003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7C70-46D3-BAFA-63041C398174}"/>
            </c:ext>
          </c:extLst>
        </c:ser>
        <c:ser>
          <c:idx val="4"/>
          <c:order val="5"/>
          <c:tx>
            <c:strRef>
              <c:f>'Atac-I50-SECOeS'!$AH$1</c:f>
              <c:strCache>
                <c:ptCount val="1"/>
                <c:pt idx="0">
                  <c:v>Break even - Bandeira Vermelha II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'Atac-I50-SECOeS'!$AH$2:$AH$151</c:f>
              <c:numCache>
                <c:formatCode>_(* #,##0.00_);_(* \(#,##0.00\);_(* "-"??_);_(@_)</c:formatCode>
                <c:ptCount val="150"/>
                <c:pt idx="84">
                  <c:v>493.62689999999998</c:v>
                </c:pt>
                <c:pt idx="85">
                  <c:v>493.62689999999998</c:v>
                </c:pt>
                <c:pt idx="86">
                  <c:v>493.62689999999998</c:v>
                </c:pt>
                <c:pt idx="87">
                  <c:v>493.62689999999998</c:v>
                </c:pt>
                <c:pt idx="88">
                  <c:v>493.62689999999998</c:v>
                </c:pt>
                <c:pt idx="89">
                  <c:v>493.62689999999998</c:v>
                </c:pt>
                <c:pt idx="90">
                  <c:v>493.62689999999998</c:v>
                </c:pt>
                <c:pt idx="91">
                  <c:v>493.62689999999998</c:v>
                </c:pt>
                <c:pt idx="92">
                  <c:v>493.62689999999998</c:v>
                </c:pt>
                <c:pt idx="93">
                  <c:v>493.62689999999998</c:v>
                </c:pt>
                <c:pt idx="94">
                  <c:v>493.62689999999998</c:v>
                </c:pt>
                <c:pt idx="95">
                  <c:v>493.62689999999998</c:v>
                </c:pt>
                <c:pt idx="96">
                  <c:v>483.34965</c:v>
                </c:pt>
                <c:pt idx="97">
                  <c:v>483.34965</c:v>
                </c:pt>
                <c:pt idx="98">
                  <c:v>483.34965</c:v>
                </c:pt>
                <c:pt idx="99">
                  <c:v>483.34965</c:v>
                </c:pt>
                <c:pt idx="100">
                  <c:v>483.34965</c:v>
                </c:pt>
                <c:pt idx="101">
                  <c:v>483.34965</c:v>
                </c:pt>
                <c:pt idx="102">
                  <c:v>483.34965</c:v>
                </c:pt>
                <c:pt idx="103">
                  <c:v>483.34965</c:v>
                </c:pt>
                <c:pt idx="104">
                  <c:v>483.34965</c:v>
                </c:pt>
                <c:pt idx="105">
                  <c:v>483.34965</c:v>
                </c:pt>
                <c:pt idx="106">
                  <c:v>483.34965</c:v>
                </c:pt>
                <c:pt idx="107">
                  <c:v>483.34965</c:v>
                </c:pt>
                <c:pt idx="108">
                  <c:v>477.45062899999994</c:v>
                </c:pt>
                <c:pt idx="109">
                  <c:v>477.45062899999994</c:v>
                </c:pt>
                <c:pt idx="110">
                  <c:v>477.45062899999994</c:v>
                </c:pt>
                <c:pt idx="111">
                  <c:v>477.45062899999994</c:v>
                </c:pt>
                <c:pt idx="112">
                  <c:v>477.45062899999994</c:v>
                </c:pt>
                <c:pt idx="113">
                  <c:v>477.45062899999994</c:v>
                </c:pt>
                <c:pt idx="114">
                  <c:v>477.45062899999994</c:v>
                </c:pt>
                <c:pt idx="115">
                  <c:v>477.45062899999994</c:v>
                </c:pt>
                <c:pt idx="116">
                  <c:v>477.45062899999994</c:v>
                </c:pt>
                <c:pt idx="117">
                  <c:v>477.45062899999994</c:v>
                </c:pt>
                <c:pt idx="118">
                  <c:v>477.45062899999994</c:v>
                </c:pt>
                <c:pt idx="119">
                  <c:v>477.45062899999994</c:v>
                </c:pt>
                <c:pt idx="120">
                  <c:v>490.66464499999995</c:v>
                </c:pt>
                <c:pt idx="121">
                  <c:v>490.66464499999995</c:v>
                </c:pt>
                <c:pt idx="122">
                  <c:v>490.66464499999995</c:v>
                </c:pt>
                <c:pt idx="123">
                  <c:v>490.66464499999995</c:v>
                </c:pt>
                <c:pt idx="124">
                  <c:v>490.66464499999995</c:v>
                </c:pt>
                <c:pt idx="125">
                  <c:v>490.66464499999995</c:v>
                </c:pt>
                <c:pt idx="126">
                  <c:v>490.66464499999995</c:v>
                </c:pt>
                <c:pt idx="127">
                  <c:v>490.66464499999995</c:v>
                </c:pt>
                <c:pt idx="128">
                  <c:v>490.66464499999995</c:v>
                </c:pt>
                <c:pt idx="129">
                  <c:v>490.66464499999995</c:v>
                </c:pt>
                <c:pt idx="130">
                  <c:v>490.66464499999995</c:v>
                </c:pt>
                <c:pt idx="131">
                  <c:v>490.66464499999995</c:v>
                </c:pt>
                <c:pt idx="132">
                  <c:v>483.20811600000002</c:v>
                </c:pt>
                <c:pt idx="133">
                  <c:v>483.20811600000002</c:v>
                </c:pt>
                <c:pt idx="134">
                  <c:v>483.20811600000002</c:v>
                </c:pt>
                <c:pt idx="135">
                  <c:v>483.20811600000002</c:v>
                </c:pt>
                <c:pt idx="136">
                  <c:v>483.20811600000002</c:v>
                </c:pt>
                <c:pt idx="137">
                  <c:v>483.20811600000002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7C70-46D3-BAFA-63041C398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53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valAx>
        <c:axId val="1613759871"/>
        <c:scaling>
          <c:orientation val="minMax"/>
          <c:max val="0.65000000000000013"/>
          <c:min val="-1"/>
        </c:scaling>
        <c:delete val="1"/>
        <c:axPos val="r"/>
        <c:numFmt formatCode="0%" sourceLinked="1"/>
        <c:majorTickMark val="out"/>
        <c:minorTickMark val="none"/>
        <c:tickLblPos val="nextTo"/>
        <c:crossAx val="1613764671"/>
        <c:crosses val="max"/>
        <c:crossBetween val="between"/>
      </c:valAx>
      <c:catAx>
        <c:axId val="1613764671"/>
        <c:scaling>
          <c:orientation val="minMax"/>
        </c:scaling>
        <c:delete val="1"/>
        <c:axPos val="b"/>
        <c:majorTickMark val="out"/>
        <c:minorTickMark val="none"/>
        <c:tickLblPos val="nextTo"/>
        <c:crossAx val="1613759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2"/>
          <c:order val="0"/>
          <c:tx>
            <c:v>Economia</c:v>
          </c:tx>
          <c:spPr>
            <a:solidFill>
              <a:schemeClr val="accent3">
                <a:lumMod val="40000"/>
                <a:lumOff val="60000"/>
              </a:schemeClr>
            </a:solidFill>
            <a:ln w="19050">
              <a:solidFill>
                <a:schemeClr val="accent3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'Atac-I50-SECOeS'!$AK$2:$AK$151</c:f>
              <c:numCache>
                <c:formatCode>0%</c:formatCode>
                <c:ptCount val="150"/>
                <c:pt idx="84">
                  <c:v>0.24945533769063186</c:v>
                </c:pt>
                <c:pt idx="85">
                  <c:v>0.31856564532826531</c:v>
                </c:pt>
                <c:pt idx="86">
                  <c:v>0.27259843441528858</c:v>
                </c:pt>
                <c:pt idx="87">
                  <c:v>0.28855500465325229</c:v>
                </c:pt>
                <c:pt idx="88">
                  <c:v>0.3210058097313</c:v>
                </c:pt>
                <c:pt idx="89">
                  <c:v>0.33505809731299907</c:v>
                </c:pt>
                <c:pt idx="90">
                  <c:v>0.39179030768517614</c:v>
                </c:pt>
                <c:pt idx="91">
                  <c:v>0.40527241584031315</c:v>
                </c:pt>
                <c:pt idx="92">
                  <c:v>0.39688339056298994</c:v>
                </c:pt>
                <c:pt idx="93">
                  <c:v>0.46017814290655329</c:v>
                </c:pt>
                <c:pt idx="94">
                  <c:v>0.5355385025441346</c:v>
                </c:pt>
                <c:pt idx="95">
                  <c:v>0.54107469926201668</c:v>
                </c:pt>
                <c:pt idx="96">
                  <c:v>0.59701178451178449</c:v>
                </c:pt>
                <c:pt idx="97">
                  <c:v>0.61752318642924875</c:v>
                </c:pt>
                <c:pt idx="98">
                  <c:v>0.63121071131196405</c:v>
                </c:pt>
                <c:pt idx="99">
                  <c:v>0.66336697122532451</c:v>
                </c:pt>
                <c:pt idx="100">
                  <c:v>0.65210439756911631</c:v>
                </c:pt>
                <c:pt idx="101">
                  <c:v>0.64716294550292885</c:v>
                </c:pt>
                <c:pt idx="102">
                  <c:v>0.6385281798015624</c:v>
                </c:pt>
                <c:pt idx="103">
                  <c:v>0.63984988596084214</c:v>
                </c:pt>
                <c:pt idx="104">
                  <c:v>0.65381500901315281</c:v>
                </c:pt>
                <c:pt idx="105">
                  <c:v>0.64372005406735966</c:v>
                </c:pt>
                <c:pt idx="106">
                  <c:v>0.61272703401210782</c:v>
                </c:pt>
                <c:pt idx="107">
                  <c:v>0.58294911537673322</c:v>
                </c:pt>
                <c:pt idx="108">
                  <c:v>0.6132756132756132</c:v>
                </c:pt>
                <c:pt idx="109">
                  <c:v>0.43885555046150038</c:v>
                </c:pt>
                <c:pt idx="110">
                  <c:v>0.4672775077157369</c:v>
                </c:pt>
                <c:pt idx="111">
                  <c:v>0.49749275232485352</c:v>
                </c:pt>
                <c:pt idx="112">
                  <c:v>0.55285946224457549</c:v>
                </c:pt>
                <c:pt idx="113">
                  <c:v>0.48118891962602056</c:v>
                </c:pt>
                <c:pt idx="114">
                  <c:v>0.42180336150230152</c:v>
                </c:pt>
                <c:pt idx="115">
                  <c:v>0.45982622745486068</c:v>
                </c:pt>
                <c:pt idx="116">
                  <c:v>0.42527267440423222</c:v>
                </c:pt>
                <c:pt idx="117">
                  <c:v>0.38493632623854407</c:v>
                </c:pt>
                <c:pt idx="118">
                  <c:v>0.48021198067218068</c:v>
                </c:pt>
                <c:pt idx="119">
                  <c:v>0.49048020059866504</c:v>
                </c:pt>
                <c:pt idx="120">
                  <c:v>0.51185126442858386</c:v>
                </c:pt>
                <c:pt idx="121">
                  <c:v>0.43662089402729648</c:v>
                </c:pt>
                <c:pt idx="122">
                  <c:v>0.34979149962415967</c:v>
                </c:pt>
                <c:pt idx="123">
                  <c:v>0.29318263833458846</c:v>
                </c:pt>
                <c:pt idx="124">
                  <c:v>0.3149252336994523</c:v>
                </c:pt>
                <c:pt idx="125">
                  <c:v>0.31562350677490941</c:v>
                </c:pt>
                <c:pt idx="126">
                  <c:v>0.34930136919006549</c:v>
                </c:pt>
                <c:pt idx="127">
                  <c:v>0.37170512353337581</c:v>
                </c:pt>
                <c:pt idx="128">
                  <c:v>0.32658343779111659</c:v>
                </c:pt>
                <c:pt idx="129">
                  <c:v>0.33961520547454394</c:v>
                </c:pt>
                <c:pt idx="130">
                  <c:v>0.36342924078388089</c:v>
                </c:pt>
                <c:pt idx="131">
                  <c:v>0.28248515993583417</c:v>
                </c:pt>
                <c:pt idx="132">
                  <c:v>0.2025641025641027</c:v>
                </c:pt>
                <c:pt idx="133">
                  <c:v>0.12141331878429278</c:v>
                </c:pt>
                <c:pt idx="134">
                  <c:v>0.19139682950315462</c:v>
                </c:pt>
                <c:pt idx="135">
                  <c:v>0.2580678561833975</c:v>
                </c:pt>
                <c:pt idx="136">
                  <c:v>0.22968805795736325</c:v>
                </c:pt>
                <c:pt idx="137">
                  <c:v>0.25071335626244434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FDB8-4B23-BBBB-837E40425D98}"/>
            </c:ext>
          </c:extLst>
        </c:ser>
        <c:ser>
          <c:idx val="1"/>
          <c:order val="1"/>
          <c:tx>
            <c:v>Prejuízo</c:v>
          </c:tx>
          <c:spPr>
            <a:solidFill>
              <a:schemeClr val="accent6">
                <a:lumMod val="40000"/>
                <a:lumOff val="60000"/>
              </a:schemeClr>
            </a:solidFill>
            <a:ln w="19050">
              <a:solidFill>
                <a:schemeClr val="accent6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'Atac-I50-SECOeS'!$AL$2:$AL$151</c:f>
              <c:numCache>
                <c:formatCode>0%</c:formatCode>
                <c:ptCount val="150"/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B8-4B23-BBBB-837E40425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11322928"/>
        <c:axId val="-2111317488"/>
        <c:extLst>
          <c:ext xmlns:c15="http://schemas.microsoft.com/office/drawing/2012/chart" uri="{02D57815-91ED-43cb-92C2-25804820EDAC}">
            <c15:filteredAreaSeries>
              <c15:ser>
                <c:idx val="3"/>
                <c:order val="2"/>
                <c:tx>
                  <c:strRef>
                    <c:extLst>
                      <c:ext uri="{02D57815-91ED-43cb-92C2-25804820EDAC}">
                        <c15:formulaRef>
                          <c15:sqref>'Atac-I50-SECOeS'!$AG$1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4">
                          <a:shade val="51000"/>
                          <a:satMod val="130000"/>
                        </a:schemeClr>
                      </a:gs>
                      <a:gs pos="80000">
                        <a:schemeClr val="accent4">
                          <a:shade val="93000"/>
                          <a:satMod val="130000"/>
                        </a:schemeClr>
                      </a:gs>
                      <a:gs pos="100000">
                        <a:schemeClr val="accent4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FF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'Atac-I50-SECOeS'!$AG$2:$AG$151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453.36199999999997</c:v>
                      </c:pt>
                      <c:pt idx="85">
                        <c:v>453.36199999999997</c:v>
                      </c:pt>
                      <c:pt idx="86">
                        <c:v>453.36199999999997</c:v>
                      </c:pt>
                      <c:pt idx="87">
                        <c:v>453.36199999999997</c:v>
                      </c:pt>
                      <c:pt idx="88">
                        <c:v>453.36199999999997</c:v>
                      </c:pt>
                      <c:pt idx="89">
                        <c:v>453.36199999999997</c:v>
                      </c:pt>
                      <c:pt idx="90">
                        <c:v>453.36199999999997</c:v>
                      </c:pt>
                      <c:pt idx="91">
                        <c:v>453.36199999999997</c:v>
                      </c:pt>
                      <c:pt idx="92">
                        <c:v>453.36199999999997</c:v>
                      </c:pt>
                      <c:pt idx="93">
                        <c:v>453.36199999999997</c:v>
                      </c:pt>
                      <c:pt idx="94">
                        <c:v>453.36199999999997</c:v>
                      </c:pt>
                      <c:pt idx="95">
                        <c:v>453.36199999999997</c:v>
                      </c:pt>
                      <c:pt idx="96">
                        <c:v>444.94971999999996</c:v>
                      </c:pt>
                      <c:pt idx="97">
                        <c:v>444.94971999999996</c:v>
                      </c:pt>
                      <c:pt idx="98">
                        <c:v>444.94971999999996</c:v>
                      </c:pt>
                      <c:pt idx="99">
                        <c:v>444.94971999999996</c:v>
                      </c:pt>
                      <c:pt idx="100">
                        <c:v>444.94971999999996</c:v>
                      </c:pt>
                      <c:pt idx="101">
                        <c:v>444.94971999999996</c:v>
                      </c:pt>
                      <c:pt idx="102">
                        <c:v>444.94971999999996</c:v>
                      </c:pt>
                      <c:pt idx="103">
                        <c:v>444.94971999999996</c:v>
                      </c:pt>
                      <c:pt idx="104">
                        <c:v>444.94971999999996</c:v>
                      </c:pt>
                      <c:pt idx="105">
                        <c:v>444.94971999999996</c:v>
                      </c:pt>
                      <c:pt idx="106">
                        <c:v>444.94971999999996</c:v>
                      </c:pt>
                      <c:pt idx="107">
                        <c:v>444.94971999999996</c:v>
                      </c:pt>
                      <c:pt idx="108">
                        <c:v>439.12165099999999</c:v>
                      </c:pt>
                      <c:pt idx="109">
                        <c:v>439.12165099999999</c:v>
                      </c:pt>
                      <c:pt idx="110">
                        <c:v>439.12165099999999</c:v>
                      </c:pt>
                      <c:pt idx="111">
                        <c:v>439.12165099999999</c:v>
                      </c:pt>
                      <c:pt idx="112">
                        <c:v>439.12165099999999</c:v>
                      </c:pt>
                      <c:pt idx="113">
                        <c:v>439.12165099999999</c:v>
                      </c:pt>
                      <c:pt idx="114">
                        <c:v>439.12165099999999</c:v>
                      </c:pt>
                      <c:pt idx="115">
                        <c:v>439.12165099999999</c:v>
                      </c:pt>
                      <c:pt idx="116">
                        <c:v>439.12165099999999</c:v>
                      </c:pt>
                      <c:pt idx="117">
                        <c:v>439.12165099999999</c:v>
                      </c:pt>
                      <c:pt idx="118">
                        <c:v>439.12165099999999</c:v>
                      </c:pt>
                      <c:pt idx="119">
                        <c:v>439.12165099999999</c:v>
                      </c:pt>
                      <c:pt idx="120">
                        <c:v>454.01535499999994</c:v>
                      </c:pt>
                      <c:pt idx="121">
                        <c:v>454.01535499999994</c:v>
                      </c:pt>
                      <c:pt idx="122">
                        <c:v>454.01535499999994</c:v>
                      </c:pt>
                      <c:pt idx="123">
                        <c:v>454.01535499999994</c:v>
                      </c:pt>
                      <c:pt idx="124">
                        <c:v>454.01535499999994</c:v>
                      </c:pt>
                      <c:pt idx="125">
                        <c:v>454.01535499999994</c:v>
                      </c:pt>
                      <c:pt idx="126">
                        <c:v>454.01535499999994</c:v>
                      </c:pt>
                      <c:pt idx="127">
                        <c:v>454.01535499999994</c:v>
                      </c:pt>
                      <c:pt idx="128">
                        <c:v>454.01535499999994</c:v>
                      </c:pt>
                      <c:pt idx="129">
                        <c:v>454.01535499999994</c:v>
                      </c:pt>
                      <c:pt idx="130">
                        <c:v>454.01535499999994</c:v>
                      </c:pt>
                      <c:pt idx="131">
                        <c:v>454.01535499999994</c:v>
                      </c:pt>
                      <c:pt idx="132">
                        <c:v>448.01660400000003</c:v>
                      </c:pt>
                      <c:pt idx="133">
                        <c:v>448.01660400000003</c:v>
                      </c:pt>
                      <c:pt idx="134">
                        <c:v>448.01660400000003</c:v>
                      </c:pt>
                      <c:pt idx="135">
                        <c:v>448.01660400000003</c:v>
                      </c:pt>
                      <c:pt idx="136">
                        <c:v>448.01660400000003</c:v>
                      </c:pt>
                      <c:pt idx="137">
                        <c:v>448.01660400000003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FDB8-4B23-BBBB-837E40425D98}"/>
                  </c:ext>
                </c:extLst>
              </c15:ser>
            </c15:filteredAreaSeries>
            <c15:filteredArea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hade val="51000"/>
                          <a:satMod val="130000"/>
                        </a:schemeClr>
                      </a:gs>
                      <a:gs pos="80000">
                        <a:schemeClr val="accent5">
                          <a:shade val="93000"/>
                          <a:satMod val="130000"/>
                        </a:schemeClr>
                      </a:gs>
                      <a:gs pos="100000">
                        <a:schemeClr val="accent5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C0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'Atac-I50-SECOeS'!$AH$2:$AH$151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493.62689999999998</c:v>
                      </c:pt>
                      <c:pt idx="85">
                        <c:v>493.62689999999998</c:v>
                      </c:pt>
                      <c:pt idx="86">
                        <c:v>493.62689999999998</c:v>
                      </c:pt>
                      <c:pt idx="87">
                        <c:v>493.62689999999998</c:v>
                      </c:pt>
                      <c:pt idx="88">
                        <c:v>493.62689999999998</c:v>
                      </c:pt>
                      <c:pt idx="89">
                        <c:v>493.62689999999998</c:v>
                      </c:pt>
                      <c:pt idx="90">
                        <c:v>493.62689999999998</c:v>
                      </c:pt>
                      <c:pt idx="91">
                        <c:v>493.62689999999998</c:v>
                      </c:pt>
                      <c:pt idx="92">
                        <c:v>493.62689999999998</c:v>
                      </c:pt>
                      <c:pt idx="93">
                        <c:v>493.62689999999998</c:v>
                      </c:pt>
                      <c:pt idx="94">
                        <c:v>493.62689999999998</c:v>
                      </c:pt>
                      <c:pt idx="95">
                        <c:v>493.62689999999998</c:v>
                      </c:pt>
                      <c:pt idx="96">
                        <c:v>483.34965</c:v>
                      </c:pt>
                      <c:pt idx="97">
                        <c:v>483.34965</c:v>
                      </c:pt>
                      <c:pt idx="98">
                        <c:v>483.34965</c:v>
                      </c:pt>
                      <c:pt idx="99">
                        <c:v>483.34965</c:v>
                      </c:pt>
                      <c:pt idx="100">
                        <c:v>483.34965</c:v>
                      </c:pt>
                      <c:pt idx="101">
                        <c:v>483.34965</c:v>
                      </c:pt>
                      <c:pt idx="102">
                        <c:v>483.34965</c:v>
                      </c:pt>
                      <c:pt idx="103">
                        <c:v>483.34965</c:v>
                      </c:pt>
                      <c:pt idx="104">
                        <c:v>483.34965</c:v>
                      </c:pt>
                      <c:pt idx="105">
                        <c:v>483.34965</c:v>
                      </c:pt>
                      <c:pt idx="106">
                        <c:v>483.34965</c:v>
                      </c:pt>
                      <c:pt idx="107">
                        <c:v>483.34965</c:v>
                      </c:pt>
                      <c:pt idx="108">
                        <c:v>477.45062899999994</c:v>
                      </c:pt>
                      <c:pt idx="109">
                        <c:v>477.45062899999994</c:v>
                      </c:pt>
                      <c:pt idx="110">
                        <c:v>477.45062899999994</c:v>
                      </c:pt>
                      <c:pt idx="111">
                        <c:v>477.45062899999994</c:v>
                      </c:pt>
                      <c:pt idx="112">
                        <c:v>477.45062899999994</c:v>
                      </c:pt>
                      <c:pt idx="113">
                        <c:v>477.45062899999994</c:v>
                      </c:pt>
                      <c:pt idx="114">
                        <c:v>477.45062899999994</c:v>
                      </c:pt>
                      <c:pt idx="115">
                        <c:v>477.45062899999994</c:v>
                      </c:pt>
                      <c:pt idx="116">
                        <c:v>477.45062899999994</c:v>
                      </c:pt>
                      <c:pt idx="117">
                        <c:v>477.45062899999994</c:v>
                      </c:pt>
                      <c:pt idx="118">
                        <c:v>477.45062899999994</c:v>
                      </c:pt>
                      <c:pt idx="119">
                        <c:v>477.45062899999994</c:v>
                      </c:pt>
                      <c:pt idx="120">
                        <c:v>490.66464499999995</c:v>
                      </c:pt>
                      <c:pt idx="121">
                        <c:v>490.66464499999995</c:v>
                      </c:pt>
                      <c:pt idx="122">
                        <c:v>490.66464499999995</c:v>
                      </c:pt>
                      <c:pt idx="123">
                        <c:v>490.66464499999995</c:v>
                      </c:pt>
                      <c:pt idx="124">
                        <c:v>490.66464499999995</c:v>
                      </c:pt>
                      <c:pt idx="125">
                        <c:v>490.66464499999995</c:v>
                      </c:pt>
                      <c:pt idx="126">
                        <c:v>490.66464499999995</c:v>
                      </c:pt>
                      <c:pt idx="127">
                        <c:v>490.66464499999995</c:v>
                      </c:pt>
                      <c:pt idx="128">
                        <c:v>490.66464499999995</c:v>
                      </c:pt>
                      <c:pt idx="129">
                        <c:v>490.66464499999995</c:v>
                      </c:pt>
                      <c:pt idx="130">
                        <c:v>490.66464499999995</c:v>
                      </c:pt>
                      <c:pt idx="131">
                        <c:v>490.66464499999995</c:v>
                      </c:pt>
                      <c:pt idx="132">
                        <c:v>483.20811600000002</c:v>
                      </c:pt>
                      <c:pt idx="133">
                        <c:v>483.20811600000002</c:v>
                      </c:pt>
                      <c:pt idx="134">
                        <c:v>483.20811600000002</c:v>
                      </c:pt>
                      <c:pt idx="135">
                        <c:v>483.20811600000002</c:v>
                      </c:pt>
                      <c:pt idx="136">
                        <c:v>483.20811600000002</c:v>
                      </c:pt>
                      <c:pt idx="137">
                        <c:v>483.20811600000002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DB8-4B23-BBBB-837E40425D98}"/>
                  </c:ext>
                </c:extLst>
              </c15:ser>
            </c15:filteredAreaSeries>
            <c15:filteredArea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'Atac-I50-SECOeS'!$X$1</c15:sqref>
                        </c15:formulaRef>
                      </c:ext>
                    </c:extLst>
                    <c:strCache>
                      <c:ptCount val="1"/>
                      <c:pt idx="0">
                        <c:v>Preços Mercado Livre - Média Histórica ACL de 36 meses Futuros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hade val="51000"/>
                          <a:satMod val="130000"/>
                        </a:schemeClr>
                      </a:gs>
                      <a:gs pos="80000">
                        <a:schemeClr val="accent6">
                          <a:shade val="93000"/>
                          <a:satMod val="130000"/>
                        </a:schemeClr>
                      </a:gs>
                      <a:gs pos="100000">
                        <a:schemeClr val="accent6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>
                    <a:solidFill>
                      <a:schemeClr val="tx1">
                        <a:lumMod val="65000"/>
                        <a:lumOff val="35000"/>
                      </a:schemeClr>
                    </a:solidFill>
                    <a:prstDash val="lgDash"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'Atac-I50-SECOeS'!$X$2:$X$151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220.91089963991769</c:v>
                      </c:pt>
                      <c:pt idx="85">
                        <c:v>220.91089963991769</c:v>
                      </c:pt>
                      <c:pt idx="86">
                        <c:v>220.91089963991769</c:v>
                      </c:pt>
                      <c:pt idx="87">
                        <c:v>220.91089963991769</c:v>
                      </c:pt>
                      <c:pt idx="88">
                        <c:v>220.91089963991769</c:v>
                      </c:pt>
                      <c:pt idx="89">
                        <c:v>220.91089963991769</c:v>
                      </c:pt>
                      <c:pt idx="90">
                        <c:v>220.91089963991769</c:v>
                      </c:pt>
                      <c:pt idx="91">
                        <c:v>220.91089963991769</c:v>
                      </c:pt>
                      <c:pt idx="92">
                        <c:v>220.91089963991769</c:v>
                      </c:pt>
                      <c:pt idx="93">
                        <c:v>220.91089963991769</c:v>
                      </c:pt>
                      <c:pt idx="94">
                        <c:v>220.91089963991769</c:v>
                      </c:pt>
                      <c:pt idx="95">
                        <c:v>220.91089963991769</c:v>
                      </c:pt>
                      <c:pt idx="96">
                        <c:v>220.91089963991769</c:v>
                      </c:pt>
                      <c:pt idx="97">
                        <c:v>220.91089963991769</c:v>
                      </c:pt>
                      <c:pt idx="98">
                        <c:v>220.91089963991769</c:v>
                      </c:pt>
                      <c:pt idx="99">
                        <c:v>220.91089963991769</c:v>
                      </c:pt>
                      <c:pt idx="100">
                        <c:v>220.91089963991769</c:v>
                      </c:pt>
                      <c:pt idx="101">
                        <c:v>220.91089963991769</c:v>
                      </c:pt>
                      <c:pt idx="102">
                        <c:v>220.91089963991769</c:v>
                      </c:pt>
                      <c:pt idx="103">
                        <c:v>220.91089963991769</c:v>
                      </c:pt>
                      <c:pt idx="104">
                        <c:v>220.91089963991769</c:v>
                      </c:pt>
                      <c:pt idx="105">
                        <c:v>220.91089963991769</c:v>
                      </c:pt>
                      <c:pt idx="106">
                        <c:v>220.91089963991769</c:v>
                      </c:pt>
                      <c:pt idx="107">
                        <c:v>220.91089963991769</c:v>
                      </c:pt>
                      <c:pt idx="108">
                        <c:v>220.91089963991769</c:v>
                      </c:pt>
                      <c:pt idx="109">
                        <c:v>220.91089963991769</c:v>
                      </c:pt>
                      <c:pt idx="110">
                        <c:v>220.91089963991769</c:v>
                      </c:pt>
                      <c:pt idx="111">
                        <c:v>220.91089963991769</c:v>
                      </c:pt>
                      <c:pt idx="112">
                        <c:v>220.91089963991769</c:v>
                      </c:pt>
                      <c:pt idx="113">
                        <c:v>220.91089963991769</c:v>
                      </c:pt>
                      <c:pt idx="114">
                        <c:v>220.91089963991769</c:v>
                      </c:pt>
                      <c:pt idx="115">
                        <c:v>220.91089963991769</c:v>
                      </c:pt>
                      <c:pt idx="116">
                        <c:v>220.91089963991769</c:v>
                      </c:pt>
                      <c:pt idx="117">
                        <c:v>220.91089963991769</c:v>
                      </c:pt>
                      <c:pt idx="118">
                        <c:v>220.91089963991769</c:v>
                      </c:pt>
                      <c:pt idx="119">
                        <c:v>220.91089963991769</c:v>
                      </c:pt>
                      <c:pt idx="120">
                        <c:v>220.91089963991769</c:v>
                      </c:pt>
                      <c:pt idx="121">
                        <c:v>220.91089963991769</c:v>
                      </c:pt>
                      <c:pt idx="122">
                        <c:v>220.91089963991769</c:v>
                      </c:pt>
                      <c:pt idx="123">
                        <c:v>220.91089963991769</c:v>
                      </c:pt>
                      <c:pt idx="124">
                        <c:v>220.91089963991769</c:v>
                      </c:pt>
                      <c:pt idx="125">
                        <c:v>220.91089963991769</c:v>
                      </c:pt>
                      <c:pt idx="126">
                        <c:v>220.91089963991769</c:v>
                      </c:pt>
                      <c:pt idx="127">
                        <c:v>220.91089963991769</c:v>
                      </c:pt>
                      <c:pt idx="128">
                        <c:v>220.91089963991769</c:v>
                      </c:pt>
                      <c:pt idx="129">
                        <c:v>220.91089963991769</c:v>
                      </c:pt>
                      <c:pt idx="130">
                        <c:v>220.91089963991769</c:v>
                      </c:pt>
                      <c:pt idx="131">
                        <c:v>220.91089963991769</c:v>
                      </c:pt>
                      <c:pt idx="132">
                        <c:v>220.91089963991769</c:v>
                      </c:pt>
                      <c:pt idx="133">
                        <c:v>220.91089963991769</c:v>
                      </c:pt>
                      <c:pt idx="134">
                        <c:v>220.91089963991769</c:v>
                      </c:pt>
                      <c:pt idx="135">
                        <c:v>220.91089963991769</c:v>
                      </c:pt>
                      <c:pt idx="136">
                        <c:v>220.91089963991769</c:v>
                      </c:pt>
                      <c:pt idx="137">
                        <c:v>220.91089963991769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DB8-4B23-BBBB-837E40425D98}"/>
                  </c:ext>
                </c:extLst>
              </c15:ser>
            </c15:filteredAreaSeries>
          </c:ext>
        </c:extLst>
      </c:areaChart>
      <c:dateAx>
        <c:axId val="-2111322928"/>
        <c:scaling>
          <c:orientation val="minMax"/>
          <c:max val="46388"/>
        </c:scaling>
        <c:delete val="0"/>
        <c:axPos val="b"/>
        <c:numFmt formatCode="mm/yyyy" sourceLinked="0"/>
        <c:majorTickMark val="out"/>
        <c:minorTickMark val="out"/>
        <c:tickLblPos val="low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2"/>
        <c:majorTimeUnit val="months"/>
      </c:dateAx>
      <c:valAx>
        <c:axId val="-2111317488"/>
        <c:scaling>
          <c:orientation val="minMax"/>
          <c:max val="0.65000000000000013"/>
          <c:min val="-1.05"/>
        </c:scaling>
        <c:delete val="0"/>
        <c:axPos val="r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max"/>
        <c:crossBetween val="midCat"/>
        <c:majorUnit val="0.30000000000000004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A+0 (Atual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Forward!$AI$2:$AI$151</c:f>
              <c:numCache>
                <c:formatCode>General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5B-4C4E-9501-DC65714B4FA4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'Atac-I50-SECOeS'!$AM$2:$AM$151</c:f>
              <c:numCache>
                <c:formatCode>_(* #,##0.00_);_(* \(#,##0.00\);_(* "-"??_);_(@_)</c:formatCode>
                <c:ptCount val="150"/>
                <c:pt idx="84">
                  <c:v>285.94799999999998</c:v>
                </c:pt>
                <c:pt idx="85">
                  <c:v>210.47179999999997</c:v>
                </c:pt>
                <c:pt idx="86">
                  <c:v>231.64800000000002</c:v>
                </c:pt>
                <c:pt idx="87">
                  <c:v>204.73160000000001</c:v>
                </c:pt>
                <c:pt idx="88">
                  <c:v>200.54900000000001</c:v>
                </c:pt>
                <c:pt idx="89">
                  <c:v>192.70000000000002</c:v>
                </c:pt>
                <c:pt idx="90">
                  <c:v>113.32510000000001</c:v>
                </c:pt>
                <c:pt idx="91">
                  <c:v>116.3349</c:v>
                </c:pt>
                <c:pt idx="92">
                  <c:v>140.2653</c:v>
                </c:pt>
                <c:pt idx="93">
                  <c:v>112.252</c:v>
                </c:pt>
                <c:pt idx="94">
                  <c:v>105.813</c:v>
                </c:pt>
                <c:pt idx="95">
                  <c:v>106.6156</c:v>
                </c:pt>
                <c:pt idx="96">
                  <c:v>125.86320000000001</c:v>
                </c:pt>
                <c:pt idx="97">
                  <c:v>124.13069999999999</c:v>
                </c:pt>
                <c:pt idx="98">
                  <c:v>118.62509999999999</c:v>
                </c:pt>
                <c:pt idx="99">
                  <c:v>115.6046</c:v>
                </c:pt>
                <c:pt idx="100">
                  <c:v>119.58450000000001</c:v>
                </c:pt>
                <c:pt idx="101">
                  <c:v>119.343</c:v>
                </c:pt>
                <c:pt idx="102">
                  <c:v>122.83919999999999</c:v>
                </c:pt>
                <c:pt idx="103">
                  <c:v>126.11820000000002</c:v>
                </c:pt>
                <c:pt idx="104">
                  <c:v>122.3964</c:v>
                </c:pt>
                <c:pt idx="105">
                  <c:v>124.37700000000001</c:v>
                </c:pt>
                <c:pt idx="106">
                  <c:v>124.11300000000001</c:v>
                </c:pt>
                <c:pt idx="107">
                  <c:v>124.93049999999999</c:v>
                </c:pt>
                <c:pt idx="108">
                  <c:v>134.72399999999999</c:v>
                </c:pt>
                <c:pt idx="109">
                  <c:v>177.8415</c:v>
                </c:pt>
                <c:pt idx="110">
                  <c:v>176.52180000000001</c:v>
                </c:pt>
                <c:pt idx="111">
                  <c:v>166.29</c:v>
                </c:pt>
                <c:pt idx="112">
                  <c:v>132.57599999999999</c:v>
                </c:pt>
                <c:pt idx="113">
                  <c:v>189.23440000000002</c:v>
                </c:pt>
                <c:pt idx="114">
                  <c:v>252.56300000000002</c:v>
                </c:pt>
                <c:pt idx="115">
                  <c:v>202.44550000000001</c:v>
                </c:pt>
                <c:pt idx="116">
                  <c:v>249.06720000000001</c:v>
                </c:pt>
                <c:pt idx="117">
                  <c:v>348.16</c:v>
                </c:pt>
                <c:pt idx="118">
                  <c:v>305.29320000000001</c:v>
                </c:pt>
                <c:pt idx="119">
                  <c:v>126.2079</c:v>
                </c:pt>
                <c:pt idx="120">
                  <c:v>187.86249999999998</c:v>
                </c:pt>
                <c:pt idx="121">
                  <c:v>243.32130000000001</c:v>
                </c:pt>
                <c:pt idx="122">
                  <c:v>340.93360000000001</c:v>
                </c:pt>
                <c:pt idx="123">
                  <c:v>389.38799999999998</c:v>
                </c:pt>
                <c:pt idx="124">
                  <c:v>373.12360000000001</c:v>
                </c:pt>
                <c:pt idx="125">
                  <c:v>380.56200000000001</c:v>
                </c:pt>
                <c:pt idx="126">
                  <c:v>329.61959999999999</c:v>
                </c:pt>
                <c:pt idx="127">
                  <c:v>304.86649999999997</c:v>
                </c:pt>
                <c:pt idx="128">
                  <c:v>346.8528</c:v>
                </c:pt>
                <c:pt idx="129">
                  <c:v>333.84960000000001</c:v>
                </c:pt>
                <c:pt idx="130">
                  <c:v>305.59050000000002</c:v>
                </c:pt>
                <c:pt idx="131">
                  <c:v>322.63920000000002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5B-4C4E-9501-DC65714B4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A+1 (Atual 2027)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Forward!$AJ$2:$AJ$151</c:f>
              <c:numCache>
                <c:formatCode>General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CC-43E9-9B28-5AD47867670E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'Atac-I50-SECOeS'!$AN$2:$AN$151</c:f>
              <c:numCache>
                <c:formatCode>_(* #,##0.00_);_(* \(#,##0.00\);_(* "-"??_);_(@_)</c:formatCode>
                <c:ptCount val="150"/>
                <c:pt idx="84">
                  <c:v>294.50200000000001</c:v>
                </c:pt>
                <c:pt idx="85">
                  <c:v>284.68439999999998</c:v>
                </c:pt>
                <c:pt idx="86">
                  <c:v>311.27700000000004</c:v>
                </c:pt>
                <c:pt idx="87">
                  <c:v>307.09740000000005</c:v>
                </c:pt>
                <c:pt idx="88">
                  <c:v>277.22949999999997</c:v>
                </c:pt>
                <c:pt idx="89">
                  <c:v>272.60000000000002</c:v>
                </c:pt>
                <c:pt idx="90">
                  <c:v>253.52110000000002</c:v>
                </c:pt>
                <c:pt idx="91">
                  <c:v>238.5453</c:v>
                </c:pt>
                <c:pt idx="92">
                  <c:v>232.2039</c:v>
                </c:pt>
                <c:pt idx="93">
                  <c:v>194.964</c:v>
                </c:pt>
                <c:pt idx="94">
                  <c:v>142.25970000000001</c:v>
                </c:pt>
                <c:pt idx="95">
                  <c:v>138.24879999999999</c:v>
                </c:pt>
                <c:pt idx="96">
                  <c:v>151.50200000000001</c:v>
                </c:pt>
                <c:pt idx="97">
                  <c:v>140.37209999999999</c:v>
                </c:pt>
                <c:pt idx="98">
                  <c:v>133.59719999999999</c:v>
                </c:pt>
                <c:pt idx="99">
                  <c:v>117.89380000000001</c:v>
                </c:pt>
                <c:pt idx="100">
                  <c:v>120.7234</c:v>
                </c:pt>
                <c:pt idx="101">
                  <c:v>121.61620000000001</c:v>
                </c:pt>
                <c:pt idx="102">
                  <c:v>125.11399999999999</c:v>
                </c:pt>
                <c:pt idx="103">
                  <c:v>121.57340000000001</c:v>
                </c:pt>
                <c:pt idx="104">
                  <c:v>116.7299</c:v>
                </c:pt>
                <c:pt idx="105">
                  <c:v>117.59280000000001</c:v>
                </c:pt>
                <c:pt idx="106">
                  <c:v>132.0111</c:v>
                </c:pt>
                <c:pt idx="107">
                  <c:v>130.55799999999999</c:v>
                </c:pt>
                <c:pt idx="108">
                  <c:v>151.56450000000001</c:v>
                </c:pt>
                <c:pt idx="109">
                  <c:v>241.596</c:v>
                </c:pt>
                <c:pt idx="110">
                  <c:v>223.15020000000001</c:v>
                </c:pt>
                <c:pt idx="111">
                  <c:v>205.09100000000001</c:v>
                </c:pt>
                <c:pt idx="112">
                  <c:v>176.768</c:v>
                </c:pt>
                <c:pt idx="113">
                  <c:v>205.73740000000001</c:v>
                </c:pt>
                <c:pt idx="114">
                  <c:v>232.7972</c:v>
                </c:pt>
                <c:pt idx="115">
                  <c:v>221.04860000000002</c:v>
                </c:pt>
                <c:pt idx="116">
                  <c:v>235.95840000000001</c:v>
                </c:pt>
                <c:pt idx="117">
                  <c:v>264.38400000000001</c:v>
                </c:pt>
                <c:pt idx="118">
                  <c:v>190.5376</c:v>
                </c:pt>
                <c:pt idx="119">
                  <c:v>194.166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CC-43E9-9B28-5AD478676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6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A+2 (Atual 2028)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Forward!$AK$2:$AK$151</c:f>
              <c:numCache>
                <c:formatCode>General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B2-4A84-85E3-B4CB26D1DAB7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'Atac-I50-SECOeS'!$AO$2:$AO$151</c:f>
              <c:numCache>
                <c:formatCode>_(* #,##0.00_);_(* \(#,##0.00\);_(* "-"??_);_(@_)</c:formatCode>
                <c:ptCount val="150"/>
                <c:pt idx="84">
                  <c:v>261.50799999999998</c:v>
                </c:pt>
                <c:pt idx="85">
                  <c:v>266.43539999999996</c:v>
                </c:pt>
                <c:pt idx="86">
                  <c:v>271.46250000000003</c:v>
                </c:pt>
                <c:pt idx="87">
                  <c:v>277.33990000000006</c:v>
                </c:pt>
                <c:pt idx="88">
                  <c:v>268.97159999999997</c:v>
                </c:pt>
                <c:pt idx="89">
                  <c:v>262.02500000000003</c:v>
                </c:pt>
                <c:pt idx="90">
                  <c:v>253.52110000000002</c:v>
                </c:pt>
                <c:pt idx="91">
                  <c:v>244.42080000000001</c:v>
                </c:pt>
                <c:pt idx="92">
                  <c:v>240.45480000000001</c:v>
                </c:pt>
                <c:pt idx="93">
                  <c:v>218.596</c:v>
                </c:pt>
                <c:pt idx="94">
                  <c:v>191.63909999999998</c:v>
                </c:pt>
                <c:pt idx="95">
                  <c:v>185.11279999999999</c:v>
                </c:pt>
                <c:pt idx="96">
                  <c:v>168.983</c:v>
                </c:pt>
                <c:pt idx="97">
                  <c:v>155.45339999999999</c:v>
                </c:pt>
                <c:pt idx="98">
                  <c:v>149.721</c:v>
                </c:pt>
                <c:pt idx="99">
                  <c:v>131.62900000000002</c:v>
                </c:pt>
                <c:pt idx="100">
                  <c:v>135.5291</c:v>
                </c:pt>
                <c:pt idx="101">
                  <c:v>137.52860000000001</c:v>
                </c:pt>
                <c:pt idx="102">
                  <c:v>139.90019999999998</c:v>
                </c:pt>
                <c:pt idx="103">
                  <c:v>138.6164</c:v>
                </c:pt>
                <c:pt idx="104">
                  <c:v>131.46279999999999</c:v>
                </c:pt>
                <c:pt idx="105">
                  <c:v>135.684</c:v>
                </c:pt>
                <c:pt idx="106">
                  <c:v>145.55070000000001</c:v>
                </c:pt>
                <c:pt idx="107">
                  <c:v>162.072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B2-4A84-85E3-B4CB26D1D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A+3 (Atual 2029)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Forward!$AL$2:$AL$151</c:f>
              <c:numCache>
                <c:formatCode>General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68-4713-AFD1-E8532A59EAAF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'Atac-I50-SECOeS'!$AP$2:$AP$151</c:f>
              <c:numCache>
                <c:formatCode>_(* #,##0.00_);_(* \(#,##0.00\);_(* "-"??_);_(@_)</c:formatCode>
                <c:ptCount val="150"/>
                <c:pt idx="84">
                  <c:v>243.178</c:v>
                </c:pt>
                <c:pt idx="85">
                  <c:v>244.53659999999999</c:v>
                </c:pt>
                <c:pt idx="86">
                  <c:v>241.3</c:v>
                </c:pt>
                <c:pt idx="87">
                  <c:v>240.44060000000002</c:v>
                </c:pt>
                <c:pt idx="88">
                  <c:v>245.3776</c:v>
                </c:pt>
                <c:pt idx="89">
                  <c:v>237.35000000000002</c:v>
                </c:pt>
                <c:pt idx="90">
                  <c:v>237.16490000000002</c:v>
                </c:pt>
                <c:pt idx="91">
                  <c:v>232.66980000000001</c:v>
                </c:pt>
                <c:pt idx="92">
                  <c:v>235.74</c:v>
                </c:pt>
                <c:pt idx="93">
                  <c:v>218.596</c:v>
                </c:pt>
                <c:pt idx="94">
                  <c:v>203.39609999999999</c:v>
                </c:pt>
                <c:pt idx="95">
                  <c:v>199.172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68-4713-AFD1-E8532A59EA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A+4 (Atual 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Forward!$AM$2:$AM$151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215</c:v>
                </c:pt>
                <c:pt idx="133">
                  <c:v>247</c:v>
                </c:pt>
                <c:pt idx="134">
                  <c:v>240</c:v>
                </c:pt>
                <c:pt idx="135">
                  <c:v>231</c:v>
                </c:pt>
                <c:pt idx="136">
                  <c:v>249</c:v>
                </c:pt>
                <c:pt idx="137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DA-4B63-96A9-042101FDCB3F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'Atac-I50-SECOeS'!$AQ$2:$AQ$151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221.62199999999999</c:v>
                </c:pt>
                <c:pt idx="133">
                  <c:v>253.0762</c:v>
                </c:pt>
                <c:pt idx="134">
                  <c:v>244.60800000000003</c:v>
                </c:pt>
                <c:pt idx="135">
                  <c:v>233.88749999999999</c:v>
                </c:pt>
                <c:pt idx="136">
                  <c:v>250.4442</c:v>
                </c:pt>
                <c:pt idx="137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DA-4B63-96A9-042101FDCB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Modalidade Atacadista - Incentivada 50% - SE/CO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8"/>
          <c:order val="2"/>
          <c:tx>
            <c:v>Preço 2022</c:v>
          </c:tx>
          <c:spPr>
            <a:ln w="31750" cap="rnd">
              <a:solidFill>
                <a:srgbClr val="C00000"/>
              </a:solidFill>
              <a:prstDash val="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'Atac-I50-SECOeS'!$K$2:$K$151</c:f>
              <c:numCache>
                <c:formatCode>_(* #,##0.00_);_(* \(#,##0.00\);_(* "-"??_);_(@_)</c:formatCode>
                <c:ptCount val="150"/>
                <c:pt idx="84">
                  <c:v>285.94799999999998</c:v>
                </c:pt>
                <c:pt idx="85">
                  <c:v>210.47179999999997</c:v>
                </c:pt>
                <c:pt idx="86">
                  <c:v>231.64800000000002</c:v>
                </c:pt>
                <c:pt idx="87">
                  <c:v>204.73160000000001</c:v>
                </c:pt>
                <c:pt idx="88">
                  <c:v>200.54900000000001</c:v>
                </c:pt>
                <c:pt idx="89">
                  <c:v>192.70000000000002</c:v>
                </c:pt>
                <c:pt idx="90">
                  <c:v>113.32510000000001</c:v>
                </c:pt>
                <c:pt idx="91">
                  <c:v>116.3349</c:v>
                </c:pt>
                <c:pt idx="92">
                  <c:v>140.2653</c:v>
                </c:pt>
                <c:pt idx="93">
                  <c:v>112.252</c:v>
                </c:pt>
                <c:pt idx="94">
                  <c:v>105.813</c:v>
                </c:pt>
                <c:pt idx="95">
                  <c:v>106.6156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70-4271-BEE5-5B1B467DDA41}"/>
            </c:ext>
          </c:extLst>
        </c:ser>
        <c:ser>
          <c:idx val="7"/>
          <c:order val="3"/>
          <c:tx>
            <c:v>Preço 2023</c:v>
          </c:tx>
          <c:spPr>
            <a:ln w="31750" cap="rnd">
              <a:solidFill>
                <a:sysClr val="windowText" lastClr="00000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'Atac-I50-SECOeS'!$L$2:$L$151</c:f>
              <c:numCache>
                <c:formatCode>_(* #,##0.00_);_(* \(#,##0.00\);_(* "-"??_);_(@_)</c:formatCode>
                <c:ptCount val="150"/>
                <c:pt idx="84">
                  <c:v>294.50200000000001</c:v>
                </c:pt>
                <c:pt idx="85">
                  <c:v>284.68439999999998</c:v>
                </c:pt>
                <c:pt idx="86">
                  <c:v>311.27700000000004</c:v>
                </c:pt>
                <c:pt idx="87">
                  <c:v>307.09740000000005</c:v>
                </c:pt>
                <c:pt idx="88">
                  <c:v>277.22949999999997</c:v>
                </c:pt>
                <c:pt idx="89">
                  <c:v>272.60000000000002</c:v>
                </c:pt>
                <c:pt idx="90">
                  <c:v>253.52110000000002</c:v>
                </c:pt>
                <c:pt idx="91">
                  <c:v>238.5453</c:v>
                </c:pt>
                <c:pt idx="92">
                  <c:v>232.2039</c:v>
                </c:pt>
                <c:pt idx="93">
                  <c:v>194.964</c:v>
                </c:pt>
                <c:pt idx="94">
                  <c:v>142.25970000000001</c:v>
                </c:pt>
                <c:pt idx="95">
                  <c:v>138.24879999999999</c:v>
                </c:pt>
                <c:pt idx="96">
                  <c:v>125.86320000000001</c:v>
                </c:pt>
                <c:pt idx="97">
                  <c:v>124.13069999999999</c:v>
                </c:pt>
                <c:pt idx="98">
                  <c:v>118.62509999999999</c:v>
                </c:pt>
                <c:pt idx="99">
                  <c:v>115.6046</c:v>
                </c:pt>
                <c:pt idx="100">
                  <c:v>119.58450000000001</c:v>
                </c:pt>
                <c:pt idx="101">
                  <c:v>119.343</c:v>
                </c:pt>
                <c:pt idx="102">
                  <c:v>122.83919999999999</c:v>
                </c:pt>
                <c:pt idx="103">
                  <c:v>126.11820000000002</c:v>
                </c:pt>
                <c:pt idx="104">
                  <c:v>122.3964</c:v>
                </c:pt>
                <c:pt idx="105">
                  <c:v>124.37700000000001</c:v>
                </c:pt>
                <c:pt idx="106">
                  <c:v>124.11300000000001</c:v>
                </c:pt>
                <c:pt idx="107">
                  <c:v>124.93049999999999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70-4271-BEE5-5B1B467DDA41}"/>
            </c:ext>
          </c:extLst>
        </c:ser>
        <c:ser>
          <c:idx val="6"/>
          <c:order val="4"/>
          <c:tx>
            <c:v>Preço 2024</c:v>
          </c:tx>
          <c:spPr>
            <a:ln w="31750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'Atac-I50-SECOeS'!$M$2:$M$151</c:f>
              <c:numCache>
                <c:formatCode>_(* #,##0.00_);_(* \(#,##0.00\);_(* "-"??_);_(@_)</c:formatCode>
                <c:ptCount val="150"/>
                <c:pt idx="84">
                  <c:v>261.50799999999998</c:v>
                </c:pt>
                <c:pt idx="85">
                  <c:v>266.43539999999996</c:v>
                </c:pt>
                <c:pt idx="86">
                  <c:v>271.46250000000003</c:v>
                </c:pt>
                <c:pt idx="87">
                  <c:v>277.33990000000006</c:v>
                </c:pt>
                <c:pt idx="88">
                  <c:v>268.97159999999997</c:v>
                </c:pt>
                <c:pt idx="89">
                  <c:v>262.02500000000003</c:v>
                </c:pt>
                <c:pt idx="90">
                  <c:v>253.52110000000002</c:v>
                </c:pt>
                <c:pt idx="91">
                  <c:v>244.42080000000001</c:v>
                </c:pt>
                <c:pt idx="92">
                  <c:v>240.45480000000001</c:v>
                </c:pt>
                <c:pt idx="93">
                  <c:v>218.596</c:v>
                </c:pt>
                <c:pt idx="94">
                  <c:v>191.63909999999998</c:v>
                </c:pt>
                <c:pt idx="95">
                  <c:v>185.11279999999999</c:v>
                </c:pt>
                <c:pt idx="96">
                  <c:v>151.50200000000001</c:v>
                </c:pt>
                <c:pt idx="97">
                  <c:v>140.37209999999999</c:v>
                </c:pt>
                <c:pt idx="98">
                  <c:v>133.59719999999999</c:v>
                </c:pt>
                <c:pt idx="99">
                  <c:v>117.89380000000001</c:v>
                </c:pt>
                <c:pt idx="100">
                  <c:v>120.7234</c:v>
                </c:pt>
                <c:pt idx="101">
                  <c:v>121.61620000000001</c:v>
                </c:pt>
                <c:pt idx="102">
                  <c:v>125.11399999999999</c:v>
                </c:pt>
                <c:pt idx="103">
                  <c:v>121.57340000000001</c:v>
                </c:pt>
                <c:pt idx="104">
                  <c:v>116.7299</c:v>
                </c:pt>
                <c:pt idx="105">
                  <c:v>117.59280000000001</c:v>
                </c:pt>
                <c:pt idx="106">
                  <c:v>132.0111</c:v>
                </c:pt>
                <c:pt idx="107">
                  <c:v>130.55799999999999</c:v>
                </c:pt>
                <c:pt idx="108">
                  <c:v>134.72399999999999</c:v>
                </c:pt>
                <c:pt idx="109">
                  <c:v>177.8415</c:v>
                </c:pt>
                <c:pt idx="110">
                  <c:v>176.52180000000001</c:v>
                </c:pt>
                <c:pt idx="111">
                  <c:v>166.29</c:v>
                </c:pt>
                <c:pt idx="112">
                  <c:v>132.57599999999999</c:v>
                </c:pt>
                <c:pt idx="113">
                  <c:v>189.23440000000002</c:v>
                </c:pt>
                <c:pt idx="114">
                  <c:v>252.56300000000002</c:v>
                </c:pt>
                <c:pt idx="115">
                  <c:v>202.44550000000001</c:v>
                </c:pt>
                <c:pt idx="116">
                  <c:v>249.06720000000001</c:v>
                </c:pt>
                <c:pt idx="117">
                  <c:v>348.16</c:v>
                </c:pt>
                <c:pt idx="118">
                  <c:v>305.29320000000001</c:v>
                </c:pt>
                <c:pt idx="119">
                  <c:v>126.2079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70-4271-BEE5-5B1B467DDA41}"/>
            </c:ext>
          </c:extLst>
        </c:ser>
        <c:ser>
          <c:idx val="5"/>
          <c:order val="5"/>
          <c:tx>
            <c:v>Preço 2025</c:v>
          </c:tx>
          <c:spPr>
            <a:ln w="31750" cap="rnd">
              <a:solidFill>
                <a:srgbClr val="00B05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'Atac-I50-SECOeS'!$N$2:$N$151</c:f>
              <c:numCache>
                <c:formatCode>_(* #,##0.00_);_(* \(#,##0.00\);_(* "-"??_);_(@_)</c:formatCode>
                <c:ptCount val="150"/>
                <c:pt idx="84">
                  <c:v>243.178</c:v>
                </c:pt>
                <c:pt idx="85">
                  <c:v>244.53659999999999</c:v>
                </c:pt>
                <c:pt idx="86">
                  <c:v>241.3</c:v>
                </c:pt>
                <c:pt idx="87">
                  <c:v>240.44060000000002</c:v>
                </c:pt>
                <c:pt idx="88">
                  <c:v>245.3776</c:v>
                </c:pt>
                <c:pt idx="89">
                  <c:v>237.35000000000002</c:v>
                </c:pt>
                <c:pt idx="90">
                  <c:v>237.16490000000002</c:v>
                </c:pt>
                <c:pt idx="91">
                  <c:v>232.66980000000001</c:v>
                </c:pt>
                <c:pt idx="92">
                  <c:v>235.74</c:v>
                </c:pt>
                <c:pt idx="93">
                  <c:v>218.596</c:v>
                </c:pt>
                <c:pt idx="94">
                  <c:v>203.39609999999999</c:v>
                </c:pt>
                <c:pt idx="95">
                  <c:v>199.172</c:v>
                </c:pt>
                <c:pt idx="96">
                  <c:v>168.983</c:v>
                </c:pt>
                <c:pt idx="97">
                  <c:v>155.45339999999999</c:v>
                </c:pt>
                <c:pt idx="98">
                  <c:v>149.721</c:v>
                </c:pt>
                <c:pt idx="99">
                  <c:v>131.62900000000002</c:v>
                </c:pt>
                <c:pt idx="100">
                  <c:v>135.5291</c:v>
                </c:pt>
                <c:pt idx="101">
                  <c:v>137.52860000000001</c:v>
                </c:pt>
                <c:pt idx="102">
                  <c:v>139.90019999999998</c:v>
                </c:pt>
                <c:pt idx="103">
                  <c:v>138.6164</c:v>
                </c:pt>
                <c:pt idx="104">
                  <c:v>131.46279999999999</c:v>
                </c:pt>
                <c:pt idx="105">
                  <c:v>135.684</c:v>
                </c:pt>
                <c:pt idx="106">
                  <c:v>145.55070000000001</c:v>
                </c:pt>
                <c:pt idx="107">
                  <c:v>162.072</c:v>
                </c:pt>
                <c:pt idx="108">
                  <c:v>151.56450000000001</c:v>
                </c:pt>
                <c:pt idx="109">
                  <c:v>241.596</c:v>
                </c:pt>
                <c:pt idx="110">
                  <c:v>223.15020000000001</c:v>
                </c:pt>
                <c:pt idx="111">
                  <c:v>205.09100000000001</c:v>
                </c:pt>
                <c:pt idx="112">
                  <c:v>176.768</c:v>
                </c:pt>
                <c:pt idx="113">
                  <c:v>205.73740000000001</c:v>
                </c:pt>
                <c:pt idx="114">
                  <c:v>232.7972</c:v>
                </c:pt>
                <c:pt idx="115">
                  <c:v>221.04860000000002</c:v>
                </c:pt>
                <c:pt idx="116">
                  <c:v>235.95840000000001</c:v>
                </c:pt>
                <c:pt idx="117">
                  <c:v>264.38400000000001</c:v>
                </c:pt>
                <c:pt idx="118">
                  <c:v>190.5376</c:v>
                </c:pt>
                <c:pt idx="119">
                  <c:v>194.166</c:v>
                </c:pt>
                <c:pt idx="120">
                  <c:v>187.86249999999998</c:v>
                </c:pt>
                <c:pt idx="121">
                  <c:v>243.32130000000001</c:v>
                </c:pt>
                <c:pt idx="122">
                  <c:v>340.93360000000001</c:v>
                </c:pt>
                <c:pt idx="123">
                  <c:v>389.38799999999998</c:v>
                </c:pt>
                <c:pt idx="124">
                  <c:v>373.12360000000001</c:v>
                </c:pt>
                <c:pt idx="125">
                  <c:v>380.56200000000001</c:v>
                </c:pt>
                <c:pt idx="126">
                  <c:v>329.61959999999999</c:v>
                </c:pt>
                <c:pt idx="127">
                  <c:v>304.86649999999997</c:v>
                </c:pt>
                <c:pt idx="128">
                  <c:v>346.8528</c:v>
                </c:pt>
                <c:pt idx="129">
                  <c:v>333.84960000000001</c:v>
                </c:pt>
                <c:pt idx="130">
                  <c:v>305.59050000000002</c:v>
                </c:pt>
                <c:pt idx="131">
                  <c:v>322.63920000000002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70-4271-BEE5-5B1B467DDA41}"/>
            </c:ext>
          </c:extLst>
        </c:ser>
        <c:ser>
          <c:idx val="0"/>
          <c:order val="6"/>
          <c:tx>
            <c:v>Preço 2026</c:v>
          </c:tx>
          <c:spPr>
            <a:ln w="31750" cap="rnd">
              <a:solidFill>
                <a:srgbClr val="00B0F0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70-4271-BEE5-5B1B467DDA41}"/>
            </c:ext>
          </c:extLst>
        </c:ser>
        <c:ser>
          <c:idx val="2"/>
          <c:order val="8"/>
          <c:tx>
            <c:v>Preço 2028</c:v>
          </c:tx>
          <c:spPr>
            <a:ln w="317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217.51599999999999</c:v>
                </c:pt>
                <c:pt idx="85">
                  <c:v>218.98799999999997</c:v>
                </c:pt>
                <c:pt idx="86">
                  <c:v>215.96350000000001</c:v>
                </c:pt>
                <c:pt idx="87">
                  <c:v>215.44430000000003</c:v>
                </c:pt>
                <c:pt idx="88">
                  <c:v>220.60389999999998</c:v>
                </c:pt>
                <c:pt idx="89">
                  <c:v>212.67500000000001</c:v>
                </c:pt>
                <c:pt idx="90">
                  <c:v>212.63060000000002</c:v>
                </c:pt>
                <c:pt idx="91">
                  <c:v>207.99270000000001</c:v>
                </c:pt>
                <c:pt idx="92">
                  <c:v>210.9873</c:v>
                </c:pt>
                <c:pt idx="93">
                  <c:v>200.87199999999999</c:v>
                </c:pt>
                <c:pt idx="94">
                  <c:v>199.869</c:v>
                </c:pt>
                <c:pt idx="95">
                  <c:v>199.172</c:v>
                </c:pt>
                <c:pt idx="96">
                  <c:v>202.77959999999999</c:v>
                </c:pt>
                <c:pt idx="97">
                  <c:v>206.49779999999998</c:v>
                </c:pt>
                <c:pt idx="98">
                  <c:v>196.94069999999999</c:v>
                </c:pt>
                <c:pt idx="99">
                  <c:v>188.85900000000001</c:v>
                </c:pt>
                <c:pt idx="100">
                  <c:v>182.22399999999999</c:v>
                </c:pt>
                <c:pt idx="101">
                  <c:v>177.30960000000002</c:v>
                </c:pt>
                <c:pt idx="102">
                  <c:v>172.88479999999998</c:v>
                </c:pt>
                <c:pt idx="103">
                  <c:v>172.70240000000001</c:v>
                </c:pt>
                <c:pt idx="104">
                  <c:v>172.26159999999999</c:v>
                </c:pt>
                <c:pt idx="105">
                  <c:v>169.60500000000002</c:v>
                </c:pt>
                <c:pt idx="106">
                  <c:v>169.245</c:v>
                </c:pt>
                <c:pt idx="107">
                  <c:v>181.2055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70-4271-BEE5-5B1B467DDA41}"/>
            </c:ext>
          </c:extLst>
        </c:ser>
        <c:ser>
          <c:idx val="3"/>
          <c:order val="9"/>
          <c:tx>
            <c:v>Preço 2029</c:v>
          </c:tx>
          <c:spPr>
            <a:ln w="31750" cap="rnd">
              <a:solidFill>
                <a:srgbClr val="7030A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211.40600000000001</c:v>
                </c:pt>
                <c:pt idx="85">
                  <c:v>212.90499999999997</c:v>
                </c:pt>
                <c:pt idx="86">
                  <c:v>209.93100000000001</c:v>
                </c:pt>
                <c:pt idx="87">
                  <c:v>209.49280000000002</c:v>
                </c:pt>
                <c:pt idx="88">
                  <c:v>214.7054</c:v>
                </c:pt>
                <c:pt idx="89">
                  <c:v>206.8</c:v>
                </c:pt>
                <c:pt idx="90">
                  <c:v>206.78910000000002</c:v>
                </c:pt>
                <c:pt idx="91">
                  <c:v>202.1172</c:v>
                </c:pt>
                <c:pt idx="92">
                  <c:v>205.09380000000002</c:v>
                </c:pt>
                <c:pt idx="93">
                  <c:v>194.964</c:v>
                </c:pt>
                <c:pt idx="94">
                  <c:v>193.9905</c:v>
                </c:pt>
                <c:pt idx="95">
                  <c:v>193.31399999999999</c:v>
                </c:pt>
                <c:pt idx="96">
                  <c:v>196.95259999999999</c:v>
                </c:pt>
                <c:pt idx="97">
                  <c:v>200.69729999999998</c:v>
                </c:pt>
                <c:pt idx="98">
                  <c:v>191.18219999999999</c:v>
                </c:pt>
                <c:pt idx="99">
                  <c:v>186.56980000000001</c:v>
                </c:pt>
                <c:pt idx="100">
                  <c:v>179.9462</c:v>
                </c:pt>
                <c:pt idx="101">
                  <c:v>175.03640000000001</c:v>
                </c:pt>
                <c:pt idx="102">
                  <c:v>170.60999999999999</c:v>
                </c:pt>
                <c:pt idx="103">
                  <c:v>170.43</c:v>
                </c:pt>
                <c:pt idx="104">
                  <c:v>169.995</c:v>
                </c:pt>
                <c:pt idx="105">
                  <c:v>167.34360000000001</c:v>
                </c:pt>
                <c:pt idx="106">
                  <c:v>166.98840000000001</c:v>
                </c:pt>
                <c:pt idx="107">
                  <c:v>178.9545</c:v>
                </c:pt>
                <c:pt idx="108">
                  <c:v>185.24549999999999</c:v>
                </c:pt>
                <c:pt idx="109">
                  <c:v>206.92250000000001</c:v>
                </c:pt>
                <c:pt idx="110">
                  <c:v>206.49720000000002</c:v>
                </c:pt>
                <c:pt idx="111">
                  <c:v>190.67920000000001</c:v>
                </c:pt>
                <c:pt idx="112">
                  <c:v>178.9776</c:v>
                </c:pt>
                <c:pt idx="113">
                  <c:v>187.03400000000002</c:v>
                </c:pt>
                <c:pt idx="114">
                  <c:v>187.77510000000001</c:v>
                </c:pt>
                <c:pt idx="115">
                  <c:v>186.03100000000001</c:v>
                </c:pt>
                <c:pt idx="116">
                  <c:v>188.98520000000002</c:v>
                </c:pt>
                <c:pt idx="117">
                  <c:v>186.048</c:v>
                </c:pt>
                <c:pt idx="118">
                  <c:v>181.8768</c:v>
                </c:pt>
                <c:pt idx="119">
                  <c:v>189.85120000000001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70-4271-BEE5-5B1B467DDA41}"/>
            </c:ext>
          </c:extLst>
        </c:ser>
        <c:ser>
          <c:idx val="4"/>
          <c:order val="10"/>
          <c:tx>
            <c:v>Preço 2030</c:v>
          </c:tx>
          <c:spPr>
            <a:ln w="31750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205.29599999999999</c:v>
                </c:pt>
                <c:pt idx="85" formatCode="_(* #,##0.00_);_(* \(#,##0.00\);_(* &quot;-&quot;??_);_(@_)">
                  <c:v>206.82199999999997</c:v>
                </c:pt>
                <c:pt idx="86" formatCode="_(* #,##0.00_);_(* \(#,##0.00\);_(* &quot;-&quot;??_);_(@_)">
                  <c:v>203.89850000000001</c:v>
                </c:pt>
                <c:pt idx="87" formatCode="_(* #,##0.00_);_(* \(#,##0.00\);_(* &quot;-&quot;??_);_(@_)">
                  <c:v>203.54130000000004</c:v>
                </c:pt>
                <c:pt idx="88" formatCode="_(* #,##0.00_);_(* \(#,##0.00\);_(* &quot;-&quot;??_);_(@_)">
                  <c:v>208.80689999999998</c:v>
                </c:pt>
                <c:pt idx="89" formatCode="_(* #,##0.00_);_(* \(#,##0.00\);_(* &quot;-&quot;??_);_(@_)">
                  <c:v>200.92500000000001</c:v>
                </c:pt>
                <c:pt idx="90" formatCode="_(* #,##0.00_);_(* \(#,##0.00\);_(* &quot;-&quot;??_);_(@_)">
                  <c:v>200.94760000000002</c:v>
                </c:pt>
                <c:pt idx="91" formatCode="_(* #,##0.00_);_(* \(#,##0.00\);_(* &quot;-&quot;??_);_(@_)">
                  <c:v>196.24170000000001</c:v>
                </c:pt>
                <c:pt idx="92" formatCode="_(* #,##0.00_);_(* \(#,##0.00\);_(* &quot;-&quot;??_);_(@_)">
                  <c:v>199.20030000000003</c:v>
                </c:pt>
                <c:pt idx="93" formatCode="_(* #,##0.00_);_(* \(#,##0.00\);_(* &quot;-&quot;??_);_(@_)">
                  <c:v>189.05599999999998</c:v>
                </c:pt>
                <c:pt idx="94" formatCode="_(* #,##0.00_);_(* \(#,##0.00\);_(* &quot;-&quot;??_);_(@_)">
                  <c:v>188.11199999999999</c:v>
                </c:pt>
                <c:pt idx="95" formatCode="_(* #,##0.00_);_(* \(#,##0.00\);_(* &quot;-&quot;??_);_(@_)">
                  <c:v>187.45599999999999</c:v>
                </c:pt>
                <c:pt idx="96" formatCode="_(* #,##0.00_);_(* \(#,##0.00\);_(* &quot;-&quot;??_);_(@_)">
                  <c:v>191.12559999999999</c:v>
                </c:pt>
                <c:pt idx="97" formatCode="_(* #,##0.00_);_(* \(#,##0.00\);_(* &quot;-&quot;??_);_(@_)">
                  <c:v>194.89679999999998</c:v>
                </c:pt>
                <c:pt idx="98" formatCode="_(* #,##0.00_);_(* \(#,##0.00\);_(* &quot;-&quot;??_);_(@_)">
                  <c:v>185.4237</c:v>
                </c:pt>
                <c:pt idx="99" formatCode="_(* #,##0.00_);_(* \(#,##0.00\);_(* &quot;-&quot;??_);_(@_)">
                  <c:v>184.28060000000002</c:v>
                </c:pt>
                <c:pt idx="100" formatCode="_(* #,##0.00_);_(* \(#,##0.00\);_(* &quot;-&quot;??_);_(@_)">
                  <c:v>177.66839999999999</c:v>
                </c:pt>
                <c:pt idx="101" formatCode="_(* #,##0.00_);_(* \(#,##0.00\);_(* &quot;-&quot;??_);_(@_)">
                  <c:v>172.76320000000001</c:v>
                </c:pt>
                <c:pt idx="102" formatCode="_(* #,##0.00_);_(* \(#,##0.00\);_(* &quot;-&quot;??_);_(@_)">
                  <c:v>168.33519999999999</c:v>
                </c:pt>
                <c:pt idx="103" formatCode="_(* #,##0.00_);_(* \(#,##0.00\);_(* &quot;-&quot;??_);_(@_)">
                  <c:v>168.1576</c:v>
                </c:pt>
                <c:pt idx="104" formatCode="_(* #,##0.00_);_(* \(#,##0.00\);_(* &quot;-&quot;??_);_(@_)">
                  <c:v>167.72839999999999</c:v>
                </c:pt>
                <c:pt idx="105" formatCode="_(* #,##0.00_);_(* \(#,##0.00\);_(* &quot;-&quot;??_);_(@_)">
                  <c:v>165.0822</c:v>
                </c:pt>
                <c:pt idx="106" formatCode="_(* #,##0.00_);_(* \(#,##0.00\);_(* &quot;-&quot;??_);_(@_)">
                  <c:v>164.73180000000002</c:v>
                </c:pt>
                <c:pt idx="107" formatCode="_(* #,##0.00_);_(* \(#,##0.00\);_(* &quot;-&quot;??_);_(@_)">
                  <c:v>176.70349999999999</c:v>
                </c:pt>
                <c:pt idx="108" formatCode="_(* #,##0.00_);_(* \(#,##0.00\);_(* &quot;-&quot;??_);_(@_)">
                  <c:v>183.0001</c:v>
                </c:pt>
                <c:pt idx="109" formatCode="_(* #,##0.00_);_(* \(#,##0.00\);_(* &quot;-&quot;??_);_(@_)">
                  <c:v>201.33</c:v>
                </c:pt>
                <c:pt idx="110" formatCode="_(* #,##0.00_);_(* \(#,##0.00\);_(* &quot;-&quot;??_);_(@_)">
                  <c:v>200.9462</c:v>
                </c:pt>
                <c:pt idx="111" formatCode="_(* #,##0.00_);_(* \(#,##0.00\);_(* &quot;-&quot;??_);_(@_)">
                  <c:v>185.1362</c:v>
                </c:pt>
                <c:pt idx="112" formatCode="_(* #,##0.00_);_(* \(#,##0.00\);_(* &quot;-&quot;??_);_(@_)">
                  <c:v>173.45359999999999</c:v>
                </c:pt>
                <c:pt idx="113" formatCode="_(* #,##0.00_);_(* \(#,##0.00\);_(* &quot;-&quot;??_);_(@_)">
                  <c:v>181.53300000000002</c:v>
                </c:pt>
                <c:pt idx="114" formatCode="_(* #,##0.00_);_(* \(#,##0.00\);_(* &quot;-&quot;??_);_(@_)">
                  <c:v>182.28460000000001</c:v>
                </c:pt>
                <c:pt idx="115" formatCode="_(* #,##0.00_);_(* \(#,##0.00\);_(* &quot;-&quot;??_);_(@_)">
                  <c:v>180.55950000000001</c:v>
                </c:pt>
                <c:pt idx="116" formatCode="_(* #,##0.00_);_(* \(#,##0.00\);_(* &quot;-&quot;??_);_(@_)">
                  <c:v>183.5232</c:v>
                </c:pt>
                <c:pt idx="117" formatCode="_(* #,##0.00_);_(* \(#,##0.00\);_(* &quot;-&quot;??_);_(@_)">
                  <c:v>180.608</c:v>
                </c:pt>
                <c:pt idx="118" formatCode="_(* #,##0.00_);_(* \(#,##0.00\);_(* &quot;-&quot;??_);_(@_)">
                  <c:v>176.46379999999999</c:v>
                </c:pt>
                <c:pt idx="119" formatCode="_(* #,##0.00_);_(* \(#,##0.00\);_(* &quot;-&quot;??_);_(@_)">
                  <c:v>184.45769999999999</c:v>
                </c:pt>
                <c:pt idx="120" formatCode="_(* #,##0.00_);_(* \(#,##0.00\);_(* &quot;-&quot;??_);_(@_)">
                  <c:v>177.12749999999997</c:v>
                </c:pt>
                <c:pt idx="121" formatCode="_(* #,##0.00_);_(* \(#,##0.00\);_(* &quot;-&quot;??_);_(@_)">
                  <c:v>185.43870000000001</c:v>
                </c:pt>
                <c:pt idx="122" formatCode="_(* #,##0.00_);_(* \(#,##0.00\);_(* &quot;-&quot;??_);_(@_)">
                  <c:v>191.64279999999999</c:v>
                </c:pt>
                <c:pt idx="123" formatCode="_(* #,##0.00_);_(* \(#,##0.00\);_(* &quot;-&quot;??_);_(@_)">
                  <c:v>198.90360000000001</c:v>
                </c:pt>
                <c:pt idx="124" formatCode="_(* #,##0.00_);_(* \(#,##0.00\);_(* &quot;-&quot;??_);_(@_)">
                  <c:v>200.18710000000002</c:v>
                </c:pt>
                <c:pt idx="125" formatCode="_(* #,##0.00_);_(* \(#,##0.00\);_(* &quot;-&quot;??_);_(@_)">
                  <c:v>200.73600000000002</c:v>
                </c:pt>
                <c:pt idx="126" formatCode="_(* #,##0.00_);_(* \(#,##0.00\);_(* &quot;-&quot;??_);_(@_)">
                  <c:v>202.36139999999997</c:v>
                </c:pt>
                <c:pt idx="127" formatCode="_(* #,##0.00_);_(* \(#,##0.00\);_(* &quot;-&quot;??_);_(@_)">
                  <c:v>202.89750000000001</c:v>
                </c:pt>
                <c:pt idx="128" formatCode="_(* #,##0.00_);_(* \(#,##0.00\);_(* &quot;-&quot;??_);_(@_)">
                  <c:v>218.73600000000002</c:v>
                </c:pt>
                <c:pt idx="129" formatCode="_(* #,##0.00_);_(* \(#,##0.00\);_(* &quot;-&quot;??_);_(@_)">
                  <c:v>228.09599999999998</c:v>
                </c:pt>
                <c:pt idx="130" formatCode="_(* #,##0.00_);_(* \(#,##0.00\);_(* &quot;-&quot;??_);_(@_)">
                  <c:v>222.71850000000001</c:v>
                </c:pt>
                <c:pt idx="131" formatCode="_(* #,##0.00_);_(* \(#,##0.00\);_(* &quot;-&quot;??_);_(@_)">
                  <c:v>211.9905</c:v>
                </c:pt>
                <c:pt idx="132" formatCode="_(* #,##0.00_);_(* \(#,##0.00\);_(* &quot;-&quot;??_);_(@_)">
                  <c:v>221.62199999999999</c:v>
                </c:pt>
                <c:pt idx="133" formatCode="_(* #,##0.00_);_(* \(#,##0.00\);_(* &quot;-&quot;??_);_(@_)">
                  <c:v>253.0762</c:v>
                </c:pt>
                <c:pt idx="134" formatCode="_(* #,##0.00_);_(* \(#,##0.00\);_(* &quot;-&quot;??_);_(@_)">
                  <c:v>244.60800000000003</c:v>
                </c:pt>
                <c:pt idx="135" formatCode="_(* #,##0.00_);_(* \(#,##0.00\);_(* &quot;-&quot;??_);_(@_)">
                  <c:v>233.88749999999999</c:v>
                </c:pt>
                <c:pt idx="136" formatCode="_(* #,##0.00_);_(* \(#,##0.00\);_(* &quot;-&quot;??_);_(@_)">
                  <c:v>250.4442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70-4271-BEE5-5B1B467DDA41}"/>
            </c:ext>
          </c:extLst>
        </c:ser>
        <c:ser>
          <c:idx val="11"/>
          <c:order val="11"/>
          <c:tx>
            <c:v>Preço 2031</c:v>
          </c:tx>
          <c:spPr>
            <a:ln w="31750" cap="rnd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'Atac-I50-SECOeS'!$T$2:$T$151</c:f>
              <c:numCache>
                <c:formatCode>General</c:formatCode>
                <c:ptCount val="150"/>
                <c:pt idx="84" formatCode="_(* #,##0.00_);_(* \(#,##0.00\);_(* &quot;-&quot;??_);_(@_)">
                  <c:v>199.18600000000001</c:v>
                </c:pt>
                <c:pt idx="85" formatCode="_(* #,##0.00_);_(* \(#,##0.00\);_(* &quot;-&quot;??_);_(@_)">
                  <c:v>200.73899999999998</c:v>
                </c:pt>
                <c:pt idx="86" formatCode="_(* #,##0.00_);_(* \(#,##0.00\);_(* &quot;-&quot;??_);_(@_)">
                  <c:v>197.86600000000001</c:v>
                </c:pt>
                <c:pt idx="87" formatCode="_(* #,##0.00_);_(* \(#,##0.00\);_(* &quot;-&quot;??_);_(@_)">
                  <c:v>197.58980000000003</c:v>
                </c:pt>
                <c:pt idx="88" formatCode="_(* #,##0.00_);_(* \(#,##0.00\);_(* &quot;-&quot;??_);_(@_)">
                  <c:v>202.9084</c:v>
                </c:pt>
                <c:pt idx="89" formatCode="_(* #,##0.00_);_(* \(#,##0.00\);_(* &quot;-&quot;??_);_(@_)">
                  <c:v>195.05</c:v>
                </c:pt>
                <c:pt idx="90" formatCode="_(* #,##0.00_);_(* \(#,##0.00\);_(* &quot;-&quot;??_);_(@_)">
                  <c:v>195.10610000000003</c:v>
                </c:pt>
                <c:pt idx="91" formatCode="_(* #,##0.00_);_(* \(#,##0.00\);_(* &quot;-&quot;??_);_(@_)">
                  <c:v>190.36619999999999</c:v>
                </c:pt>
                <c:pt idx="92" formatCode="_(* #,##0.00_);_(* \(#,##0.00\);_(* &quot;-&quot;??_);_(@_)">
                  <c:v>193.30680000000001</c:v>
                </c:pt>
                <c:pt idx="93" formatCode="_(* #,##0.00_);_(* \(#,##0.00\);_(* &quot;-&quot;??_);_(@_)">
                  <c:v>183.148</c:v>
                </c:pt>
                <c:pt idx="94" formatCode="_(* #,##0.00_);_(* \(#,##0.00\);_(* &quot;-&quot;??_);_(@_)">
                  <c:v>182.23349999999999</c:v>
                </c:pt>
                <c:pt idx="95" formatCode="_(* #,##0.00_);_(* \(#,##0.00\);_(* &quot;-&quot;??_);_(@_)">
                  <c:v>181.59799999999998</c:v>
                </c:pt>
                <c:pt idx="96" formatCode="_(* #,##0.00_);_(* \(#,##0.00\);_(* &quot;-&quot;??_);_(@_)">
                  <c:v>185.29859999999999</c:v>
                </c:pt>
                <c:pt idx="97" formatCode="_(* #,##0.00_);_(* \(#,##0.00\);_(* &quot;-&quot;??_);_(@_)">
                  <c:v>189.09629999999999</c:v>
                </c:pt>
                <c:pt idx="98" formatCode="_(* #,##0.00_);_(* \(#,##0.00\);_(* &quot;-&quot;??_);_(@_)">
                  <c:v>179.6652</c:v>
                </c:pt>
                <c:pt idx="99" formatCode="_(* #,##0.00_);_(* \(#,##0.00\);_(* &quot;-&quot;??_);_(@_)">
                  <c:v>181.9914</c:v>
                </c:pt>
                <c:pt idx="100" formatCode="_(* #,##0.00_);_(* \(#,##0.00\);_(* &quot;-&quot;??_);_(@_)">
                  <c:v>175.39060000000001</c:v>
                </c:pt>
                <c:pt idx="101" formatCode="_(* #,##0.00_);_(* \(#,##0.00\);_(* &quot;-&quot;??_);_(@_)">
                  <c:v>170.49</c:v>
                </c:pt>
                <c:pt idx="102" formatCode="_(* #,##0.00_);_(* \(#,##0.00\);_(* &quot;-&quot;??_);_(@_)">
                  <c:v>166.06039999999999</c:v>
                </c:pt>
                <c:pt idx="103" formatCode="_(* #,##0.00_);_(* \(#,##0.00\);_(* &quot;-&quot;??_);_(@_)">
                  <c:v>165.88520000000003</c:v>
                </c:pt>
                <c:pt idx="104" formatCode="_(* #,##0.00_);_(* \(#,##0.00\);_(* &quot;-&quot;??_);_(@_)">
                  <c:v>165.46179999999998</c:v>
                </c:pt>
                <c:pt idx="105" formatCode="_(* #,##0.00_);_(* \(#,##0.00\);_(* &quot;-&quot;??_);_(@_)">
                  <c:v>162.82080000000002</c:v>
                </c:pt>
                <c:pt idx="106" formatCode="_(* #,##0.00_);_(* \(#,##0.00\);_(* &quot;-&quot;??_);_(@_)">
                  <c:v>162.4752</c:v>
                </c:pt>
                <c:pt idx="107" formatCode="_(* #,##0.00_);_(* \(#,##0.00\);_(* &quot;-&quot;??_);_(@_)">
                  <c:v>174.45249999999999</c:v>
                </c:pt>
                <c:pt idx="108" formatCode="_(* #,##0.00_);_(* \(#,##0.00\);_(* &quot;-&quot;??_);_(@_)">
                  <c:v>180.75470000000001</c:v>
                </c:pt>
                <c:pt idx="109" formatCode="_(* #,##0.00_);_(* \(#,##0.00\);_(* &quot;-&quot;??_);_(@_)">
                  <c:v>195.73750000000001</c:v>
                </c:pt>
                <c:pt idx="110" formatCode="_(* #,##0.00_);_(* \(#,##0.00\);_(* &quot;-&quot;??_);_(@_)">
                  <c:v>195.39520000000002</c:v>
                </c:pt>
                <c:pt idx="111" formatCode="_(* #,##0.00_);_(* \(#,##0.00\);_(* &quot;-&quot;??_);_(@_)">
                  <c:v>179.5932</c:v>
                </c:pt>
                <c:pt idx="112" formatCode="_(* #,##0.00_);_(* \(#,##0.00\);_(* &quot;-&quot;??_);_(@_)">
                  <c:v>167.92959999999999</c:v>
                </c:pt>
                <c:pt idx="113" formatCode="_(* #,##0.00_);_(* \(#,##0.00\);_(* &quot;-&quot;??_);_(@_)">
                  <c:v>176.03200000000001</c:v>
                </c:pt>
                <c:pt idx="114" formatCode="_(* #,##0.00_);_(* \(#,##0.00\);_(* &quot;-&quot;??_);_(@_)">
                  <c:v>176.79410000000001</c:v>
                </c:pt>
                <c:pt idx="115" formatCode="_(* #,##0.00_);_(* \(#,##0.00\);_(* &quot;-&quot;??_);_(@_)">
                  <c:v>175.08800000000002</c:v>
                </c:pt>
                <c:pt idx="116" formatCode="_(* #,##0.00_);_(* \(#,##0.00\);_(* &quot;-&quot;??_);_(@_)">
                  <c:v>178.06120000000001</c:v>
                </c:pt>
                <c:pt idx="117" formatCode="_(* #,##0.00_);_(* \(#,##0.00\);_(* &quot;-&quot;??_);_(@_)">
                  <c:v>175.16800000000001</c:v>
                </c:pt>
                <c:pt idx="118" formatCode="_(* #,##0.00_);_(* \(#,##0.00\);_(* &quot;-&quot;??_);_(@_)">
                  <c:v>171.05080000000001</c:v>
                </c:pt>
                <c:pt idx="119" formatCode="_(* #,##0.00_);_(* \(#,##0.00\);_(* &quot;-&quot;??_);_(@_)">
                  <c:v>179.0642</c:v>
                </c:pt>
                <c:pt idx="120" formatCode="_(* #,##0.00_);_(* \(#,##0.00\);_(* &quot;-&quot;??_);_(@_)">
                  <c:v>171.76</c:v>
                </c:pt>
                <c:pt idx="121" formatCode="_(* #,##0.00_);_(* \(#,##0.00\);_(* &quot;-&quot;??_);_(@_)">
                  <c:v>174.71970000000002</c:v>
                </c:pt>
                <c:pt idx="122" formatCode="_(* #,##0.00_);_(* \(#,##0.00\);_(* &quot;-&quot;??_);_(@_)">
                  <c:v>181.0548</c:v>
                </c:pt>
                <c:pt idx="123" formatCode="_(* #,##0.00_);_(* \(#,##0.00\);_(* &quot;-&quot;??_);_(@_)">
                  <c:v>188.37960000000001</c:v>
                </c:pt>
                <c:pt idx="124" formatCode="_(* #,##0.00_);_(* \(#,##0.00\);_(* &quot;-&quot;??_);_(@_)">
                  <c:v>189.70609999999999</c:v>
                </c:pt>
                <c:pt idx="125" formatCode="_(* #,##0.00_);_(* \(#,##0.00\);_(* &quot;-&quot;??_);_(@_)">
                  <c:v>190.28100000000001</c:v>
                </c:pt>
                <c:pt idx="126" formatCode="_(* #,##0.00_);_(* \(#,##0.00\);_(* &quot;-&quot;??_);_(@_)">
                  <c:v>191.93039999999999</c:v>
                </c:pt>
                <c:pt idx="127" formatCode="_(* #,##0.00_);_(* \(#,##0.00\);_(* &quot;-&quot;??_);_(@_)">
                  <c:v>192.49250000000001</c:v>
                </c:pt>
                <c:pt idx="128" formatCode="_(* #,##0.00_);_(* \(#,##0.00\);_(* &quot;-&quot;??_);_(@_)">
                  <c:v>208.32000000000002</c:v>
                </c:pt>
                <c:pt idx="129" formatCode="_(* #,##0.00_);_(* \(#,##0.00\);_(* &quot;-&quot;??_);_(@_)">
                  <c:v>217.72799999999998</c:v>
                </c:pt>
                <c:pt idx="130" formatCode="_(* #,##0.00_);_(* \(#,##0.00\);_(* &quot;-&quot;??_);_(@_)">
                  <c:v>212.3595</c:v>
                </c:pt>
                <c:pt idx="131" formatCode="_(* #,##0.00_);_(* \(#,##0.00\);_(* &quot;-&quot;??_);_(@_)">
                  <c:v>201.64950000000002</c:v>
                </c:pt>
                <c:pt idx="132" formatCode="_(* #,##0.00_);_(* \(#,##0.00\);_(* &quot;-&quot;??_);_(@_)">
                  <c:v>209.25239999999999</c:v>
                </c:pt>
                <c:pt idx="133" formatCode="_(* #,##0.00_);_(* \(#,##0.00\);_(* &quot;-&quot;??_);_(@_)">
                  <c:v>214.1414</c:v>
                </c:pt>
                <c:pt idx="134" formatCode="_(* #,##0.00_);_(* \(#,##0.00\);_(* &quot;-&quot;??_);_(@_)">
                  <c:v>222.18560000000002</c:v>
                </c:pt>
                <c:pt idx="135" formatCode="_(* #,##0.00_);_(* \(#,##0.00\);_(* &quot;-&quot;??_);_(@_)">
                  <c:v>216.67499999999998</c:v>
                </c:pt>
                <c:pt idx="136" formatCode="_(* #,##0.00_);_(* \(#,##0.00\);_(* &quot;-&quot;??_);_(@_)">
                  <c:v>221.27600000000001</c:v>
                </c:pt>
                <c:pt idx="137" formatCode="_(* #,##0.00_);_(* \(#,##0.00\);_(* &quot;-&quot;??_);_(@_)">
                  <c:v>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A70-4271-BEE5-5B1B467DDA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>
          <c:ext xmlns:c15="http://schemas.microsoft.com/office/drawing/2012/chart" uri="{02D57815-91ED-43cb-92C2-25804820EDAC}">
            <c15:filteredLineSeries>
              <c15:ser>
                <c:idx val="10"/>
                <c:order val="0"/>
                <c:tx>
                  <c:strRef>
                    <c:extLst>
                      <c:ext uri="{02D57815-91ED-43cb-92C2-25804820EDAC}">
                        <c15:formulaRef>
                          <c15:sqref>'Atac-I50-SECOeS'!$I$1</c15:sqref>
                        </c15:formulaRef>
                      </c:ext>
                    </c:extLst>
                    <c:strCache>
                      <c:ptCount val="1"/>
                      <c:pt idx="0">
                        <c:v>2020</c:v>
                      </c:pt>
                    </c:strCache>
                  </c:strRef>
                </c:tx>
                <c:spPr>
                  <a:ln w="31750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'Atac-I50-SECOeS'!$I$2:$I$151</c15:sqref>
                        </c15:formulaRef>
                      </c:ext>
                    </c:extLst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BA70-4271-BEE5-5B1B467DDA41}"/>
                  </c:ext>
                </c:extLst>
              </c15:ser>
            </c15:filteredLineSeries>
            <c15:filteredLineSeries>
              <c15:ser>
                <c:idx val="9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 w="31750" cap="rnd">
                    <a:solidFill>
                      <a:schemeClr val="accent4">
                        <a:lumMod val="60000"/>
                      </a:schemeClr>
                    </a:solidFill>
                    <a:prstDash val="dash"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dPt>
                  <c:idx val="141"/>
                  <c:marker>
                    <c:symbol val="none"/>
                  </c:marker>
                  <c:bubble3D val="0"/>
                  <c:spPr>
                    <a:ln w="31750" cap="rnd">
                      <a:solidFill>
                        <a:sysClr val="windowText" lastClr="000000"/>
                      </a:solidFill>
                      <a:prstDash val="dash"/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C-BA70-4271-BEE5-5B1B467DDA41}"/>
                    </c:ext>
                  </c:extLst>
                </c:dPt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'Atac-I50-SECOeS'!$J$2:$J$151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BA70-4271-BEE5-5B1B467DDA41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1"/>
          <c:order val="7"/>
          <c:tx>
            <c:v>Preço 2027</c:v>
          </c:tx>
          <c:spPr>
            <a:ln w="31750" cap="rnd">
              <a:solidFill>
                <a:srgbClr val="FFFF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223.626</c:v>
                </c:pt>
                <c:pt idx="85">
                  <c:v>225.07099999999997</c:v>
                </c:pt>
                <c:pt idx="86">
                  <c:v>221.99600000000004</c:v>
                </c:pt>
                <c:pt idx="87">
                  <c:v>221.39580000000004</c:v>
                </c:pt>
                <c:pt idx="88">
                  <c:v>226.50239999999999</c:v>
                </c:pt>
                <c:pt idx="89">
                  <c:v>218.55</c:v>
                </c:pt>
                <c:pt idx="90">
                  <c:v>218.47210000000001</c:v>
                </c:pt>
                <c:pt idx="91">
                  <c:v>213.8682</c:v>
                </c:pt>
                <c:pt idx="92">
                  <c:v>216.88080000000002</c:v>
                </c:pt>
                <c:pt idx="93">
                  <c:v>206.78</c:v>
                </c:pt>
                <c:pt idx="94">
                  <c:v>205.7475</c:v>
                </c:pt>
                <c:pt idx="95">
                  <c:v>205.03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A70-4271-BEE5-5B1B467DDA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9622368"/>
        <c:axId val="1039618528"/>
      </c:lineChart>
      <c:dateAx>
        <c:axId val="-2111322928"/>
        <c:scaling>
          <c:orientation val="minMax"/>
          <c:max val="46203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3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25"/>
      </c:valAx>
      <c:valAx>
        <c:axId val="1039618528"/>
        <c:scaling>
          <c:orientation val="minMax"/>
          <c:max val="450"/>
          <c:min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1039622368"/>
        <c:crosses val="max"/>
        <c:crossBetween val="between"/>
        <c:majorUnit val="25"/>
      </c:valAx>
      <c:dateAx>
        <c:axId val="1039622368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03961852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Forward!$O$2:$O$151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 formatCode="_(* #,##0.00_);_(* \(#,##0.00\);_(* &quot;-&quot;??_);_(@_)">
                  <c:v>154</c:v>
                </c:pt>
                <c:pt idx="108" formatCode="_(* #,##0.00_);_(* \(#,##0.00\);_(* &quot;-&quot;??_);_(@_)">
                  <c:v>147</c:v>
                </c:pt>
                <c:pt idx="109" formatCode="_(* #,##0.00_);_(* \(#,##0.00\);_(* &quot;-&quot;??_);_(@_)">
                  <c:v>207</c:v>
                </c:pt>
                <c:pt idx="110" formatCode="_(* #,##0.00_);_(* \(#,##0.00\);_(* &quot;-&quot;??_);_(@_)">
                  <c:v>195</c:v>
                </c:pt>
                <c:pt idx="111" formatCode="_(* #,##0.00_);_(* \(#,##0.00\);_(* &quot;-&quot;??_);_(@_)">
                  <c:v>186</c:v>
                </c:pt>
                <c:pt idx="112" formatCode="_(* #,##0.00_);_(* \(#,##0.00\);_(* &quot;-&quot;??_);_(@_)">
                  <c:v>175</c:v>
                </c:pt>
                <c:pt idx="113" formatCode="_(* #,##0.00_);_(* \(#,##0.00\);_(* &quot;-&quot;??_);_(@_)">
                  <c:v>188</c:v>
                </c:pt>
                <c:pt idx="114" formatCode="_(* #,##0.00_);_(* \(#,##0.00\);_(* &quot;-&quot;??_);_(@_)">
                  <c:v>197</c:v>
                </c:pt>
                <c:pt idx="115" formatCode="_(* #,##0.00_);_(* \(#,##0.00\);_(* &quot;-&quot;??_);_(@_)">
                  <c:v>192</c:v>
                </c:pt>
                <c:pt idx="116" formatCode="_(* #,##0.00_);_(* \(#,##0.00\);_(* &quot;-&quot;??_);_(@_)">
                  <c:v>200</c:v>
                </c:pt>
                <c:pt idx="117" formatCode="_(* #,##0.00_);_(* \(#,##0.00\);_(* &quot;-&quot;??_);_(@_)">
                  <c:v>201</c:v>
                </c:pt>
                <c:pt idx="118" formatCode="_(* #,##0.00_);_(* \(#,##0.00\);_(* &quot;-&quot;??_);_(@_)">
                  <c:v>189</c:v>
                </c:pt>
                <c:pt idx="119" formatCode="_(* #,##0.00_);_(* \(#,##0.00\);_(* &quot;-&quot;??_);_(@_)">
                  <c:v>191</c:v>
                </c:pt>
                <c:pt idx="120" formatCode="_(* #,##0.00_);_(* \(#,##0.00\);_(* &quot;-&quot;??_);_(@_)">
                  <c:v>199</c:v>
                </c:pt>
                <c:pt idx="121" formatCode="_(* #,##0.00_);_(* \(#,##0.00\);_(* &quot;-&quot;??_);_(@_)">
                  <c:v>219</c:v>
                </c:pt>
                <c:pt idx="122" formatCode="_(* #,##0.00_);_(* \(#,##0.00\);_(* &quot;-&quot;??_);_(@_)">
                  <c:v>242</c:v>
                </c:pt>
                <c:pt idx="123" formatCode="_(* #,##0.00_);_(* \(#,##0.00\);_(* &quot;-&quot;??_);_(@_)">
                  <c:v>273</c:v>
                </c:pt>
                <c:pt idx="124" formatCode="_(* #,##0.00_);_(* \(#,##0.00\);_(* &quot;-&quot;??_);_(@_)">
                  <c:v>271</c:v>
                </c:pt>
                <c:pt idx="125" formatCode="_(* #,##0.00_);_(* \(#,##0.00\);_(* &quot;-&quot;??_);_(@_)">
                  <c:v>281</c:v>
                </c:pt>
                <c:pt idx="126" formatCode="_(* #,##0.00_);_(* \(#,##0.00\);_(* &quot;-&quot;??_);_(@_)">
                  <c:v>276</c:v>
                </c:pt>
                <c:pt idx="127" formatCode="_(* #,##0.00_);_(* \(#,##0.00\);_(* &quot;-&quot;??_);_(@_)">
                  <c:v>268</c:v>
                </c:pt>
                <c:pt idx="128" formatCode="_(* #,##0.00_);_(* \(#,##0.00\);_(* &quot;-&quot;??_);_(@_)">
                  <c:v>289</c:v>
                </c:pt>
                <c:pt idx="129" formatCode="_(* #,##0.00_);_(* \(#,##0.00\);_(* &quot;-&quot;??_);_(@_)">
                  <c:v>281</c:v>
                </c:pt>
                <c:pt idx="130" formatCode="_(* #,##0.00_);_(* \(#,##0.00\);_(* &quot;-&quot;??_);_(@_)">
                  <c:v>279</c:v>
                </c:pt>
                <c:pt idx="131" formatCode="_(* #,##0.00_);_(* \(#,##0.00\);_(* &quot;-&quot;??_);_(@_)">
                  <c:v>316</c:v>
                </c:pt>
                <c:pt idx="132" formatCode="_(* #,##0.00_);_(* \(#,##0.00\);_(* &quot;-&quot;??_);_(@_)">
                  <c:v>364</c:v>
                </c:pt>
                <c:pt idx="133" formatCode="_(* #,##0.00_);_(* \(#,##0.00\);_(* &quot;-&quot;??_);_(@_)">
                  <c:v>436</c:v>
                </c:pt>
                <c:pt idx="134" formatCode="_(* #,##0.00_);_(* \(#,##0.00\);_(* &quot;-&quot;??_);_(@_)">
                  <c:v>400</c:v>
                </c:pt>
                <c:pt idx="135" formatCode="_(* #,##0.00_);_(* \(#,##0.00\);_(* &quot;-&quot;??_);_(@_)">
                  <c:v>325</c:v>
                </c:pt>
                <c:pt idx="136" formatCode="_(* #,##0.00_);_(* \(#,##0.00\);_(* &quot;-&quot;??_);_(@_)">
                  <c:v>337</c:v>
                </c:pt>
                <c:pt idx="137" formatCode="_(* #,##0.00_);_(* \(#,##0.00\);_(* &quot;-&quot;??_);_(@_)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5A-428E-BCBA-3BA9C6D74FC5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5A-428E-BCBA-3BA9C6D74F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Forward!$P$2:$P$151</c:f>
              <c:numCache>
                <c:formatCode>General</c:formatCode>
                <c:ptCount val="150"/>
                <c:pt idx="84">
                  <c:v>183</c:v>
                </c:pt>
                <c:pt idx="85">
                  <c:v>185</c:v>
                </c:pt>
                <c:pt idx="86">
                  <c:v>184</c:v>
                </c:pt>
                <c:pt idx="87">
                  <c:v>186</c:v>
                </c:pt>
                <c:pt idx="88">
                  <c:v>192</c:v>
                </c:pt>
                <c:pt idx="89">
                  <c:v>186</c:v>
                </c:pt>
                <c:pt idx="90">
                  <c:v>187</c:v>
                </c:pt>
                <c:pt idx="91">
                  <c:v>182</c:v>
                </c:pt>
                <c:pt idx="92">
                  <c:v>184</c:v>
                </c:pt>
                <c:pt idx="93">
                  <c:v>175</c:v>
                </c:pt>
                <c:pt idx="94">
                  <c:v>175</c:v>
                </c:pt>
                <c:pt idx="95">
                  <c:v>175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168</c:v>
                </c:pt>
                <c:pt idx="109" formatCode="_(* #,##0.00_);_(* \(#,##0.00\);_(* &quot;-&quot;??_);_(@_)">
                  <c:v>201</c:v>
                </c:pt>
                <c:pt idx="110" formatCode="_(* #,##0.00_);_(* \(#,##0.00\);_(* &quot;-&quot;??_);_(@_)">
                  <c:v>189</c:v>
                </c:pt>
                <c:pt idx="111" formatCode="_(* #,##0.00_);_(* \(#,##0.00\);_(* &quot;-&quot;??_);_(@_)">
                  <c:v>182</c:v>
                </c:pt>
                <c:pt idx="112" formatCode="_(* #,##0.00_);_(* \(#,##0.00\);_(* &quot;-&quot;??_);_(@_)">
                  <c:v>172</c:v>
                </c:pt>
                <c:pt idx="113" formatCode="_(* #,##0.00_);_(* \(#,##0.00\);_(* &quot;-&quot;??_);_(@_)">
                  <c:v>180</c:v>
                </c:pt>
                <c:pt idx="114" formatCode="_(* #,##0.00_);_(* \(#,##0.00\);_(* &quot;-&quot;??_);_(@_)">
                  <c:v>181</c:v>
                </c:pt>
                <c:pt idx="115" formatCode="_(* #,##0.00_);_(* \(#,##0.00\);_(* &quot;-&quot;??_);_(@_)">
                  <c:v>180</c:v>
                </c:pt>
                <c:pt idx="116" formatCode="_(* #,##0.00_);_(* \(#,##0.00\);_(* &quot;-&quot;??_);_(@_)">
                  <c:v>183</c:v>
                </c:pt>
                <c:pt idx="117" formatCode="_(* #,##0.00_);_(* \(#,##0.00\);_(* &quot;-&quot;??_);_(@_)">
                  <c:v>181</c:v>
                </c:pt>
                <c:pt idx="118" formatCode="_(* #,##0.00_);_(* \(#,##0.00\);_(* &quot;-&quot;??_);_(@_)">
                  <c:v>178</c:v>
                </c:pt>
                <c:pt idx="119" formatCode="_(* #,##0.00_);_(* \(#,##0.00\);_(* &quot;-&quot;??_);_(@_)">
                  <c:v>186</c:v>
                </c:pt>
                <c:pt idx="120" formatCode="_(* #,##0.00_);_(* \(#,##0.00\);_(* &quot;-&quot;??_);_(@_)">
                  <c:v>180</c:v>
                </c:pt>
                <c:pt idx="121" formatCode="_(* #,##0.00_);_(* \(#,##0.00\);_(* &quot;-&quot;??_);_(@_)">
                  <c:v>198</c:v>
                </c:pt>
                <c:pt idx="122" formatCode="_(* #,##0.00_);_(* \(#,##0.00\);_(* &quot;-&quot;??_);_(@_)">
                  <c:v>206</c:v>
                </c:pt>
                <c:pt idx="123" formatCode="_(* #,##0.00_);_(* \(#,##0.00\);_(* &quot;-&quot;??_);_(@_)">
                  <c:v>218</c:v>
                </c:pt>
                <c:pt idx="124" formatCode="_(* #,##0.00_);_(* \(#,##0.00\);_(* &quot;-&quot;??_);_(@_)">
                  <c:v>221</c:v>
                </c:pt>
                <c:pt idx="125" formatCode="_(* #,##0.00_);_(* \(#,##0.00\);_(* &quot;-&quot;??_);_(@_)">
                  <c:v>220</c:v>
                </c:pt>
                <c:pt idx="126" formatCode="_(* #,##0.00_);_(* \(#,##0.00\);_(* &quot;-&quot;??_);_(@_)">
                  <c:v>224</c:v>
                </c:pt>
                <c:pt idx="127" formatCode="_(* #,##0.00_);_(* \(#,##0.00\);_(* &quot;-&quot;??_);_(@_)">
                  <c:v>226</c:v>
                </c:pt>
                <c:pt idx="128" formatCode="_(* #,##0.00_);_(* \(#,##0.00\);_(* &quot;-&quot;??_);_(@_)">
                  <c:v>241</c:v>
                </c:pt>
                <c:pt idx="129" formatCode="_(* #,##0.00_);_(* \(#,##0.00\);_(* &quot;-&quot;??_);_(@_)">
                  <c:v>242</c:v>
                </c:pt>
                <c:pt idx="130" formatCode="_(* #,##0.00_);_(* \(#,##0.00\);_(* &quot;-&quot;??_);_(@_)">
                  <c:v>233</c:v>
                </c:pt>
                <c:pt idx="131" formatCode="_(* #,##0.00_);_(* \(#,##0.00\);_(* &quot;-&quot;??_);_(@_)">
                  <c:v>265</c:v>
                </c:pt>
                <c:pt idx="132" formatCode="_(* #,##0.00_);_(* \(#,##0.00\);_(* &quot;-&quot;??_);_(@_)">
                  <c:v>294</c:v>
                </c:pt>
                <c:pt idx="133" formatCode="_(* #,##0.00_);_(* \(#,##0.00\);_(* &quot;-&quot;??_);_(@_)">
                  <c:v>314</c:v>
                </c:pt>
                <c:pt idx="134" formatCode="_(* #,##0.00_);_(* \(#,##0.00\);_(* &quot;-&quot;??_);_(@_)">
                  <c:v>298</c:v>
                </c:pt>
                <c:pt idx="135" formatCode="_(* #,##0.00_);_(* \(#,##0.00\);_(* &quot;-&quot;??_);_(@_)">
                  <c:v>296</c:v>
                </c:pt>
                <c:pt idx="136" formatCode="_(* #,##0.00_);_(* \(#,##0.00\);_(* &quot;-&quot;??_);_(@_)">
                  <c:v>317</c:v>
                </c:pt>
                <c:pt idx="137" formatCode="_(* #,##0.00_);_(* \(#,##0.00\);_(* &quot;-&quot;??_);_(@_)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DD-4D30-B98E-D22FFBB28D11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223.626</c:v>
                </c:pt>
                <c:pt idx="85">
                  <c:v>225.07099999999997</c:v>
                </c:pt>
                <c:pt idx="86">
                  <c:v>221.99600000000004</c:v>
                </c:pt>
                <c:pt idx="87">
                  <c:v>221.39580000000004</c:v>
                </c:pt>
                <c:pt idx="88">
                  <c:v>226.50239999999999</c:v>
                </c:pt>
                <c:pt idx="89">
                  <c:v>218.55</c:v>
                </c:pt>
                <c:pt idx="90">
                  <c:v>218.47210000000001</c:v>
                </c:pt>
                <c:pt idx="91">
                  <c:v>213.8682</c:v>
                </c:pt>
                <c:pt idx="92">
                  <c:v>216.88080000000002</c:v>
                </c:pt>
                <c:pt idx="93">
                  <c:v>206.78</c:v>
                </c:pt>
                <c:pt idx="94">
                  <c:v>205.7475</c:v>
                </c:pt>
                <c:pt idx="95">
                  <c:v>205.03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DD-4D30-B98E-D22FFBB28D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Forward!$Q$2:$Q$151</c:f>
              <c:numCache>
                <c:formatCode>General</c:formatCode>
                <c:ptCount val="150"/>
                <c:pt idx="84">
                  <c:v>178</c:v>
                </c:pt>
                <c:pt idx="85">
                  <c:v>180</c:v>
                </c:pt>
                <c:pt idx="86">
                  <c:v>179</c:v>
                </c:pt>
                <c:pt idx="87">
                  <c:v>181</c:v>
                </c:pt>
                <c:pt idx="88">
                  <c:v>187</c:v>
                </c:pt>
                <c:pt idx="89">
                  <c:v>181</c:v>
                </c:pt>
                <c:pt idx="90">
                  <c:v>182</c:v>
                </c:pt>
                <c:pt idx="91">
                  <c:v>177</c:v>
                </c:pt>
                <c:pt idx="92">
                  <c:v>179</c:v>
                </c:pt>
                <c:pt idx="93">
                  <c:v>170</c:v>
                </c:pt>
                <c:pt idx="94">
                  <c:v>170</c:v>
                </c:pt>
                <c:pt idx="95">
                  <c:v>170</c:v>
                </c:pt>
                <c:pt idx="96">
                  <c:v>174</c:v>
                </c:pt>
                <c:pt idx="97">
                  <c:v>178</c:v>
                </c:pt>
                <c:pt idx="98">
                  <c:v>171</c:v>
                </c:pt>
                <c:pt idx="99">
                  <c:v>165</c:v>
                </c:pt>
                <c:pt idx="100">
                  <c:v>160</c:v>
                </c:pt>
                <c:pt idx="101">
                  <c:v>156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  <c:pt idx="105">
                  <c:v>150</c:v>
                </c:pt>
                <c:pt idx="106">
                  <c:v>150</c:v>
                </c:pt>
                <c:pt idx="107">
                  <c:v>161</c:v>
                </c:pt>
                <c:pt idx="108">
                  <c:v>167</c:v>
                </c:pt>
                <c:pt idx="109" formatCode="_(* #,##0.00_);_(* \(#,##0.00\);_(* &quot;-&quot;??_);_(@_)">
                  <c:v>191</c:v>
                </c:pt>
                <c:pt idx="110" formatCode="_(* #,##0.00_);_(* \(#,##0.00\);_(* &quot;-&quot;??_);_(@_)">
                  <c:v>190</c:v>
                </c:pt>
                <c:pt idx="111" formatCode="_(* #,##0.00_);_(* \(#,##0.00\);_(* &quot;-&quot;??_);_(@_)">
                  <c:v>177</c:v>
                </c:pt>
                <c:pt idx="112" formatCode="_(* #,##0.00_);_(* \(#,##0.00\);_(* &quot;-&quot;??_);_(@_)">
                  <c:v>167</c:v>
                </c:pt>
                <c:pt idx="113" formatCode="_(* #,##0.00_);_(* \(#,##0.00\);_(* &quot;-&quot;??_);_(@_)">
                  <c:v>175</c:v>
                </c:pt>
                <c:pt idx="114" formatCode="_(* #,##0.00_);_(* \(#,##0.00\);_(* &quot;-&quot;??_);_(@_)">
                  <c:v>176</c:v>
                </c:pt>
                <c:pt idx="115" formatCode="_(* #,##0.00_);_(* \(#,##0.00\);_(* &quot;-&quot;??_);_(@_)">
                  <c:v>175</c:v>
                </c:pt>
                <c:pt idx="116" formatCode="_(* #,##0.00_);_(* \(#,##0.00\);_(* &quot;-&quot;??_);_(@_)">
                  <c:v>178</c:v>
                </c:pt>
                <c:pt idx="117" formatCode="_(* #,##0.00_);_(* \(#,##0.00\);_(* &quot;-&quot;??_);_(@_)">
                  <c:v>176</c:v>
                </c:pt>
                <c:pt idx="118" formatCode="_(* #,##0.00_);_(* \(#,##0.00\);_(* &quot;-&quot;??_);_(@_)">
                  <c:v>173</c:v>
                </c:pt>
                <c:pt idx="119" formatCode="_(* #,##0.00_);_(* \(#,##0.00\);_(* &quot;-&quot;??_);_(@_)">
                  <c:v>181</c:v>
                </c:pt>
                <c:pt idx="120" formatCode="_(* #,##0.00_);_(* \(#,##0.00\);_(* &quot;-&quot;??_);_(@_)">
                  <c:v>175</c:v>
                </c:pt>
                <c:pt idx="121" formatCode="_(* #,##0.00_);_(* \(#,##0.00\);_(* &quot;-&quot;??_);_(@_)">
                  <c:v>183</c:v>
                </c:pt>
                <c:pt idx="122" formatCode="_(* #,##0.00_);_(* \(#,##0.00\);_(* &quot;-&quot;??_);_(@_)">
                  <c:v>191</c:v>
                </c:pt>
                <c:pt idx="123" formatCode="_(* #,##0.00_);_(* \(#,##0.00\);_(* &quot;-&quot;??_);_(@_)">
                  <c:v>199</c:v>
                </c:pt>
                <c:pt idx="124" formatCode="_(* #,##0.00_);_(* \(#,##0.00\);_(* &quot;-&quot;??_);_(@_)">
                  <c:v>201</c:v>
                </c:pt>
                <c:pt idx="125" formatCode="_(* #,##0.00_);_(* \(#,##0.00\);_(* &quot;-&quot;??_);_(@_)">
                  <c:v>202</c:v>
                </c:pt>
                <c:pt idx="126" formatCode="_(* #,##0.00_);_(* \(#,##0.00\);_(* &quot;-&quot;??_);_(@_)">
                  <c:v>204</c:v>
                </c:pt>
                <c:pt idx="127" formatCode="_(* #,##0.00_);_(* \(#,##0.00\);_(* &quot;-&quot;??_);_(@_)">
                  <c:v>205</c:v>
                </c:pt>
                <c:pt idx="128" formatCode="_(* #,##0.00_);_(* \(#,##0.00\);_(* &quot;-&quot;??_);_(@_)">
                  <c:v>220</c:v>
                </c:pt>
                <c:pt idx="129" formatCode="_(* #,##0.00_);_(* \(#,##0.00\);_(* &quot;-&quot;??_);_(@_)">
                  <c:v>230</c:v>
                </c:pt>
                <c:pt idx="130" formatCode="_(* #,##0.00_);_(* \(#,##0.00\);_(* &quot;-&quot;??_);_(@_)">
                  <c:v>225</c:v>
                </c:pt>
                <c:pt idx="131" formatCode="_(* #,##0.00_);_(* \(#,##0.00\);_(* &quot;-&quot;??_);_(@_)">
                  <c:v>260</c:v>
                </c:pt>
                <c:pt idx="132" formatCode="_(* #,##0.00_);_(* \(#,##0.00\);_(* &quot;-&quot;??_);_(@_)">
                  <c:v>275</c:v>
                </c:pt>
                <c:pt idx="133" formatCode="_(* #,##0.00_);_(* \(#,##0.00\);_(* &quot;-&quot;??_);_(@_)">
                  <c:v>298</c:v>
                </c:pt>
                <c:pt idx="134" formatCode="_(* #,##0.00_);_(* \(#,##0.00\);_(* &quot;-&quot;??_);_(@_)">
                  <c:v>282</c:v>
                </c:pt>
                <c:pt idx="135" formatCode="_(* #,##0.00_);_(* \(#,##0.00\);_(* &quot;-&quot;??_);_(@_)">
                  <c:v>280</c:v>
                </c:pt>
                <c:pt idx="136" formatCode="_(* #,##0.00_);_(* \(#,##0.00\);_(* &quot;-&quot;??_);_(@_)">
                  <c:v>293</c:v>
                </c:pt>
                <c:pt idx="137" formatCode="_(* #,##0.00_);_(* \(#,##0.00\);_(* &quot;-&quot;??_);_(@_)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4F-4983-B60F-9FD2C3488AD9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217.51599999999999</c:v>
                </c:pt>
                <c:pt idx="85">
                  <c:v>218.98799999999997</c:v>
                </c:pt>
                <c:pt idx="86">
                  <c:v>215.96350000000001</c:v>
                </c:pt>
                <c:pt idx="87">
                  <c:v>215.44430000000003</c:v>
                </c:pt>
                <c:pt idx="88">
                  <c:v>220.60389999999998</c:v>
                </c:pt>
                <c:pt idx="89">
                  <c:v>212.67500000000001</c:v>
                </c:pt>
                <c:pt idx="90">
                  <c:v>212.63060000000002</c:v>
                </c:pt>
                <c:pt idx="91">
                  <c:v>207.99270000000001</c:v>
                </c:pt>
                <c:pt idx="92">
                  <c:v>210.9873</c:v>
                </c:pt>
                <c:pt idx="93">
                  <c:v>200.87199999999999</c:v>
                </c:pt>
                <c:pt idx="94">
                  <c:v>199.869</c:v>
                </c:pt>
                <c:pt idx="95">
                  <c:v>199.172</c:v>
                </c:pt>
                <c:pt idx="96">
                  <c:v>202.77959999999999</c:v>
                </c:pt>
                <c:pt idx="97">
                  <c:v>206.49779999999998</c:v>
                </c:pt>
                <c:pt idx="98">
                  <c:v>196.94069999999999</c:v>
                </c:pt>
                <c:pt idx="99">
                  <c:v>188.85900000000001</c:v>
                </c:pt>
                <c:pt idx="100">
                  <c:v>182.22399999999999</c:v>
                </c:pt>
                <c:pt idx="101">
                  <c:v>177.30960000000002</c:v>
                </c:pt>
                <c:pt idx="102">
                  <c:v>172.88479999999998</c:v>
                </c:pt>
                <c:pt idx="103">
                  <c:v>172.70240000000001</c:v>
                </c:pt>
                <c:pt idx="104">
                  <c:v>172.26159999999999</c:v>
                </c:pt>
                <c:pt idx="105">
                  <c:v>169.60500000000002</c:v>
                </c:pt>
                <c:pt idx="106">
                  <c:v>169.245</c:v>
                </c:pt>
                <c:pt idx="107">
                  <c:v>181.2055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4F-4983-B60F-9FD2C3488A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Forward!$R$2:$R$151</c:f>
              <c:numCache>
                <c:formatCode>General</c:formatCode>
                <c:ptCount val="150"/>
                <c:pt idx="84">
                  <c:v>173</c:v>
                </c:pt>
                <c:pt idx="85">
                  <c:v>175</c:v>
                </c:pt>
                <c:pt idx="86">
                  <c:v>174</c:v>
                </c:pt>
                <c:pt idx="87">
                  <c:v>176</c:v>
                </c:pt>
                <c:pt idx="88">
                  <c:v>182</c:v>
                </c:pt>
                <c:pt idx="89">
                  <c:v>176</c:v>
                </c:pt>
                <c:pt idx="90">
                  <c:v>177</c:v>
                </c:pt>
                <c:pt idx="91">
                  <c:v>172</c:v>
                </c:pt>
                <c:pt idx="92">
                  <c:v>174</c:v>
                </c:pt>
                <c:pt idx="93">
                  <c:v>165</c:v>
                </c:pt>
                <c:pt idx="94">
                  <c:v>165</c:v>
                </c:pt>
                <c:pt idx="95">
                  <c:v>165</c:v>
                </c:pt>
                <c:pt idx="96">
                  <c:v>169</c:v>
                </c:pt>
                <c:pt idx="97">
                  <c:v>173</c:v>
                </c:pt>
                <c:pt idx="98">
                  <c:v>166</c:v>
                </c:pt>
                <c:pt idx="99">
                  <c:v>163</c:v>
                </c:pt>
                <c:pt idx="100">
                  <c:v>158</c:v>
                </c:pt>
                <c:pt idx="101">
                  <c:v>154</c:v>
                </c:pt>
                <c:pt idx="102">
                  <c:v>150</c:v>
                </c:pt>
                <c:pt idx="103">
                  <c:v>150</c:v>
                </c:pt>
                <c:pt idx="104">
                  <c:v>150</c:v>
                </c:pt>
                <c:pt idx="105">
                  <c:v>148</c:v>
                </c:pt>
                <c:pt idx="106">
                  <c:v>148</c:v>
                </c:pt>
                <c:pt idx="107">
                  <c:v>159</c:v>
                </c:pt>
                <c:pt idx="108">
                  <c:v>165</c:v>
                </c:pt>
                <c:pt idx="109" formatCode="_(* #,##0.00_);_(* \(#,##0.00\);_(* &quot;-&quot;??_);_(@_)">
                  <c:v>185</c:v>
                </c:pt>
                <c:pt idx="110" formatCode="_(* #,##0.00_);_(* \(#,##0.00\);_(* &quot;-&quot;??_);_(@_)">
                  <c:v>186</c:v>
                </c:pt>
                <c:pt idx="111" formatCode="_(* #,##0.00_);_(* \(#,##0.00\);_(* &quot;-&quot;??_);_(@_)">
                  <c:v>172</c:v>
                </c:pt>
                <c:pt idx="112" formatCode="_(* #,##0.00_);_(* \(#,##0.00\);_(* &quot;-&quot;??_);_(@_)">
                  <c:v>162</c:v>
                </c:pt>
                <c:pt idx="113" formatCode="_(* #,##0.00_);_(* \(#,##0.00\);_(* &quot;-&quot;??_);_(@_)">
                  <c:v>170</c:v>
                </c:pt>
                <c:pt idx="114" formatCode="_(* #,##0.00_);_(* \(#,##0.00\);_(* &quot;-&quot;??_);_(@_)">
                  <c:v>171</c:v>
                </c:pt>
                <c:pt idx="115" formatCode="_(* #,##0.00_);_(* \(#,##0.00\);_(* &quot;-&quot;??_);_(@_)">
                  <c:v>170</c:v>
                </c:pt>
                <c:pt idx="116" formatCode="_(* #,##0.00_);_(* \(#,##0.00\);_(* &quot;-&quot;??_);_(@_)">
                  <c:v>173</c:v>
                </c:pt>
                <c:pt idx="117" formatCode="_(* #,##0.00_);_(* \(#,##0.00\);_(* &quot;-&quot;??_);_(@_)">
                  <c:v>171</c:v>
                </c:pt>
                <c:pt idx="118" formatCode="_(* #,##0.00_);_(* \(#,##0.00\);_(* &quot;-&quot;??_);_(@_)">
                  <c:v>168</c:v>
                </c:pt>
                <c:pt idx="119" formatCode="_(* #,##0.00_);_(* \(#,##0.00\);_(* &quot;-&quot;??_);_(@_)">
                  <c:v>176</c:v>
                </c:pt>
                <c:pt idx="120" formatCode="_(* #,##0.00_);_(* \(#,##0.00\);_(* &quot;-&quot;??_);_(@_)">
                  <c:v>170</c:v>
                </c:pt>
                <c:pt idx="121" formatCode="_(* #,##0.00_);_(* \(#,##0.00\);_(* &quot;-&quot;??_);_(@_)">
                  <c:v>178</c:v>
                </c:pt>
                <c:pt idx="122" formatCode="_(* #,##0.00_);_(* \(#,##0.00\);_(* &quot;-&quot;??_);_(@_)">
                  <c:v>186</c:v>
                </c:pt>
                <c:pt idx="123" formatCode="_(* #,##0.00_);_(* \(#,##0.00\);_(* &quot;-&quot;??_);_(@_)">
                  <c:v>194</c:v>
                </c:pt>
                <c:pt idx="124" formatCode="_(* #,##0.00_);_(* \(#,##0.00\);_(* &quot;-&quot;??_);_(@_)">
                  <c:v>196</c:v>
                </c:pt>
                <c:pt idx="125" formatCode="_(* #,##0.00_);_(* \(#,##0.00\);_(* &quot;-&quot;??_);_(@_)">
                  <c:v>197</c:v>
                </c:pt>
                <c:pt idx="126" formatCode="_(* #,##0.00_);_(* \(#,##0.00\);_(* &quot;-&quot;??_);_(@_)">
                  <c:v>199</c:v>
                </c:pt>
                <c:pt idx="127" formatCode="_(* #,##0.00_);_(* \(#,##0.00\);_(* &quot;-&quot;??_);_(@_)">
                  <c:v>200</c:v>
                </c:pt>
                <c:pt idx="128" formatCode="_(* #,##0.00_);_(* \(#,##0.00\);_(* &quot;-&quot;??_);_(@_)">
                  <c:v>215</c:v>
                </c:pt>
                <c:pt idx="129" formatCode="_(* #,##0.00_);_(* \(#,##0.00\);_(* &quot;-&quot;??_);_(@_)">
                  <c:v>225</c:v>
                </c:pt>
                <c:pt idx="130" formatCode="_(* #,##0.00_);_(* \(#,##0.00\);_(* &quot;-&quot;??_);_(@_)">
                  <c:v>220</c:v>
                </c:pt>
                <c:pt idx="131" formatCode="_(* #,##0.00_);_(* \(#,##0.00\);_(* &quot;-&quot;??_);_(@_)">
                  <c:v>231</c:v>
                </c:pt>
                <c:pt idx="132" formatCode="_(* #,##0.00_);_(* \(#,##0.00\);_(* &quot;-&quot;??_);_(@_)">
                  <c:v>255</c:v>
                </c:pt>
                <c:pt idx="133" formatCode="_(* #,##0.00_);_(* \(#,##0.00\);_(* &quot;-&quot;??_);_(@_)">
                  <c:v>270</c:v>
                </c:pt>
                <c:pt idx="134" formatCode="_(* #,##0.00_);_(* \(#,##0.00\);_(* &quot;-&quot;??_);_(@_)">
                  <c:v>261</c:v>
                </c:pt>
                <c:pt idx="135" formatCode="_(* #,##0.00_);_(* \(#,##0.00\);_(* &quot;-&quot;??_);_(@_)">
                  <c:v>256</c:v>
                </c:pt>
                <c:pt idx="136" formatCode="_(* #,##0.00_);_(* \(#,##0.00\);_(* &quot;-&quot;??_);_(@_)">
                  <c:v>267</c:v>
                </c:pt>
                <c:pt idx="137" formatCode="_(* #,##0.00_);_(* \(#,##0.00\);_(* &quot;-&quot;??_);_(@_)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EC-4A0E-8240-4CBFB6C35E1C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211.40600000000001</c:v>
                </c:pt>
                <c:pt idx="85">
                  <c:v>212.90499999999997</c:v>
                </c:pt>
                <c:pt idx="86">
                  <c:v>209.93100000000001</c:v>
                </c:pt>
                <c:pt idx="87">
                  <c:v>209.49280000000002</c:v>
                </c:pt>
                <c:pt idx="88">
                  <c:v>214.7054</c:v>
                </c:pt>
                <c:pt idx="89">
                  <c:v>206.8</c:v>
                </c:pt>
                <c:pt idx="90">
                  <c:v>206.78910000000002</c:v>
                </c:pt>
                <c:pt idx="91">
                  <c:v>202.1172</c:v>
                </c:pt>
                <c:pt idx="92">
                  <c:v>205.09380000000002</c:v>
                </c:pt>
                <c:pt idx="93">
                  <c:v>194.964</c:v>
                </c:pt>
                <c:pt idx="94">
                  <c:v>193.9905</c:v>
                </c:pt>
                <c:pt idx="95">
                  <c:v>193.31399999999999</c:v>
                </c:pt>
                <c:pt idx="96">
                  <c:v>196.95259999999999</c:v>
                </c:pt>
                <c:pt idx="97">
                  <c:v>200.69729999999998</c:v>
                </c:pt>
                <c:pt idx="98">
                  <c:v>191.18219999999999</c:v>
                </c:pt>
                <c:pt idx="99">
                  <c:v>186.56980000000001</c:v>
                </c:pt>
                <c:pt idx="100">
                  <c:v>179.9462</c:v>
                </c:pt>
                <c:pt idx="101">
                  <c:v>175.03640000000001</c:v>
                </c:pt>
                <c:pt idx="102">
                  <c:v>170.60999999999999</c:v>
                </c:pt>
                <c:pt idx="103">
                  <c:v>170.43</c:v>
                </c:pt>
                <c:pt idx="104">
                  <c:v>169.995</c:v>
                </c:pt>
                <c:pt idx="105">
                  <c:v>167.34360000000001</c:v>
                </c:pt>
                <c:pt idx="106">
                  <c:v>166.98840000000001</c:v>
                </c:pt>
                <c:pt idx="107">
                  <c:v>178.9545</c:v>
                </c:pt>
                <c:pt idx="108">
                  <c:v>185.24549999999999</c:v>
                </c:pt>
                <c:pt idx="109">
                  <c:v>206.92250000000001</c:v>
                </c:pt>
                <c:pt idx="110">
                  <c:v>206.49720000000002</c:v>
                </c:pt>
                <c:pt idx="111">
                  <c:v>190.67920000000001</c:v>
                </c:pt>
                <c:pt idx="112">
                  <c:v>178.9776</c:v>
                </c:pt>
                <c:pt idx="113">
                  <c:v>187.03400000000002</c:v>
                </c:pt>
                <c:pt idx="114">
                  <c:v>187.77510000000001</c:v>
                </c:pt>
                <c:pt idx="115">
                  <c:v>186.03100000000001</c:v>
                </c:pt>
                <c:pt idx="116">
                  <c:v>188.98520000000002</c:v>
                </c:pt>
                <c:pt idx="117">
                  <c:v>186.048</c:v>
                </c:pt>
                <c:pt idx="118">
                  <c:v>181.8768</c:v>
                </c:pt>
                <c:pt idx="119">
                  <c:v>189.85120000000001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EC-4A0E-8240-4CBFB6C35E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Forward!$S$2:$S$151</c:f>
              <c:numCache>
                <c:formatCode>General</c:formatCode>
                <c:ptCount val="150"/>
                <c:pt idx="84">
                  <c:v>168</c:v>
                </c:pt>
                <c:pt idx="85">
                  <c:v>170</c:v>
                </c:pt>
                <c:pt idx="86">
                  <c:v>169</c:v>
                </c:pt>
                <c:pt idx="87">
                  <c:v>171</c:v>
                </c:pt>
                <c:pt idx="88">
                  <c:v>177</c:v>
                </c:pt>
                <c:pt idx="89">
                  <c:v>171</c:v>
                </c:pt>
                <c:pt idx="90">
                  <c:v>172</c:v>
                </c:pt>
                <c:pt idx="91">
                  <c:v>167</c:v>
                </c:pt>
                <c:pt idx="92">
                  <c:v>169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164</c:v>
                </c:pt>
                <c:pt idx="97">
                  <c:v>168</c:v>
                </c:pt>
                <c:pt idx="98">
                  <c:v>161</c:v>
                </c:pt>
                <c:pt idx="99">
                  <c:v>161</c:v>
                </c:pt>
                <c:pt idx="100">
                  <c:v>156</c:v>
                </c:pt>
                <c:pt idx="101">
                  <c:v>152</c:v>
                </c:pt>
                <c:pt idx="102">
                  <c:v>148</c:v>
                </c:pt>
                <c:pt idx="103">
                  <c:v>148</c:v>
                </c:pt>
                <c:pt idx="104">
                  <c:v>148</c:v>
                </c:pt>
                <c:pt idx="105">
                  <c:v>146</c:v>
                </c:pt>
                <c:pt idx="106">
                  <c:v>146</c:v>
                </c:pt>
                <c:pt idx="107">
                  <c:v>157</c:v>
                </c:pt>
                <c:pt idx="108">
                  <c:v>163</c:v>
                </c:pt>
                <c:pt idx="109" formatCode="_(* #,##0.00_);_(* \(#,##0.00\);_(* &quot;-&quot;??_);_(@_)">
                  <c:v>180</c:v>
                </c:pt>
                <c:pt idx="110" formatCode="_(* #,##0.00_);_(* \(#,##0.00\);_(* &quot;-&quot;??_);_(@_)">
                  <c:v>181</c:v>
                </c:pt>
                <c:pt idx="111" formatCode="_(* #,##0.00_);_(* \(#,##0.00\);_(* &quot;-&quot;??_);_(@_)">
                  <c:v>167</c:v>
                </c:pt>
                <c:pt idx="112" formatCode="_(* #,##0.00_);_(* \(#,##0.00\);_(* &quot;-&quot;??_);_(@_)">
                  <c:v>157</c:v>
                </c:pt>
                <c:pt idx="113" formatCode="_(* #,##0.00_);_(* \(#,##0.00\);_(* &quot;-&quot;??_);_(@_)">
                  <c:v>165</c:v>
                </c:pt>
                <c:pt idx="114" formatCode="_(* #,##0.00_);_(* \(#,##0.00\);_(* &quot;-&quot;??_);_(@_)">
                  <c:v>166</c:v>
                </c:pt>
                <c:pt idx="115" formatCode="_(* #,##0.00_);_(* \(#,##0.00\);_(* &quot;-&quot;??_);_(@_)">
                  <c:v>165</c:v>
                </c:pt>
                <c:pt idx="116" formatCode="_(* #,##0.00_);_(* \(#,##0.00\);_(* &quot;-&quot;??_);_(@_)">
                  <c:v>168</c:v>
                </c:pt>
                <c:pt idx="117" formatCode="_(* #,##0.00_);_(* \(#,##0.00\);_(* &quot;-&quot;??_);_(@_)">
                  <c:v>166</c:v>
                </c:pt>
                <c:pt idx="118" formatCode="_(* #,##0.00_);_(* \(#,##0.00\);_(* &quot;-&quot;??_);_(@_)">
                  <c:v>163</c:v>
                </c:pt>
                <c:pt idx="119" formatCode="_(* #,##0.00_);_(* \(#,##0.00\);_(* &quot;-&quot;??_);_(@_)">
                  <c:v>171</c:v>
                </c:pt>
                <c:pt idx="120" formatCode="_(* #,##0.00_);_(* \(#,##0.00\);_(* &quot;-&quot;??_);_(@_)">
                  <c:v>165</c:v>
                </c:pt>
                <c:pt idx="121" formatCode="_(* #,##0.00_);_(* \(#,##0.00\);_(* &quot;-&quot;??_);_(@_)">
                  <c:v>173</c:v>
                </c:pt>
                <c:pt idx="122" formatCode="_(* #,##0.00_);_(* \(#,##0.00\);_(* &quot;-&quot;??_);_(@_)">
                  <c:v>181</c:v>
                </c:pt>
                <c:pt idx="123" formatCode="_(* #,##0.00_);_(* \(#,##0.00\);_(* &quot;-&quot;??_);_(@_)">
                  <c:v>189</c:v>
                </c:pt>
                <c:pt idx="124" formatCode="_(* #,##0.00_);_(* \(#,##0.00\);_(* &quot;-&quot;??_);_(@_)">
                  <c:v>191</c:v>
                </c:pt>
                <c:pt idx="125" formatCode="_(* #,##0.00_);_(* \(#,##0.00\);_(* &quot;-&quot;??_);_(@_)">
                  <c:v>192</c:v>
                </c:pt>
                <c:pt idx="126" formatCode="_(* #,##0.00_);_(* \(#,##0.00\);_(* &quot;-&quot;??_);_(@_)">
                  <c:v>194</c:v>
                </c:pt>
                <c:pt idx="127" formatCode="_(* #,##0.00_);_(* \(#,##0.00\);_(* &quot;-&quot;??_);_(@_)">
                  <c:v>195</c:v>
                </c:pt>
                <c:pt idx="128" formatCode="_(* #,##0.00_);_(* \(#,##0.00\);_(* &quot;-&quot;??_);_(@_)">
                  <c:v>210</c:v>
                </c:pt>
                <c:pt idx="129" formatCode="_(* #,##0.00_);_(* \(#,##0.00\);_(* &quot;-&quot;??_);_(@_)">
                  <c:v>220</c:v>
                </c:pt>
                <c:pt idx="130" formatCode="_(* #,##0.00_);_(* \(#,##0.00\);_(* &quot;-&quot;??_);_(@_)">
                  <c:v>215</c:v>
                </c:pt>
                <c:pt idx="131" formatCode="_(* #,##0.00_);_(* \(#,##0.00\);_(* &quot;-&quot;??_);_(@_)">
                  <c:v>205</c:v>
                </c:pt>
                <c:pt idx="132" formatCode="_(* #,##0.00_);_(* \(#,##0.00\);_(* &quot;-&quot;??_);_(@_)">
                  <c:v>215</c:v>
                </c:pt>
                <c:pt idx="133" formatCode="_(* #,##0.00_);_(* \(#,##0.00\);_(* &quot;-&quot;??_);_(@_)">
                  <c:v>247</c:v>
                </c:pt>
                <c:pt idx="134" formatCode="_(* #,##0.00_);_(* \(#,##0.00\);_(* &quot;-&quot;??_);_(@_)">
                  <c:v>240</c:v>
                </c:pt>
                <c:pt idx="135" formatCode="_(* #,##0.00_);_(* \(#,##0.00\);_(* &quot;-&quot;??_);_(@_)">
                  <c:v>231</c:v>
                </c:pt>
                <c:pt idx="136" formatCode="_(* #,##0.00_);_(* \(#,##0.00\);_(* &quot;-&quot;??_);_(@_)">
                  <c:v>249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09-44B8-959F-6F52F6DF7E62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205.29599999999999</c:v>
                </c:pt>
                <c:pt idx="85" formatCode="_(* #,##0.00_);_(* \(#,##0.00\);_(* &quot;-&quot;??_);_(@_)">
                  <c:v>206.82199999999997</c:v>
                </c:pt>
                <c:pt idx="86" formatCode="_(* #,##0.00_);_(* \(#,##0.00\);_(* &quot;-&quot;??_);_(@_)">
                  <c:v>203.89850000000001</c:v>
                </c:pt>
                <c:pt idx="87" formatCode="_(* #,##0.00_);_(* \(#,##0.00\);_(* &quot;-&quot;??_);_(@_)">
                  <c:v>203.54130000000004</c:v>
                </c:pt>
                <c:pt idx="88" formatCode="_(* #,##0.00_);_(* \(#,##0.00\);_(* &quot;-&quot;??_);_(@_)">
                  <c:v>208.80689999999998</c:v>
                </c:pt>
                <c:pt idx="89" formatCode="_(* #,##0.00_);_(* \(#,##0.00\);_(* &quot;-&quot;??_);_(@_)">
                  <c:v>200.92500000000001</c:v>
                </c:pt>
                <c:pt idx="90" formatCode="_(* #,##0.00_);_(* \(#,##0.00\);_(* &quot;-&quot;??_);_(@_)">
                  <c:v>200.94760000000002</c:v>
                </c:pt>
                <c:pt idx="91" formatCode="_(* #,##0.00_);_(* \(#,##0.00\);_(* &quot;-&quot;??_);_(@_)">
                  <c:v>196.24170000000001</c:v>
                </c:pt>
                <c:pt idx="92" formatCode="_(* #,##0.00_);_(* \(#,##0.00\);_(* &quot;-&quot;??_);_(@_)">
                  <c:v>199.20030000000003</c:v>
                </c:pt>
                <c:pt idx="93" formatCode="_(* #,##0.00_);_(* \(#,##0.00\);_(* &quot;-&quot;??_);_(@_)">
                  <c:v>189.05599999999998</c:v>
                </c:pt>
                <c:pt idx="94" formatCode="_(* #,##0.00_);_(* \(#,##0.00\);_(* &quot;-&quot;??_);_(@_)">
                  <c:v>188.11199999999999</c:v>
                </c:pt>
                <c:pt idx="95" formatCode="_(* #,##0.00_);_(* \(#,##0.00\);_(* &quot;-&quot;??_);_(@_)">
                  <c:v>187.45599999999999</c:v>
                </c:pt>
                <c:pt idx="96" formatCode="_(* #,##0.00_);_(* \(#,##0.00\);_(* &quot;-&quot;??_);_(@_)">
                  <c:v>191.12559999999999</c:v>
                </c:pt>
                <c:pt idx="97" formatCode="_(* #,##0.00_);_(* \(#,##0.00\);_(* &quot;-&quot;??_);_(@_)">
                  <c:v>194.89679999999998</c:v>
                </c:pt>
                <c:pt idx="98" formatCode="_(* #,##0.00_);_(* \(#,##0.00\);_(* &quot;-&quot;??_);_(@_)">
                  <c:v>185.4237</c:v>
                </c:pt>
                <c:pt idx="99" formatCode="_(* #,##0.00_);_(* \(#,##0.00\);_(* &quot;-&quot;??_);_(@_)">
                  <c:v>184.28060000000002</c:v>
                </c:pt>
                <c:pt idx="100" formatCode="_(* #,##0.00_);_(* \(#,##0.00\);_(* &quot;-&quot;??_);_(@_)">
                  <c:v>177.66839999999999</c:v>
                </c:pt>
                <c:pt idx="101" formatCode="_(* #,##0.00_);_(* \(#,##0.00\);_(* &quot;-&quot;??_);_(@_)">
                  <c:v>172.76320000000001</c:v>
                </c:pt>
                <c:pt idx="102" formatCode="_(* #,##0.00_);_(* \(#,##0.00\);_(* &quot;-&quot;??_);_(@_)">
                  <c:v>168.33519999999999</c:v>
                </c:pt>
                <c:pt idx="103" formatCode="_(* #,##0.00_);_(* \(#,##0.00\);_(* &quot;-&quot;??_);_(@_)">
                  <c:v>168.1576</c:v>
                </c:pt>
                <c:pt idx="104" formatCode="_(* #,##0.00_);_(* \(#,##0.00\);_(* &quot;-&quot;??_);_(@_)">
                  <c:v>167.72839999999999</c:v>
                </c:pt>
                <c:pt idx="105" formatCode="_(* #,##0.00_);_(* \(#,##0.00\);_(* &quot;-&quot;??_);_(@_)">
                  <c:v>165.0822</c:v>
                </c:pt>
                <c:pt idx="106" formatCode="_(* #,##0.00_);_(* \(#,##0.00\);_(* &quot;-&quot;??_);_(@_)">
                  <c:v>164.73180000000002</c:v>
                </c:pt>
                <c:pt idx="107" formatCode="_(* #,##0.00_);_(* \(#,##0.00\);_(* &quot;-&quot;??_);_(@_)">
                  <c:v>176.70349999999999</c:v>
                </c:pt>
                <c:pt idx="108" formatCode="_(* #,##0.00_);_(* \(#,##0.00\);_(* &quot;-&quot;??_);_(@_)">
                  <c:v>183.0001</c:v>
                </c:pt>
                <c:pt idx="109" formatCode="_(* #,##0.00_);_(* \(#,##0.00\);_(* &quot;-&quot;??_);_(@_)">
                  <c:v>201.33</c:v>
                </c:pt>
                <c:pt idx="110" formatCode="_(* #,##0.00_);_(* \(#,##0.00\);_(* &quot;-&quot;??_);_(@_)">
                  <c:v>200.9462</c:v>
                </c:pt>
                <c:pt idx="111" formatCode="_(* #,##0.00_);_(* \(#,##0.00\);_(* &quot;-&quot;??_);_(@_)">
                  <c:v>185.1362</c:v>
                </c:pt>
                <c:pt idx="112" formatCode="_(* #,##0.00_);_(* \(#,##0.00\);_(* &quot;-&quot;??_);_(@_)">
                  <c:v>173.45359999999999</c:v>
                </c:pt>
                <c:pt idx="113" formatCode="_(* #,##0.00_);_(* \(#,##0.00\);_(* &quot;-&quot;??_);_(@_)">
                  <c:v>181.53300000000002</c:v>
                </c:pt>
                <c:pt idx="114" formatCode="_(* #,##0.00_);_(* \(#,##0.00\);_(* &quot;-&quot;??_);_(@_)">
                  <c:v>182.28460000000001</c:v>
                </c:pt>
                <c:pt idx="115" formatCode="_(* #,##0.00_);_(* \(#,##0.00\);_(* &quot;-&quot;??_);_(@_)">
                  <c:v>180.55950000000001</c:v>
                </c:pt>
                <c:pt idx="116" formatCode="_(* #,##0.00_);_(* \(#,##0.00\);_(* &quot;-&quot;??_);_(@_)">
                  <c:v>183.5232</c:v>
                </c:pt>
                <c:pt idx="117" formatCode="_(* #,##0.00_);_(* \(#,##0.00\);_(* &quot;-&quot;??_);_(@_)">
                  <c:v>180.608</c:v>
                </c:pt>
                <c:pt idx="118" formatCode="_(* #,##0.00_);_(* \(#,##0.00\);_(* &quot;-&quot;??_);_(@_)">
                  <c:v>176.46379999999999</c:v>
                </c:pt>
                <c:pt idx="119" formatCode="_(* #,##0.00_);_(* \(#,##0.00\);_(* &quot;-&quot;??_);_(@_)">
                  <c:v>184.45769999999999</c:v>
                </c:pt>
                <c:pt idx="120" formatCode="_(* #,##0.00_);_(* \(#,##0.00\);_(* &quot;-&quot;??_);_(@_)">
                  <c:v>177.12749999999997</c:v>
                </c:pt>
                <c:pt idx="121" formatCode="_(* #,##0.00_);_(* \(#,##0.00\);_(* &quot;-&quot;??_);_(@_)">
                  <c:v>185.43870000000001</c:v>
                </c:pt>
                <c:pt idx="122" formatCode="_(* #,##0.00_);_(* \(#,##0.00\);_(* &quot;-&quot;??_);_(@_)">
                  <c:v>191.64279999999999</c:v>
                </c:pt>
                <c:pt idx="123" formatCode="_(* #,##0.00_);_(* \(#,##0.00\);_(* &quot;-&quot;??_);_(@_)">
                  <c:v>198.90360000000001</c:v>
                </c:pt>
                <c:pt idx="124" formatCode="_(* #,##0.00_);_(* \(#,##0.00\);_(* &quot;-&quot;??_);_(@_)">
                  <c:v>200.18710000000002</c:v>
                </c:pt>
                <c:pt idx="125" formatCode="_(* #,##0.00_);_(* \(#,##0.00\);_(* &quot;-&quot;??_);_(@_)">
                  <c:v>200.73600000000002</c:v>
                </c:pt>
                <c:pt idx="126" formatCode="_(* #,##0.00_);_(* \(#,##0.00\);_(* &quot;-&quot;??_);_(@_)">
                  <c:v>202.36139999999997</c:v>
                </c:pt>
                <c:pt idx="127" formatCode="_(* #,##0.00_);_(* \(#,##0.00\);_(* &quot;-&quot;??_);_(@_)">
                  <c:v>202.89750000000001</c:v>
                </c:pt>
                <c:pt idx="128" formatCode="_(* #,##0.00_);_(* \(#,##0.00\);_(* &quot;-&quot;??_);_(@_)">
                  <c:v>218.73600000000002</c:v>
                </c:pt>
                <c:pt idx="129" formatCode="_(* #,##0.00_);_(* \(#,##0.00\);_(* &quot;-&quot;??_);_(@_)">
                  <c:v>228.09599999999998</c:v>
                </c:pt>
                <c:pt idx="130" formatCode="_(* #,##0.00_);_(* \(#,##0.00\);_(* &quot;-&quot;??_);_(@_)">
                  <c:v>222.71850000000001</c:v>
                </c:pt>
                <c:pt idx="131" formatCode="_(* #,##0.00_);_(* \(#,##0.00\);_(* &quot;-&quot;??_);_(@_)">
                  <c:v>211.9905</c:v>
                </c:pt>
                <c:pt idx="132" formatCode="_(* #,##0.00_);_(* \(#,##0.00\);_(* &quot;-&quot;??_);_(@_)">
                  <c:v>221.62199999999999</c:v>
                </c:pt>
                <c:pt idx="133" formatCode="_(* #,##0.00_);_(* \(#,##0.00\);_(* &quot;-&quot;??_);_(@_)">
                  <c:v>253.0762</c:v>
                </c:pt>
                <c:pt idx="134" formatCode="_(* #,##0.00_);_(* \(#,##0.00\);_(* &quot;-&quot;??_);_(@_)">
                  <c:v>244.60800000000003</c:v>
                </c:pt>
                <c:pt idx="135" formatCode="_(* #,##0.00_);_(* \(#,##0.00\);_(* &quot;-&quot;??_);_(@_)">
                  <c:v>233.88749999999999</c:v>
                </c:pt>
                <c:pt idx="136" formatCode="_(* #,##0.00_);_(* \(#,##0.00\);_(* &quot;-&quot;??_);_(@_)">
                  <c:v>250.4442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09-44B8-959F-6F52F6DF7E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Mercado Cativo x Mercado Livre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613764671"/>
        <c:axId val="1613759871"/>
        <c:extLst>
          <c:ext xmlns:c15="http://schemas.microsoft.com/office/drawing/2012/chart" uri="{02D57815-91ED-43cb-92C2-25804820EDAC}">
            <c15:filteredArea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'Atac-I50-SECOeS'!$AJ$1</c15:sqref>
                        </c15:formulaRef>
                      </c:ext>
                    </c:extLst>
                    <c:strCache>
                      <c:ptCount val="1"/>
                      <c:pt idx="0">
                        <c:v>% Economia (Livre x Cativo)</c:v>
                      </c:pt>
                    </c:strCache>
                  </c:strRef>
                </c:tx>
                <c:spPr>
                  <a:solidFill>
                    <a:schemeClr val="accent6">
                      <a:lumMod val="40000"/>
                      <a:lumOff val="60000"/>
                    </a:schemeClr>
                  </a:solidFill>
                  <a:ln>
                    <a:noFill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>
                      <c:ext uri="{02D57815-91ED-43cb-92C2-25804820EDAC}">
                        <c15:formulaRef>
                          <c15:sqref>'Atac-I50-SECOeS'!$AJ$2:$AJ$151</c15:sqref>
                        </c15:formulaRef>
                      </c:ext>
                    </c:extLst>
                    <c:numCache>
                      <c:formatCode>0%</c:formatCode>
                      <c:ptCount val="150"/>
                      <c:pt idx="84">
                        <c:v>0.24945533769063186</c:v>
                      </c:pt>
                      <c:pt idx="85">
                        <c:v>0.31856564532826531</c:v>
                      </c:pt>
                      <c:pt idx="86">
                        <c:v>0.27259843441528858</c:v>
                      </c:pt>
                      <c:pt idx="87">
                        <c:v>0.28855500465325229</c:v>
                      </c:pt>
                      <c:pt idx="88">
                        <c:v>0.3210058097313</c:v>
                      </c:pt>
                      <c:pt idx="89">
                        <c:v>0.33505809731299907</c:v>
                      </c:pt>
                      <c:pt idx="90">
                        <c:v>0.39179030768517614</c:v>
                      </c:pt>
                      <c:pt idx="91">
                        <c:v>0.40527241584031315</c:v>
                      </c:pt>
                      <c:pt idx="92">
                        <c:v>0.39688339056298994</c:v>
                      </c:pt>
                      <c:pt idx="93">
                        <c:v>0.46017814290655329</c:v>
                      </c:pt>
                      <c:pt idx="94">
                        <c:v>0.5355385025441346</c:v>
                      </c:pt>
                      <c:pt idx="95">
                        <c:v>0.54107469926201668</c:v>
                      </c:pt>
                      <c:pt idx="96">
                        <c:v>0.59701178451178449</c:v>
                      </c:pt>
                      <c:pt idx="97">
                        <c:v>0.61752318642924875</c:v>
                      </c:pt>
                      <c:pt idx="98">
                        <c:v>0.63121071131196405</c:v>
                      </c:pt>
                      <c:pt idx="99">
                        <c:v>0.66336697122532451</c:v>
                      </c:pt>
                      <c:pt idx="100">
                        <c:v>0.65210439756911631</c:v>
                      </c:pt>
                      <c:pt idx="101">
                        <c:v>0.64716294550292885</c:v>
                      </c:pt>
                      <c:pt idx="102">
                        <c:v>0.6385281798015624</c:v>
                      </c:pt>
                      <c:pt idx="103">
                        <c:v>0.63984988596084214</c:v>
                      </c:pt>
                      <c:pt idx="104">
                        <c:v>0.65381500901315281</c:v>
                      </c:pt>
                      <c:pt idx="105">
                        <c:v>0.64372005406735966</c:v>
                      </c:pt>
                      <c:pt idx="106">
                        <c:v>0.61272703401210782</c:v>
                      </c:pt>
                      <c:pt idx="107">
                        <c:v>0.58294911537673322</c:v>
                      </c:pt>
                      <c:pt idx="108">
                        <c:v>0.6132756132756132</c:v>
                      </c:pt>
                      <c:pt idx="109">
                        <c:v>0.43885555046150038</c:v>
                      </c:pt>
                      <c:pt idx="110">
                        <c:v>0.4672775077157369</c:v>
                      </c:pt>
                      <c:pt idx="111">
                        <c:v>0.49749275232485352</c:v>
                      </c:pt>
                      <c:pt idx="112">
                        <c:v>0.55285946224457549</c:v>
                      </c:pt>
                      <c:pt idx="113">
                        <c:v>0.48118891962602056</c:v>
                      </c:pt>
                      <c:pt idx="114">
                        <c:v>0.42180336150230152</c:v>
                      </c:pt>
                      <c:pt idx="115">
                        <c:v>0.45982622745486068</c:v>
                      </c:pt>
                      <c:pt idx="116">
                        <c:v>0.42527267440423222</c:v>
                      </c:pt>
                      <c:pt idx="117">
                        <c:v>0.38493632623854407</c:v>
                      </c:pt>
                      <c:pt idx="118">
                        <c:v>0.48021198067218068</c:v>
                      </c:pt>
                      <c:pt idx="119">
                        <c:v>0.49048020059866504</c:v>
                      </c:pt>
                      <c:pt idx="120">
                        <c:v>0.51185126442858386</c:v>
                      </c:pt>
                      <c:pt idx="121">
                        <c:v>0.43662089402729648</c:v>
                      </c:pt>
                      <c:pt idx="122">
                        <c:v>0.34979149962415967</c:v>
                      </c:pt>
                      <c:pt idx="123">
                        <c:v>0.29318263833458846</c:v>
                      </c:pt>
                      <c:pt idx="124">
                        <c:v>0.3149252336994523</c:v>
                      </c:pt>
                      <c:pt idx="125">
                        <c:v>0.31562350677490941</c:v>
                      </c:pt>
                      <c:pt idx="126">
                        <c:v>0.34930136919006549</c:v>
                      </c:pt>
                      <c:pt idx="127">
                        <c:v>0.37170512353337581</c:v>
                      </c:pt>
                      <c:pt idx="128">
                        <c:v>0.32658343779111659</c:v>
                      </c:pt>
                      <c:pt idx="129">
                        <c:v>0.33961520547454394</c:v>
                      </c:pt>
                      <c:pt idx="130">
                        <c:v>0.36342924078388089</c:v>
                      </c:pt>
                      <c:pt idx="131">
                        <c:v>0.28248515993583417</c:v>
                      </c:pt>
                      <c:pt idx="132">
                        <c:v>0.2025641025641027</c:v>
                      </c:pt>
                      <c:pt idx="133">
                        <c:v>0.12141331878429278</c:v>
                      </c:pt>
                      <c:pt idx="134">
                        <c:v>0.19139682950315462</c:v>
                      </c:pt>
                      <c:pt idx="135">
                        <c:v>0.2580678561833975</c:v>
                      </c:pt>
                      <c:pt idx="136">
                        <c:v>0.22968805795736325</c:v>
                      </c:pt>
                      <c:pt idx="137">
                        <c:v>0.25071335626244434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D55C-4056-9CFF-5EA76ECA88AC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0"/>
          <c:order val="0"/>
          <c:tx>
            <c:v>Mercado Livre de Energia</c:v>
          </c:tx>
          <c:spPr>
            <a:ln w="31750" cap="rnd">
              <a:solidFill>
                <a:schemeClr val="tx1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'Atac-I50-SECOeS'!$Y$2:$Y$151</c:f>
              <c:numCache>
                <c:formatCode>_(* #,##0.00_);_(* \(#,##0.00\);_(* "-"??_);_(@_)</c:formatCode>
                <c:ptCount val="150"/>
                <c:pt idx="84">
                  <c:v>263.70759999999996</c:v>
                </c:pt>
                <c:pt idx="85">
                  <c:v>248.42971999999997</c:v>
                </c:pt>
                <c:pt idx="86">
                  <c:v>257.14536666666669</c:v>
                </c:pt>
                <c:pt idx="87">
                  <c:v>252.93875000000006</c:v>
                </c:pt>
                <c:pt idx="88">
                  <c:v>247.34376666666665</c:v>
                </c:pt>
                <c:pt idx="89">
                  <c:v>240.67916666666667</c:v>
                </c:pt>
                <c:pt idx="90">
                  <c:v>227.58484000000001</c:v>
                </c:pt>
                <c:pt idx="91">
                  <c:v>222.42684499999999</c:v>
                </c:pt>
                <c:pt idx="92">
                  <c:v>225.21027999999998</c:v>
                </c:pt>
                <c:pt idx="93">
                  <c:v>204.88944000000001</c:v>
                </c:pt>
                <c:pt idx="94">
                  <c:v>184.07542999999998</c:v>
                </c:pt>
                <c:pt idx="95">
                  <c:v>181.83231999999998</c:v>
                </c:pt>
                <c:pt idx="96">
                  <c:v>167.8176</c:v>
                </c:pt>
                <c:pt idx="97">
                  <c:v>160.53850499999999</c:v>
                </c:pt>
                <c:pt idx="98">
                  <c:v>151.17982000000001</c:v>
                </c:pt>
                <c:pt idx="99">
                  <c:v>140.09904</c:v>
                </c:pt>
                <c:pt idx="100">
                  <c:v>141.98286666666669</c:v>
                </c:pt>
                <c:pt idx="101">
                  <c:v>141.90451000000002</c:v>
                </c:pt>
                <c:pt idx="102">
                  <c:v>143.76736</c:v>
                </c:pt>
                <c:pt idx="103">
                  <c:v>143.82398333333333</c:v>
                </c:pt>
                <c:pt idx="104">
                  <c:v>140.60475333333335</c:v>
                </c:pt>
                <c:pt idx="105">
                  <c:v>142.69434000000001</c:v>
                </c:pt>
                <c:pt idx="106">
                  <c:v>150.13911999999999</c:v>
                </c:pt>
                <c:pt idx="107">
                  <c:v>162.93488333333332</c:v>
                </c:pt>
                <c:pt idx="108">
                  <c:v>165.48598000000001</c:v>
                </c:pt>
                <c:pt idx="109">
                  <c:v>218.36848333333333</c:v>
                </c:pt>
                <c:pt idx="110">
                  <c:v>208.38454000000002</c:v>
                </c:pt>
                <c:pt idx="111">
                  <c:v>196.33305999999999</c:v>
                </c:pt>
                <c:pt idx="112">
                  <c:v>178.53568000000001</c:v>
                </c:pt>
                <c:pt idx="113">
                  <c:v>198.29271333333332</c:v>
                </c:pt>
                <c:pt idx="114">
                  <c:v>212.26273</c:v>
                </c:pt>
                <c:pt idx="115">
                  <c:v>202.50021500000003</c:v>
                </c:pt>
                <c:pt idx="116">
                  <c:v>211.56146666666669</c:v>
                </c:pt>
                <c:pt idx="117">
                  <c:v>219.61279999999999</c:v>
                </c:pt>
                <c:pt idx="118">
                  <c:v>195.51756000000003</c:v>
                </c:pt>
                <c:pt idx="119">
                  <c:v>196.12563833333334</c:v>
                </c:pt>
                <c:pt idx="120">
                  <c:v>193.01530000000002</c:v>
                </c:pt>
                <c:pt idx="121">
                  <c:v>214.48719000000003</c:v>
                </c:pt>
                <c:pt idx="122">
                  <c:v>237.91236000000001</c:v>
                </c:pt>
                <c:pt idx="123">
                  <c:v>254.4177</c:v>
                </c:pt>
                <c:pt idx="124">
                  <c:v>249.4478</c:v>
                </c:pt>
                <c:pt idx="125">
                  <c:v>249.3169</c:v>
                </c:pt>
                <c:pt idx="126">
                  <c:v>241.58195999999998</c:v>
                </c:pt>
                <c:pt idx="127">
                  <c:v>236.15881666666667</c:v>
                </c:pt>
                <c:pt idx="128">
                  <c:v>253.31712000000005</c:v>
                </c:pt>
                <c:pt idx="129">
                  <c:v>253.70496</c:v>
                </c:pt>
                <c:pt idx="130">
                  <c:v>245.57735999999997</c:v>
                </c:pt>
                <c:pt idx="131">
                  <c:v>265.95328499999999</c:v>
                </c:pt>
                <c:pt idx="132">
                  <c:v>289.24247999999994</c:v>
                </c:pt>
                <c:pt idx="133">
                  <c:v>316.82339666666667</c:v>
                </c:pt>
                <c:pt idx="134">
                  <c:v>295.70389333333338</c:v>
                </c:pt>
                <c:pt idx="135">
                  <c:v>275.450625</c:v>
                </c:pt>
                <c:pt idx="136">
                  <c:v>286.45183999999995</c:v>
                </c:pt>
                <c:pt idx="137">
                  <c:v>280.93333333333334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5C-4056-9CFF-5EA76ECA88AC}"/>
            </c:ext>
          </c:extLst>
        </c:ser>
        <c:ser>
          <c:idx val="5"/>
          <c:order val="1"/>
          <c:tx>
            <c:v>Média Mercado Livre</c:v>
          </c:tx>
          <c:spPr>
            <a:ln w="19050" cap="rnd" cmpd="sng">
              <a:solidFill>
                <a:schemeClr val="tx1">
                  <a:alpha val="98000"/>
                </a:schemeClr>
              </a:solidFill>
              <a:prstDash val="solid"/>
              <a:round/>
              <a:tailEnd type="none"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'Atac-I50-SECOeS'!$Z$2:$Z$151</c:f>
              <c:numCache>
                <c:formatCode>_(* #,##0.00_);_(* \(#,##0.00\);_(* "-"??_);_(@_)</c:formatCode>
                <c:ptCount val="150"/>
                <c:pt idx="84">
                  <c:v>214.55976839506164</c:v>
                </c:pt>
                <c:pt idx="85">
                  <c:v>214.55976839506164</c:v>
                </c:pt>
                <c:pt idx="86">
                  <c:v>214.55976839506164</c:v>
                </c:pt>
                <c:pt idx="87">
                  <c:v>214.55976839506164</c:v>
                </c:pt>
                <c:pt idx="88">
                  <c:v>214.55976839506164</c:v>
                </c:pt>
                <c:pt idx="89">
                  <c:v>214.55976839506164</c:v>
                </c:pt>
                <c:pt idx="90">
                  <c:v>214.55976839506164</c:v>
                </c:pt>
                <c:pt idx="91">
                  <c:v>214.55976839506164</c:v>
                </c:pt>
                <c:pt idx="92">
                  <c:v>214.55976839506164</c:v>
                </c:pt>
                <c:pt idx="93">
                  <c:v>214.55976839506164</c:v>
                </c:pt>
                <c:pt idx="94">
                  <c:v>214.55976839506164</c:v>
                </c:pt>
                <c:pt idx="95">
                  <c:v>214.55976839506164</c:v>
                </c:pt>
                <c:pt idx="96">
                  <c:v>214.55976839506164</c:v>
                </c:pt>
                <c:pt idx="97">
                  <c:v>214.55976839506164</c:v>
                </c:pt>
                <c:pt idx="98">
                  <c:v>214.55976839506164</c:v>
                </c:pt>
                <c:pt idx="99">
                  <c:v>214.55976839506164</c:v>
                </c:pt>
                <c:pt idx="100">
                  <c:v>214.55976839506164</c:v>
                </c:pt>
                <c:pt idx="101">
                  <c:v>214.55976839506164</c:v>
                </c:pt>
                <c:pt idx="102">
                  <c:v>214.55976839506164</c:v>
                </c:pt>
                <c:pt idx="103">
                  <c:v>214.55976839506164</c:v>
                </c:pt>
                <c:pt idx="104">
                  <c:v>214.55976839506164</c:v>
                </c:pt>
                <c:pt idx="105">
                  <c:v>214.55976839506164</c:v>
                </c:pt>
                <c:pt idx="106">
                  <c:v>214.55976839506164</c:v>
                </c:pt>
                <c:pt idx="107">
                  <c:v>214.55976839506164</c:v>
                </c:pt>
                <c:pt idx="108">
                  <c:v>214.55976839506164</c:v>
                </c:pt>
                <c:pt idx="109">
                  <c:v>214.55976839506164</c:v>
                </c:pt>
                <c:pt idx="110">
                  <c:v>214.55976839506164</c:v>
                </c:pt>
                <c:pt idx="111">
                  <c:v>214.55976839506164</c:v>
                </c:pt>
                <c:pt idx="112">
                  <c:v>214.55976839506164</c:v>
                </c:pt>
                <c:pt idx="113">
                  <c:v>214.55976839506164</c:v>
                </c:pt>
                <c:pt idx="114">
                  <c:v>214.55976839506164</c:v>
                </c:pt>
                <c:pt idx="115">
                  <c:v>214.55976839506164</c:v>
                </c:pt>
                <c:pt idx="116">
                  <c:v>214.55976839506164</c:v>
                </c:pt>
                <c:pt idx="117">
                  <c:v>214.55976839506164</c:v>
                </c:pt>
                <c:pt idx="118">
                  <c:v>214.55976839506164</c:v>
                </c:pt>
                <c:pt idx="119">
                  <c:v>214.55976839506164</c:v>
                </c:pt>
                <c:pt idx="120">
                  <c:v>214.55976839506164</c:v>
                </c:pt>
                <c:pt idx="121">
                  <c:v>214.55976839506164</c:v>
                </c:pt>
                <c:pt idx="122">
                  <c:v>214.55976839506164</c:v>
                </c:pt>
                <c:pt idx="123">
                  <c:v>214.55976839506164</c:v>
                </c:pt>
                <c:pt idx="124">
                  <c:v>214.55976839506164</c:v>
                </c:pt>
                <c:pt idx="125">
                  <c:v>214.55976839506164</c:v>
                </c:pt>
                <c:pt idx="126">
                  <c:v>214.55976839506164</c:v>
                </c:pt>
                <c:pt idx="127">
                  <c:v>214.55976839506164</c:v>
                </c:pt>
                <c:pt idx="128">
                  <c:v>214.55976839506164</c:v>
                </c:pt>
                <c:pt idx="129">
                  <c:v>214.55976839506164</c:v>
                </c:pt>
                <c:pt idx="130">
                  <c:v>214.55976839506164</c:v>
                </c:pt>
                <c:pt idx="131">
                  <c:v>214.55976839506164</c:v>
                </c:pt>
                <c:pt idx="132">
                  <c:v>214.55976839506164</c:v>
                </c:pt>
                <c:pt idx="133">
                  <c:v>214.55976839506164</c:v>
                </c:pt>
                <c:pt idx="134">
                  <c:v>214.55976839506164</c:v>
                </c:pt>
                <c:pt idx="135">
                  <c:v>214.55976839506164</c:v>
                </c:pt>
                <c:pt idx="136">
                  <c:v>214.55976839506164</c:v>
                </c:pt>
                <c:pt idx="137">
                  <c:v>214.55976839506164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D55C-4056-9CFF-5EA76ECA88AC}"/>
            </c:ext>
          </c:extLst>
        </c:ser>
        <c:ser>
          <c:idx val="1"/>
          <c:order val="2"/>
          <c:tx>
            <c:strRef>
              <c:f>'Atac-I50-SECOeS'!$AE$1</c:f>
              <c:strCache>
                <c:ptCount val="1"/>
                <c:pt idx="0">
                  <c:v>Break even - Bandeira Verde</c:v>
                </c:pt>
              </c:strCache>
            </c:strRef>
          </c:tx>
          <c:spPr>
            <a:ln w="19050" cap="rnd">
              <a:solidFill>
                <a:srgbClr val="AFDC7E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'Atac-I50-SECOeS'!$AE$2:$AE$151</c:f>
              <c:numCache>
                <c:formatCode>_(* #,##0.00_);_(* \(#,##0.00\);_(* "-"??_);_(@_)</c:formatCode>
                <c:ptCount val="150"/>
                <c:pt idx="84">
                  <c:v>373.93199999999996</c:v>
                </c:pt>
                <c:pt idx="85">
                  <c:v>373.93199999999996</c:v>
                </c:pt>
                <c:pt idx="86">
                  <c:v>373.93199999999996</c:v>
                </c:pt>
                <c:pt idx="87">
                  <c:v>373.93199999999996</c:v>
                </c:pt>
                <c:pt idx="88">
                  <c:v>373.93199999999996</c:v>
                </c:pt>
                <c:pt idx="89">
                  <c:v>373.93199999999996</c:v>
                </c:pt>
                <c:pt idx="90">
                  <c:v>373.93199999999996</c:v>
                </c:pt>
                <c:pt idx="91">
                  <c:v>373.93199999999996</c:v>
                </c:pt>
                <c:pt idx="92">
                  <c:v>373.93199999999996</c:v>
                </c:pt>
                <c:pt idx="93">
                  <c:v>373.93199999999996</c:v>
                </c:pt>
                <c:pt idx="94">
                  <c:v>373.93199999999996</c:v>
                </c:pt>
                <c:pt idx="95">
                  <c:v>373.93199999999996</c:v>
                </c:pt>
                <c:pt idx="96">
                  <c:v>369.19871999999998</c:v>
                </c:pt>
                <c:pt idx="97">
                  <c:v>369.19871999999998</c:v>
                </c:pt>
                <c:pt idx="98">
                  <c:v>369.19871999999998</c:v>
                </c:pt>
                <c:pt idx="99">
                  <c:v>369.19871999999998</c:v>
                </c:pt>
                <c:pt idx="100">
                  <c:v>369.19871999999998</c:v>
                </c:pt>
                <c:pt idx="101">
                  <c:v>369.19871999999998</c:v>
                </c:pt>
                <c:pt idx="102">
                  <c:v>369.19871999999998</c:v>
                </c:pt>
                <c:pt idx="103">
                  <c:v>369.19871999999998</c:v>
                </c:pt>
                <c:pt idx="104">
                  <c:v>369.19871999999998</c:v>
                </c:pt>
                <c:pt idx="105">
                  <c:v>369.19871999999998</c:v>
                </c:pt>
                <c:pt idx="106">
                  <c:v>369.19871999999998</c:v>
                </c:pt>
                <c:pt idx="107">
                  <c:v>369.19871999999998</c:v>
                </c:pt>
                <c:pt idx="108">
                  <c:v>389.01554999999996</c:v>
                </c:pt>
                <c:pt idx="109">
                  <c:v>389.01554999999996</c:v>
                </c:pt>
                <c:pt idx="110">
                  <c:v>389.01554999999996</c:v>
                </c:pt>
                <c:pt idx="111">
                  <c:v>389.01554999999996</c:v>
                </c:pt>
                <c:pt idx="112">
                  <c:v>389.01554999999996</c:v>
                </c:pt>
                <c:pt idx="113">
                  <c:v>389.01554999999996</c:v>
                </c:pt>
                <c:pt idx="114">
                  <c:v>389.01554999999996</c:v>
                </c:pt>
                <c:pt idx="115">
                  <c:v>389.01554999999996</c:v>
                </c:pt>
                <c:pt idx="116">
                  <c:v>389.01554999999996</c:v>
                </c:pt>
                <c:pt idx="117">
                  <c:v>389.01554999999996</c:v>
                </c:pt>
                <c:pt idx="118">
                  <c:v>389.01554999999996</c:v>
                </c:pt>
                <c:pt idx="119">
                  <c:v>389.01554999999996</c:v>
                </c:pt>
                <c:pt idx="120">
                  <c:v>406.10504999999995</c:v>
                </c:pt>
                <c:pt idx="121">
                  <c:v>406.10504999999995</c:v>
                </c:pt>
                <c:pt idx="122">
                  <c:v>406.10504999999995</c:v>
                </c:pt>
                <c:pt idx="123">
                  <c:v>406.10504999999995</c:v>
                </c:pt>
                <c:pt idx="124">
                  <c:v>406.10504999999995</c:v>
                </c:pt>
                <c:pt idx="125">
                  <c:v>406.10504999999995</c:v>
                </c:pt>
                <c:pt idx="126">
                  <c:v>406.10504999999995</c:v>
                </c:pt>
                <c:pt idx="127">
                  <c:v>406.10504999999995</c:v>
                </c:pt>
                <c:pt idx="128">
                  <c:v>406.10504999999995</c:v>
                </c:pt>
                <c:pt idx="129">
                  <c:v>406.10504999999995</c:v>
                </c:pt>
                <c:pt idx="130">
                  <c:v>406.10504999999995</c:v>
                </c:pt>
                <c:pt idx="131">
                  <c:v>406.10504999999995</c:v>
                </c:pt>
                <c:pt idx="132">
                  <c:v>402.012</c:v>
                </c:pt>
                <c:pt idx="133">
                  <c:v>402.012</c:v>
                </c:pt>
                <c:pt idx="134">
                  <c:v>402.012</c:v>
                </c:pt>
                <c:pt idx="135">
                  <c:v>402.012</c:v>
                </c:pt>
                <c:pt idx="136">
                  <c:v>402.012</c:v>
                </c:pt>
                <c:pt idx="137">
                  <c:v>402.012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5C-4056-9CFF-5EA76ECA88AC}"/>
            </c:ext>
          </c:extLst>
        </c:ser>
        <c:ser>
          <c:idx val="2"/>
          <c:order val="3"/>
          <c:tx>
            <c:strRef>
              <c:f>'Atac-I50-SECOeS'!$AF$1</c:f>
              <c:strCache>
                <c:ptCount val="1"/>
                <c:pt idx="0">
                  <c:v>Break even - Bandeira Amarela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FF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'Atac-I50-SECOeS'!$AF$2:$AF$151</c:f>
              <c:numCache>
                <c:formatCode>_(* #,##0.00_);_(* \(#,##0.00\);_(* "-"??_);_(@_)</c:formatCode>
                <c:ptCount val="150"/>
                <c:pt idx="84">
                  <c:v>410.45757999999995</c:v>
                </c:pt>
                <c:pt idx="85">
                  <c:v>410.45757999999995</c:v>
                </c:pt>
                <c:pt idx="86">
                  <c:v>410.45757999999995</c:v>
                </c:pt>
                <c:pt idx="87">
                  <c:v>410.45757999999995</c:v>
                </c:pt>
                <c:pt idx="88">
                  <c:v>410.45757999999995</c:v>
                </c:pt>
                <c:pt idx="89">
                  <c:v>410.45757999999995</c:v>
                </c:pt>
                <c:pt idx="90">
                  <c:v>410.45757999999995</c:v>
                </c:pt>
                <c:pt idx="91">
                  <c:v>410.45757999999995</c:v>
                </c:pt>
                <c:pt idx="92">
                  <c:v>410.45757999999995</c:v>
                </c:pt>
                <c:pt idx="93">
                  <c:v>410.45757999999995</c:v>
                </c:pt>
                <c:pt idx="94">
                  <c:v>410.45757999999995</c:v>
                </c:pt>
                <c:pt idx="95">
                  <c:v>410.45757999999995</c:v>
                </c:pt>
                <c:pt idx="96">
                  <c:v>404.03252599999996</c:v>
                </c:pt>
                <c:pt idx="97">
                  <c:v>404.03252599999996</c:v>
                </c:pt>
                <c:pt idx="98">
                  <c:v>404.03252599999996</c:v>
                </c:pt>
                <c:pt idx="99">
                  <c:v>404.03252599999996</c:v>
                </c:pt>
                <c:pt idx="100">
                  <c:v>404.03252599999996</c:v>
                </c:pt>
                <c:pt idx="101">
                  <c:v>404.03252599999996</c:v>
                </c:pt>
                <c:pt idx="102">
                  <c:v>404.03252599999996</c:v>
                </c:pt>
                <c:pt idx="103">
                  <c:v>404.03252599999996</c:v>
                </c:pt>
                <c:pt idx="104">
                  <c:v>404.03252599999996</c:v>
                </c:pt>
                <c:pt idx="105">
                  <c:v>404.03252599999996</c:v>
                </c:pt>
                <c:pt idx="106">
                  <c:v>404.03252599999996</c:v>
                </c:pt>
                <c:pt idx="107">
                  <c:v>404.03252599999996</c:v>
                </c:pt>
                <c:pt idx="108">
                  <c:v>410.17844499999995</c:v>
                </c:pt>
                <c:pt idx="109">
                  <c:v>410.17844499999995</c:v>
                </c:pt>
                <c:pt idx="110">
                  <c:v>410.17844499999995</c:v>
                </c:pt>
                <c:pt idx="111">
                  <c:v>410.17844499999995</c:v>
                </c:pt>
                <c:pt idx="112">
                  <c:v>410.17844499999995</c:v>
                </c:pt>
                <c:pt idx="113">
                  <c:v>410.17844499999995</c:v>
                </c:pt>
                <c:pt idx="114">
                  <c:v>410.17844499999995</c:v>
                </c:pt>
                <c:pt idx="115">
                  <c:v>410.17844499999995</c:v>
                </c:pt>
                <c:pt idx="116">
                  <c:v>410.17844499999995</c:v>
                </c:pt>
                <c:pt idx="117">
                  <c:v>410.17844499999995</c:v>
                </c:pt>
                <c:pt idx="118">
                  <c:v>410.17844499999995</c:v>
                </c:pt>
                <c:pt idx="119">
                  <c:v>410.17844499999995</c:v>
                </c:pt>
                <c:pt idx="120">
                  <c:v>426.34052499999996</c:v>
                </c:pt>
                <c:pt idx="121">
                  <c:v>426.34052499999996</c:v>
                </c:pt>
                <c:pt idx="122">
                  <c:v>426.34052499999996</c:v>
                </c:pt>
                <c:pt idx="123">
                  <c:v>426.34052499999996</c:v>
                </c:pt>
                <c:pt idx="124">
                  <c:v>426.34052499999996</c:v>
                </c:pt>
                <c:pt idx="125">
                  <c:v>426.34052499999996</c:v>
                </c:pt>
                <c:pt idx="126">
                  <c:v>426.34052499999996</c:v>
                </c:pt>
                <c:pt idx="127">
                  <c:v>426.34052499999996</c:v>
                </c:pt>
                <c:pt idx="128">
                  <c:v>426.34052499999996</c:v>
                </c:pt>
                <c:pt idx="129">
                  <c:v>426.34052499999996</c:v>
                </c:pt>
                <c:pt idx="130">
                  <c:v>426.34052499999996</c:v>
                </c:pt>
                <c:pt idx="131">
                  <c:v>426.34052499999996</c:v>
                </c:pt>
                <c:pt idx="132">
                  <c:v>421.44258000000002</c:v>
                </c:pt>
                <c:pt idx="133">
                  <c:v>421.44258000000002</c:v>
                </c:pt>
                <c:pt idx="134">
                  <c:v>421.44258000000002</c:v>
                </c:pt>
                <c:pt idx="135">
                  <c:v>421.44258000000002</c:v>
                </c:pt>
                <c:pt idx="136">
                  <c:v>421.44258000000002</c:v>
                </c:pt>
                <c:pt idx="137">
                  <c:v>421.44258000000002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D55C-4056-9CFF-5EA76ECA88AC}"/>
            </c:ext>
          </c:extLst>
        </c:ser>
        <c:ser>
          <c:idx val="3"/>
          <c:order val="4"/>
          <c:tx>
            <c:strRef>
              <c:f>'Atac-I50-SECOeS'!$AG$1</c:f>
              <c:strCache>
                <c:ptCount val="1"/>
                <c:pt idx="0">
                  <c:v>Break even - Bandeira Vermelha 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99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'Atac-I50-SECOeS'!$AG$2:$AG$151</c:f>
              <c:numCache>
                <c:formatCode>_(* #,##0.00_);_(* \(#,##0.00\);_(* "-"??_);_(@_)</c:formatCode>
                <c:ptCount val="150"/>
                <c:pt idx="84">
                  <c:v>453.36199999999997</c:v>
                </c:pt>
                <c:pt idx="85">
                  <c:v>453.36199999999997</c:v>
                </c:pt>
                <c:pt idx="86">
                  <c:v>453.36199999999997</c:v>
                </c:pt>
                <c:pt idx="87">
                  <c:v>453.36199999999997</c:v>
                </c:pt>
                <c:pt idx="88">
                  <c:v>453.36199999999997</c:v>
                </c:pt>
                <c:pt idx="89">
                  <c:v>453.36199999999997</c:v>
                </c:pt>
                <c:pt idx="90">
                  <c:v>453.36199999999997</c:v>
                </c:pt>
                <c:pt idx="91">
                  <c:v>453.36199999999997</c:v>
                </c:pt>
                <c:pt idx="92">
                  <c:v>453.36199999999997</c:v>
                </c:pt>
                <c:pt idx="93">
                  <c:v>453.36199999999997</c:v>
                </c:pt>
                <c:pt idx="94">
                  <c:v>453.36199999999997</c:v>
                </c:pt>
                <c:pt idx="95">
                  <c:v>453.36199999999997</c:v>
                </c:pt>
                <c:pt idx="96">
                  <c:v>444.94971999999996</c:v>
                </c:pt>
                <c:pt idx="97">
                  <c:v>444.94971999999996</c:v>
                </c:pt>
                <c:pt idx="98">
                  <c:v>444.94971999999996</c:v>
                </c:pt>
                <c:pt idx="99">
                  <c:v>444.94971999999996</c:v>
                </c:pt>
                <c:pt idx="100">
                  <c:v>444.94971999999996</c:v>
                </c:pt>
                <c:pt idx="101">
                  <c:v>444.94971999999996</c:v>
                </c:pt>
                <c:pt idx="102">
                  <c:v>444.94971999999996</c:v>
                </c:pt>
                <c:pt idx="103">
                  <c:v>444.94971999999996</c:v>
                </c:pt>
                <c:pt idx="104">
                  <c:v>444.94971999999996</c:v>
                </c:pt>
                <c:pt idx="105">
                  <c:v>444.94971999999996</c:v>
                </c:pt>
                <c:pt idx="106">
                  <c:v>444.94971999999996</c:v>
                </c:pt>
                <c:pt idx="107">
                  <c:v>444.94971999999996</c:v>
                </c:pt>
                <c:pt idx="108">
                  <c:v>439.12165099999999</c:v>
                </c:pt>
                <c:pt idx="109">
                  <c:v>439.12165099999999</c:v>
                </c:pt>
                <c:pt idx="110">
                  <c:v>439.12165099999999</c:v>
                </c:pt>
                <c:pt idx="111">
                  <c:v>439.12165099999999</c:v>
                </c:pt>
                <c:pt idx="112">
                  <c:v>439.12165099999999</c:v>
                </c:pt>
                <c:pt idx="113">
                  <c:v>439.12165099999999</c:v>
                </c:pt>
                <c:pt idx="114">
                  <c:v>439.12165099999999</c:v>
                </c:pt>
                <c:pt idx="115">
                  <c:v>439.12165099999999</c:v>
                </c:pt>
                <c:pt idx="116">
                  <c:v>439.12165099999999</c:v>
                </c:pt>
                <c:pt idx="117">
                  <c:v>439.12165099999999</c:v>
                </c:pt>
                <c:pt idx="118">
                  <c:v>439.12165099999999</c:v>
                </c:pt>
                <c:pt idx="119">
                  <c:v>439.12165099999999</c:v>
                </c:pt>
                <c:pt idx="120">
                  <c:v>454.01535499999994</c:v>
                </c:pt>
                <c:pt idx="121">
                  <c:v>454.01535499999994</c:v>
                </c:pt>
                <c:pt idx="122">
                  <c:v>454.01535499999994</c:v>
                </c:pt>
                <c:pt idx="123">
                  <c:v>454.01535499999994</c:v>
                </c:pt>
                <c:pt idx="124">
                  <c:v>454.01535499999994</c:v>
                </c:pt>
                <c:pt idx="125">
                  <c:v>454.01535499999994</c:v>
                </c:pt>
                <c:pt idx="126">
                  <c:v>454.01535499999994</c:v>
                </c:pt>
                <c:pt idx="127">
                  <c:v>454.01535499999994</c:v>
                </c:pt>
                <c:pt idx="128">
                  <c:v>454.01535499999994</c:v>
                </c:pt>
                <c:pt idx="129">
                  <c:v>454.01535499999994</c:v>
                </c:pt>
                <c:pt idx="130">
                  <c:v>454.01535499999994</c:v>
                </c:pt>
                <c:pt idx="131">
                  <c:v>454.01535499999994</c:v>
                </c:pt>
                <c:pt idx="132">
                  <c:v>448.01660400000003</c:v>
                </c:pt>
                <c:pt idx="133">
                  <c:v>448.01660400000003</c:v>
                </c:pt>
                <c:pt idx="134">
                  <c:v>448.01660400000003</c:v>
                </c:pt>
                <c:pt idx="135">
                  <c:v>448.01660400000003</c:v>
                </c:pt>
                <c:pt idx="136">
                  <c:v>448.01660400000003</c:v>
                </c:pt>
                <c:pt idx="137">
                  <c:v>448.01660400000003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D55C-4056-9CFF-5EA76ECA88AC}"/>
            </c:ext>
          </c:extLst>
        </c:ser>
        <c:ser>
          <c:idx val="4"/>
          <c:order val="5"/>
          <c:tx>
            <c:strRef>
              <c:f>'Atac-I50-SECOeS'!$AH$1</c:f>
              <c:strCache>
                <c:ptCount val="1"/>
                <c:pt idx="0">
                  <c:v>Break even - Bandeira Vermelha II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'Atac-I50-SECOeS'!$AH$2:$AH$151</c:f>
              <c:numCache>
                <c:formatCode>_(* #,##0.00_);_(* \(#,##0.00\);_(* "-"??_);_(@_)</c:formatCode>
                <c:ptCount val="150"/>
                <c:pt idx="84">
                  <c:v>493.62689999999998</c:v>
                </c:pt>
                <c:pt idx="85">
                  <c:v>493.62689999999998</c:v>
                </c:pt>
                <c:pt idx="86">
                  <c:v>493.62689999999998</c:v>
                </c:pt>
                <c:pt idx="87">
                  <c:v>493.62689999999998</c:v>
                </c:pt>
                <c:pt idx="88">
                  <c:v>493.62689999999998</c:v>
                </c:pt>
                <c:pt idx="89">
                  <c:v>493.62689999999998</c:v>
                </c:pt>
                <c:pt idx="90">
                  <c:v>493.62689999999998</c:v>
                </c:pt>
                <c:pt idx="91">
                  <c:v>493.62689999999998</c:v>
                </c:pt>
                <c:pt idx="92">
                  <c:v>493.62689999999998</c:v>
                </c:pt>
                <c:pt idx="93">
                  <c:v>493.62689999999998</c:v>
                </c:pt>
                <c:pt idx="94">
                  <c:v>493.62689999999998</c:v>
                </c:pt>
                <c:pt idx="95">
                  <c:v>493.62689999999998</c:v>
                </c:pt>
                <c:pt idx="96">
                  <c:v>483.34965</c:v>
                </c:pt>
                <c:pt idx="97">
                  <c:v>483.34965</c:v>
                </c:pt>
                <c:pt idx="98">
                  <c:v>483.34965</c:v>
                </c:pt>
                <c:pt idx="99">
                  <c:v>483.34965</c:v>
                </c:pt>
                <c:pt idx="100">
                  <c:v>483.34965</c:v>
                </c:pt>
                <c:pt idx="101">
                  <c:v>483.34965</c:v>
                </c:pt>
                <c:pt idx="102">
                  <c:v>483.34965</c:v>
                </c:pt>
                <c:pt idx="103">
                  <c:v>483.34965</c:v>
                </c:pt>
                <c:pt idx="104">
                  <c:v>483.34965</c:v>
                </c:pt>
                <c:pt idx="105">
                  <c:v>483.34965</c:v>
                </c:pt>
                <c:pt idx="106">
                  <c:v>483.34965</c:v>
                </c:pt>
                <c:pt idx="107">
                  <c:v>483.34965</c:v>
                </c:pt>
                <c:pt idx="108">
                  <c:v>477.45062899999994</c:v>
                </c:pt>
                <c:pt idx="109">
                  <c:v>477.45062899999994</c:v>
                </c:pt>
                <c:pt idx="110">
                  <c:v>477.45062899999994</c:v>
                </c:pt>
                <c:pt idx="111">
                  <c:v>477.45062899999994</c:v>
                </c:pt>
                <c:pt idx="112">
                  <c:v>477.45062899999994</c:v>
                </c:pt>
                <c:pt idx="113">
                  <c:v>477.45062899999994</c:v>
                </c:pt>
                <c:pt idx="114">
                  <c:v>477.45062899999994</c:v>
                </c:pt>
                <c:pt idx="115">
                  <c:v>477.45062899999994</c:v>
                </c:pt>
                <c:pt idx="116">
                  <c:v>477.45062899999994</c:v>
                </c:pt>
                <c:pt idx="117">
                  <c:v>477.45062899999994</c:v>
                </c:pt>
                <c:pt idx="118">
                  <c:v>477.45062899999994</c:v>
                </c:pt>
                <c:pt idx="119">
                  <c:v>477.45062899999994</c:v>
                </c:pt>
                <c:pt idx="120">
                  <c:v>490.66464499999995</c:v>
                </c:pt>
                <c:pt idx="121">
                  <c:v>490.66464499999995</c:v>
                </c:pt>
                <c:pt idx="122">
                  <c:v>490.66464499999995</c:v>
                </c:pt>
                <c:pt idx="123">
                  <c:v>490.66464499999995</c:v>
                </c:pt>
                <c:pt idx="124">
                  <c:v>490.66464499999995</c:v>
                </c:pt>
                <c:pt idx="125">
                  <c:v>490.66464499999995</c:v>
                </c:pt>
                <c:pt idx="126">
                  <c:v>490.66464499999995</c:v>
                </c:pt>
                <c:pt idx="127">
                  <c:v>490.66464499999995</c:v>
                </c:pt>
                <c:pt idx="128">
                  <c:v>490.66464499999995</c:v>
                </c:pt>
                <c:pt idx="129">
                  <c:v>490.66464499999995</c:v>
                </c:pt>
                <c:pt idx="130">
                  <c:v>490.66464499999995</c:v>
                </c:pt>
                <c:pt idx="131">
                  <c:v>490.66464499999995</c:v>
                </c:pt>
                <c:pt idx="132">
                  <c:v>483.20811600000002</c:v>
                </c:pt>
                <c:pt idx="133">
                  <c:v>483.20811600000002</c:v>
                </c:pt>
                <c:pt idx="134">
                  <c:v>483.20811600000002</c:v>
                </c:pt>
                <c:pt idx="135">
                  <c:v>483.20811600000002</c:v>
                </c:pt>
                <c:pt idx="136">
                  <c:v>483.20811600000002</c:v>
                </c:pt>
                <c:pt idx="137">
                  <c:v>483.20811600000002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D55C-4056-9CFF-5EA76ECA8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53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valAx>
        <c:axId val="1613759871"/>
        <c:scaling>
          <c:orientation val="minMax"/>
          <c:max val="0.65000000000000013"/>
          <c:min val="-1"/>
        </c:scaling>
        <c:delete val="1"/>
        <c:axPos val="r"/>
        <c:numFmt formatCode="0%" sourceLinked="1"/>
        <c:majorTickMark val="out"/>
        <c:minorTickMark val="none"/>
        <c:tickLblPos val="nextTo"/>
        <c:crossAx val="1613764671"/>
        <c:crosses val="max"/>
        <c:crossBetween val="between"/>
      </c:valAx>
      <c:catAx>
        <c:axId val="1613764671"/>
        <c:scaling>
          <c:orientation val="minMax"/>
        </c:scaling>
        <c:delete val="1"/>
        <c:axPos val="b"/>
        <c:majorTickMark val="out"/>
        <c:minorTickMark val="none"/>
        <c:tickLblPos val="nextTo"/>
        <c:crossAx val="1613759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2"/>
          <c:order val="0"/>
          <c:tx>
            <c:v>Economia</c:v>
          </c:tx>
          <c:spPr>
            <a:solidFill>
              <a:schemeClr val="accent3">
                <a:lumMod val="40000"/>
                <a:lumOff val="60000"/>
              </a:schemeClr>
            </a:solidFill>
            <a:ln w="19050">
              <a:solidFill>
                <a:schemeClr val="accent3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'Atac-I50-SECOeS'!$AK$2:$AK$151</c:f>
              <c:numCache>
                <c:formatCode>0%</c:formatCode>
                <c:ptCount val="150"/>
                <c:pt idx="84">
                  <c:v>0.24945533769063186</c:v>
                </c:pt>
                <c:pt idx="85">
                  <c:v>0.31856564532826531</c:v>
                </c:pt>
                <c:pt idx="86">
                  <c:v>0.27259843441528858</c:v>
                </c:pt>
                <c:pt idx="87">
                  <c:v>0.28855500465325229</c:v>
                </c:pt>
                <c:pt idx="88">
                  <c:v>0.3210058097313</c:v>
                </c:pt>
                <c:pt idx="89">
                  <c:v>0.33505809731299907</c:v>
                </c:pt>
                <c:pt idx="90">
                  <c:v>0.39179030768517614</c:v>
                </c:pt>
                <c:pt idx="91">
                  <c:v>0.40527241584031315</c:v>
                </c:pt>
                <c:pt idx="92">
                  <c:v>0.39688339056298994</c:v>
                </c:pt>
                <c:pt idx="93">
                  <c:v>0.46017814290655329</c:v>
                </c:pt>
                <c:pt idx="94">
                  <c:v>0.5355385025441346</c:v>
                </c:pt>
                <c:pt idx="95">
                  <c:v>0.54107469926201668</c:v>
                </c:pt>
                <c:pt idx="96">
                  <c:v>0.59701178451178449</c:v>
                </c:pt>
                <c:pt idx="97">
                  <c:v>0.61752318642924875</c:v>
                </c:pt>
                <c:pt idx="98">
                  <c:v>0.63121071131196405</c:v>
                </c:pt>
                <c:pt idx="99">
                  <c:v>0.66336697122532451</c:v>
                </c:pt>
                <c:pt idx="100">
                  <c:v>0.65210439756911631</c:v>
                </c:pt>
                <c:pt idx="101">
                  <c:v>0.64716294550292885</c:v>
                </c:pt>
                <c:pt idx="102">
                  <c:v>0.6385281798015624</c:v>
                </c:pt>
                <c:pt idx="103">
                  <c:v>0.63984988596084214</c:v>
                </c:pt>
                <c:pt idx="104">
                  <c:v>0.65381500901315281</c:v>
                </c:pt>
                <c:pt idx="105">
                  <c:v>0.64372005406735966</c:v>
                </c:pt>
                <c:pt idx="106">
                  <c:v>0.61272703401210782</c:v>
                </c:pt>
                <c:pt idx="107">
                  <c:v>0.58294911537673322</c:v>
                </c:pt>
                <c:pt idx="108">
                  <c:v>0.6132756132756132</c:v>
                </c:pt>
                <c:pt idx="109">
                  <c:v>0.43885555046150038</c:v>
                </c:pt>
                <c:pt idx="110">
                  <c:v>0.4672775077157369</c:v>
                </c:pt>
                <c:pt idx="111">
                  <c:v>0.49749275232485352</c:v>
                </c:pt>
                <c:pt idx="112">
                  <c:v>0.55285946224457549</c:v>
                </c:pt>
                <c:pt idx="113">
                  <c:v>0.48118891962602056</c:v>
                </c:pt>
                <c:pt idx="114">
                  <c:v>0.42180336150230152</c:v>
                </c:pt>
                <c:pt idx="115">
                  <c:v>0.45982622745486068</c:v>
                </c:pt>
                <c:pt idx="116">
                  <c:v>0.42527267440423222</c:v>
                </c:pt>
                <c:pt idx="117">
                  <c:v>0.38493632623854407</c:v>
                </c:pt>
                <c:pt idx="118">
                  <c:v>0.48021198067218068</c:v>
                </c:pt>
                <c:pt idx="119">
                  <c:v>0.49048020059866504</c:v>
                </c:pt>
                <c:pt idx="120">
                  <c:v>0.51185126442858386</c:v>
                </c:pt>
                <c:pt idx="121">
                  <c:v>0.43662089402729648</c:v>
                </c:pt>
                <c:pt idx="122">
                  <c:v>0.34979149962415967</c:v>
                </c:pt>
                <c:pt idx="123">
                  <c:v>0.29318263833458846</c:v>
                </c:pt>
                <c:pt idx="124">
                  <c:v>0.3149252336994523</c:v>
                </c:pt>
                <c:pt idx="125">
                  <c:v>0.31562350677490941</c:v>
                </c:pt>
                <c:pt idx="126">
                  <c:v>0.34930136919006549</c:v>
                </c:pt>
                <c:pt idx="127">
                  <c:v>0.37170512353337581</c:v>
                </c:pt>
                <c:pt idx="128">
                  <c:v>0.32658343779111659</c:v>
                </c:pt>
                <c:pt idx="129">
                  <c:v>0.33961520547454394</c:v>
                </c:pt>
                <c:pt idx="130">
                  <c:v>0.36342924078388089</c:v>
                </c:pt>
                <c:pt idx="131">
                  <c:v>0.28248515993583417</c:v>
                </c:pt>
                <c:pt idx="132">
                  <c:v>0.2025641025641027</c:v>
                </c:pt>
                <c:pt idx="133">
                  <c:v>0.12141331878429278</c:v>
                </c:pt>
                <c:pt idx="134">
                  <c:v>0.19139682950315462</c:v>
                </c:pt>
                <c:pt idx="135">
                  <c:v>0.2580678561833975</c:v>
                </c:pt>
                <c:pt idx="136">
                  <c:v>0.22968805795736325</c:v>
                </c:pt>
                <c:pt idx="137">
                  <c:v>0.25071335626244434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17F2-4F07-9536-4A821E0644BD}"/>
            </c:ext>
          </c:extLst>
        </c:ser>
        <c:ser>
          <c:idx val="1"/>
          <c:order val="1"/>
          <c:tx>
            <c:v>Prejuízo</c:v>
          </c:tx>
          <c:spPr>
            <a:solidFill>
              <a:schemeClr val="accent6">
                <a:lumMod val="40000"/>
                <a:lumOff val="60000"/>
              </a:schemeClr>
            </a:solidFill>
            <a:ln w="19050">
              <a:solidFill>
                <a:schemeClr val="accent6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'Atac-I50-SECOeS'!$AL$2:$AL$151</c:f>
              <c:numCache>
                <c:formatCode>0%</c:formatCode>
                <c:ptCount val="150"/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F2-4F07-9536-4A821E0644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11322928"/>
        <c:axId val="-2111317488"/>
        <c:extLst>
          <c:ext xmlns:c15="http://schemas.microsoft.com/office/drawing/2012/chart" uri="{02D57815-91ED-43cb-92C2-25804820EDAC}">
            <c15:filteredAreaSeries>
              <c15:ser>
                <c:idx val="3"/>
                <c:order val="2"/>
                <c:tx>
                  <c:strRef>
                    <c:extLst>
                      <c:ext uri="{02D57815-91ED-43cb-92C2-25804820EDAC}">
                        <c15:formulaRef>
                          <c15:sqref>'Atac-I50-SECOeS'!$AG$1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4">
                          <a:shade val="51000"/>
                          <a:satMod val="130000"/>
                        </a:schemeClr>
                      </a:gs>
                      <a:gs pos="80000">
                        <a:schemeClr val="accent4">
                          <a:shade val="93000"/>
                          <a:satMod val="130000"/>
                        </a:schemeClr>
                      </a:gs>
                      <a:gs pos="100000">
                        <a:schemeClr val="accent4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FF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'Atac-I50-SECOeS'!$AG$2:$AG$151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453.36199999999997</c:v>
                      </c:pt>
                      <c:pt idx="85">
                        <c:v>453.36199999999997</c:v>
                      </c:pt>
                      <c:pt idx="86">
                        <c:v>453.36199999999997</c:v>
                      </c:pt>
                      <c:pt idx="87">
                        <c:v>453.36199999999997</c:v>
                      </c:pt>
                      <c:pt idx="88">
                        <c:v>453.36199999999997</c:v>
                      </c:pt>
                      <c:pt idx="89">
                        <c:v>453.36199999999997</c:v>
                      </c:pt>
                      <c:pt idx="90">
                        <c:v>453.36199999999997</c:v>
                      </c:pt>
                      <c:pt idx="91">
                        <c:v>453.36199999999997</c:v>
                      </c:pt>
                      <c:pt idx="92">
                        <c:v>453.36199999999997</c:v>
                      </c:pt>
                      <c:pt idx="93">
                        <c:v>453.36199999999997</c:v>
                      </c:pt>
                      <c:pt idx="94">
                        <c:v>453.36199999999997</c:v>
                      </c:pt>
                      <c:pt idx="95">
                        <c:v>453.36199999999997</c:v>
                      </c:pt>
                      <c:pt idx="96">
                        <c:v>444.94971999999996</c:v>
                      </c:pt>
                      <c:pt idx="97">
                        <c:v>444.94971999999996</c:v>
                      </c:pt>
                      <c:pt idx="98">
                        <c:v>444.94971999999996</c:v>
                      </c:pt>
                      <c:pt idx="99">
                        <c:v>444.94971999999996</c:v>
                      </c:pt>
                      <c:pt idx="100">
                        <c:v>444.94971999999996</c:v>
                      </c:pt>
                      <c:pt idx="101">
                        <c:v>444.94971999999996</c:v>
                      </c:pt>
                      <c:pt idx="102">
                        <c:v>444.94971999999996</c:v>
                      </c:pt>
                      <c:pt idx="103">
                        <c:v>444.94971999999996</c:v>
                      </c:pt>
                      <c:pt idx="104">
                        <c:v>444.94971999999996</c:v>
                      </c:pt>
                      <c:pt idx="105">
                        <c:v>444.94971999999996</c:v>
                      </c:pt>
                      <c:pt idx="106">
                        <c:v>444.94971999999996</c:v>
                      </c:pt>
                      <c:pt idx="107">
                        <c:v>444.94971999999996</c:v>
                      </c:pt>
                      <c:pt idx="108">
                        <c:v>439.12165099999999</c:v>
                      </c:pt>
                      <c:pt idx="109">
                        <c:v>439.12165099999999</c:v>
                      </c:pt>
                      <c:pt idx="110">
                        <c:v>439.12165099999999</c:v>
                      </c:pt>
                      <c:pt idx="111">
                        <c:v>439.12165099999999</c:v>
                      </c:pt>
                      <c:pt idx="112">
                        <c:v>439.12165099999999</c:v>
                      </c:pt>
                      <c:pt idx="113">
                        <c:v>439.12165099999999</c:v>
                      </c:pt>
                      <c:pt idx="114">
                        <c:v>439.12165099999999</c:v>
                      </c:pt>
                      <c:pt idx="115">
                        <c:v>439.12165099999999</c:v>
                      </c:pt>
                      <c:pt idx="116">
                        <c:v>439.12165099999999</c:v>
                      </c:pt>
                      <c:pt idx="117">
                        <c:v>439.12165099999999</c:v>
                      </c:pt>
                      <c:pt idx="118">
                        <c:v>439.12165099999999</c:v>
                      </c:pt>
                      <c:pt idx="119">
                        <c:v>439.12165099999999</c:v>
                      </c:pt>
                      <c:pt idx="120">
                        <c:v>454.01535499999994</c:v>
                      </c:pt>
                      <c:pt idx="121">
                        <c:v>454.01535499999994</c:v>
                      </c:pt>
                      <c:pt idx="122">
                        <c:v>454.01535499999994</c:v>
                      </c:pt>
                      <c:pt idx="123">
                        <c:v>454.01535499999994</c:v>
                      </c:pt>
                      <c:pt idx="124">
                        <c:v>454.01535499999994</c:v>
                      </c:pt>
                      <c:pt idx="125">
                        <c:v>454.01535499999994</c:v>
                      </c:pt>
                      <c:pt idx="126">
                        <c:v>454.01535499999994</c:v>
                      </c:pt>
                      <c:pt idx="127">
                        <c:v>454.01535499999994</c:v>
                      </c:pt>
                      <c:pt idx="128">
                        <c:v>454.01535499999994</c:v>
                      </c:pt>
                      <c:pt idx="129">
                        <c:v>454.01535499999994</c:v>
                      </c:pt>
                      <c:pt idx="130">
                        <c:v>454.01535499999994</c:v>
                      </c:pt>
                      <c:pt idx="131">
                        <c:v>454.01535499999994</c:v>
                      </c:pt>
                      <c:pt idx="132">
                        <c:v>448.01660400000003</c:v>
                      </c:pt>
                      <c:pt idx="133">
                        <c:v>448.01660400000003</c:v>
                      </c:pt>
                      <c:pt idx="134">
                        <c:v>448.01660400000003</c:v>
                      </c:pt>
                      <c:pt idx="135">
                        <c:v>448.01660400000003</c:v>
                      </c:pt>
                      <c:pt idx="136">
                        <c:v>448.01660400000003</c:v>
                      </c:pt>
                      <c:pt idx="137">
                        <c:v>448.01660400000003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17F2-4F07-9536-4A821E0644BD}"/>
                  </c:ext>
                </c:extLst>
              </c15:ser>
            </c15:filteredAreaSeries>
            <c15:filteredArea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hade val="51000"/>
                          <a:satMod val="130000"/>
                        </a:schemeClr>
                      </a:gs>
                      <a:gs pos="80000">
                        <a:schemeClr val="accent5">
                          <a:shade val="93000"/>
                          <a:satMod val="130000"/>
                        </a:schemeClr>
                      </a:gs>
                      <a:gs pos="100000">
                        <a:schemeClr val="accent5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C0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'Atac-I50-SECOeS'!$AH$2:$AH$151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493.62689999999998</c:v>
                      </c:pt>
                      <c:pt idx="85">
                        <c:v>493.62689999999998</c:v>
                      </c:pt>
                      <c:pt idx="86">
                        <c:v>493.62689999999998</c:v>
                      </c:pt>
                      <c:pt idx="87">
                        <c:v>493.62689999999998</c:v>
                      </c:pt>
                      <c:pt idx="88">
                        <c:v>493.62689999999998</c:v>
                      </c:pt>
                      <c:pt idx="89">
                        <c:v>493.62689999999998</c:v>
                      </c:pt>
                      <c:pt idx="90">
                        <c:v>493.62689999999998</c:v>
                      </c:pt>
                      <c:pt idx="91">
                        <c:v>493.62689999999998</c:v>
                      </c:pt>
                      <c:pt idx="92">
                        <c:v>493.62689999999998</c:v>
                      </c:pt>
                      <c:pt idx="93">
                        <c:v>493.62689999999998</c:v>
                      </c:pt>
                      <c:pt idx="94">
                        <c:v>493.62689999999998</c:v>
                      </c:pt>
                      <c:pt idx="95">
                        <c:v>493.62689999999998</c:v>
                      </c:pt>
                      <c:pt idx="96">
                        <c:v>483.34965</c:v>
                      </c:pt>
                      <c:pt idx="97">
                        <c:v>483.34965</c:v>
                      </c:pt>
                      <c:pt idx="98">
                        <c:v>483.34965</c:v>
                      </c:pt>
                      <c:pt idx="99">
                        <c:v>483.34965</c:v>
                      </c:pt>
                      <c:pt idx="100">
                        <c:v>483.34965</c:v>
                      </c:pt>
                      <c:pt idx="101">
                        <c:v>483.34965</c:v>
                      </c:pt>
                      <c:pt idx="102">
                        <c:v>483.34965</c:v>
                      </c:pt>
                      <c:pt idx="103">
                        <c:v>483.34965</c:v>
                      </c:pt>
                      <c:pt idx="104">
                        <c:v>483.34965</c:v>
                      </c:pt>
                      <c:pt idx="105">
                        <c:v>483.34965</c:v>
                      </c:pt>
                      <c:pt idx="106">
                        <c:v>483.34965</c:v>
                      </c:pt>
                      <c:pt idx="107">
                        <c:v>483.34965</c:v>
                      </c:pt>
                      <c:pt idx="108">
                        <c:v>477.45062899999994</c:v>
                      </c:pt>
                      <c:pt idx="109">
                        <c:v>477.45062899999994</c:v>
                      </c:pt>
                      <c:pt idx="110">
                        <c:v>477.45062899999994</c:v>
                      </c:pt>
                      <c:pt idx="111">
                        <c:v>477.45062899999994</c:v>
                      </c:pt>
                      <c:pt idx="112">
                        <c:v>477.45062899999994</c:v>
                      </c:pt>
                      <c:pt idx="113">
                        <c:v>477.45062899999994</c:v>
                      </c:pt>
                      <c:pt idx="114">
                        <c:v>477.45062899999994</c:v>
                      </c:pt>
                      <c:pt idx="115">
                        <c:v>477.45062899999994</c:v>
                      </c:pt>
                      <c:pt idx="116">
                        <c:v>477.45062899999994</c:v>
                      </c:pt>
                      <c:pt idx="117">
                        <c:v>477.45062899999994</c:v>
                      </c:pt>
                      <c:pt idx="118">
                        <c:v>477.45062899999994</c:v>
                      </c:pt>
                      <c:pt idx="119">
                        <c:v>477.45062899999994</c:v>
                      </c:pt>
                      <c:pt idx="120">
                        <c:v>490.66464499999995</c:v>
                      </c:pt>
                      <c:pt idx="121">
                        <c:v>490.66464499999995</c:v>
                      </c:pt>
                      <c:pt idx="122">
                        <c:v>490.66464499999995</c:v>
                      </c:pt>
                      <c:pt idx="123">
                        <c:v>490.66464499999995</c:v>
                      </c:pt>
                      <c:pt idx="124">
                        <c:v>490.66464499999995</c:v>
                      </c:pt>
                      <c:pt idx="125">
                        <c:v>490.66464499999995</c:v>
                      </c:pt>
                      <c:pt idx="126">
                        <c:v>490.66464499999995</c:v>
                      </c:pt>
                      <c:pt idx="127">
                        <c:v>490.66464499999995</c:v>
                      </c:pt>
                      <c:pt idx="128">
                        <c:v>490.66464499999995</c:v>
                      </c:pt>
                      <c:pt idx="129">
                        <c:v>490.66464499999995</c:v>
                      </c:pt>
                      <c:pt idx="130">
                        <c:v>490.66464499999995</c:v>
                      </c:pt>
                      <c:pt idx="131">
                        <c:v>490.66464499999995</c:v>
                      </c:pt>
                      <c:pt idx="132">
                        <c:v>483.20811600000002</c:v>
                      </c:pt>
                      <c:pt idx="133">
                        <c:v>483.20811600000002</c:v>
                      </c:pt>
                      <c:pt idx="134">
                        <c:v>483.20811600000002</c:v>
                      </c:pt>
                      <c:pt idx="135">
                        <c:v>483.20811600000002</c:v>
                      </c:pt>
                      <c:pt idx="136">
                        <c:v>483.20811600000002</c:v>
                      </c:pt>
                      <c:pt idx="137">
                        <c:v>483.20811600000002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7F2-4F07-9536-4A821E0644BD}"/>
                  </c:ext>
                </c:extLst>
              </c15:ser>
            </c15:filteredAreaSeries>
            <c15:filteredArea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'Atac-I50-SECOeS'!$X$1</c15:sqref>
                        </c15:formulaRef>
                      </c:ext>
                    </c:extLst>
                    <c:strCache>
                      <c:ptCount val="1"/>
                      <c:pt idx="0">
                        <c:v>Preços Mercado Livre - Média Histórica ACL de 36 meses Futuros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hade val="51000"/>
                          <a:satMod val="130000"/>
                        </a:schemeClr>
                      </a:gs>
                      <a:gs pos="80000">
                        <a:schemeClr val="accent6">
                          <a:shade val="93000"/>
                          <a:satMod val="130000"/>
                        </a:schemeClr>
                      </a:gs>
                      <a:gs pos="100000">
                        <a:schemeClr val="accent6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>
                    <a:solidFill>
                      <a:schemeClr val="tx1">
                        <a:lumMod val="65000"/>
                        <a:lumOff val="35000"/>
                      </a:schemeClr>
                    </a:solidFill>
                    <a:prstDash val="lgDash"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'Atac-I50-SECOeS'!$X$2:$X$151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220.91089963991769</c:v>
                      </c:pt>
                      <c:pt idx="85">
                        <c:v>220.91089963991769</c:v>
                      </c:pt>
                      <c:pt idx="86">
                        <c:v>220.91089963991769</c:v>
                      </c:pt>
                      <c:pt idx="87">
                        <c:v>220.91089963991769</c:v>
                      </c:pt>
                      <c:pt idx="88">
                        <c:v>220.91089963991769</c:v>
                      </c:pt>
                      <c:pt idx="89">
                        <c:v>220.91089963991769</c:v>
                      </c:pt>
                      <c:pt idx="90">
                        <c:v>220.91089963991769</c:v>
                      </c:pt>
                      <c:pt idx="91">
                        <c:v>220.91089963991769</c:v>
                      </c:pt>
                      <c:pt idx="92">
                        <c:v>220.91089963991769</c:v>
                      </c:pt>
                      <c:pt idx="93">
                        <c:v>220.91089963991769</c:v>
                      </c:pt>
                      <c:pt idx="94">
                        <c:v>220.91089963991769</c:v>
                      </c:pt>
                      <c:pt idx="95">
                        <c:v>220.91089963991769</c:v>
                      </c:pt>
                      <c:pt idx="96">
                        <c:v>220.91089963991769</c:v>
                      </c:pt>
                      <c:pt idx="97">
                        <c:v>220.91089963991769</c:v>
                      </c:pt>
                      <c:pt idx="98">
                        <c:v>220.91089963991769</c:v>
                      </c:pt>
                      <c:pt idx="99">
                        <c:v>220.91089963991769</c:v>
                      </c:pt>
                      <c:pt idx="100">
                        <c:v>220.91089963991769</c:v>
                      </c:pt>
                      <c:pt idx="101">
                        <c:v>220.91089963991769</c:v>
                      </c:pt>
                      <c:pt idx="102">
                        <c:v>220.91089963991769</c:v>
                      </c:pt>
                      <c:pt idx="103">
                        <c:v>220.91089963991769</c:v>
                      </c:pt>
                      <c:pt idx="104">
                        <c:v>220.91089963991769</c:v>
                      </c:pt>
                      <c:pt idx="105">
                        <c:v>220.91089963991769</c:v>
                      </c:pt>
                      <c:pt idx="106">
                        <c:v>220.91089963991769</c:v>
                      </c:pt>
                      <c:pt idx="107">
                        <c:v>220.91089963991769</c:v>
                      </c:pt>
                      <c:pt idx="108">
                        <c:v>220.91089963991769</c:v>
                      </c:pt>
                      <c:pt idx="109">
                        <c:v>220.91089963991769</c:v>
                      </c:pt>
                      <c:pt idx="110">
                        <c:v>220.91089963991769</c:v>
                      </c:pt>
                      <c:pt idx="111">
                        <c:v>220.91089963991769</c:v>
                      </c:pt>
                      <c:pt idx="112">
                        <c:v>220.91089963991769</c:v>
                      </c:pt>
                      <c:pt idx="113">
                        <c:v>220.91089963991769</c:v>
                      </c:pt>
                      <c:pt idx="114">
                        <c:v>220.91089963991769</c:v>
                      </c:pt>
                      <c:pt idx="115">
                        <c:v>220.91089963991769</c:v>
                      </c:pt>
                      <c:pt idx="116">
                        <c:v>220.91089963991769</c:v>
                      </c:pt>
                      <c:pt idx="117">
                        <c:v>220.91089963991769</c:v>
                      </c:pt>
                      <c:pt idx="118">
                        <c:v>220.91089963991769</c:v>
                      </c:pt>
                      <c:pt idx="119">
                        <c:v>220.91089963991769</c:v>
                      </c:pt>
                      <c:pt idx="120">
                        <c:v>220.91089963991769</c:v>
                      </c:pt>
                      <c:pt idx="121">
                        <c:v>220.91089963991769</c:v>
                      </c:pt>
                      <c:pt idx="122">
                        <c:v>220.91089963991769</c:v>
                      </c:pt>
                      <c:pt idx="123">
                        <c:v>220.91089963991769</c:v>
                      </c:pt>
                      <c:pt idx="124">
                        <c:v>220.91089963991769</c:v>
                      </c:pt>
                      <c:pt idx="125">
                        <c:v>220.91089963991769</c:v>
                      </c:pt>
                      <c:pt idx="126">
                        <c:v>220.91089963991769</c:v>
                      </c:pt>
                      <c:pt idx="127">
                        <c:v>220.91089963991769</c:v>
                      </c:pt>
                      <c:pt idx="128">
                        <c:v>220.91089963991769</c:v>
                      </c:pt>
                      <c:pt idx="129">
                        <c:v>220.91089963991769</c:v>
                      </c:pt>
                      <c:pt idx="130">
                        <c:v>220.91089963991769</c:v>
                      </c:pt>
                      <c:pt idx="131">
                        <c:v>220.91089963991769</c:v>
                      </c:pt>
                      <c:pt idx="132">
                        <c:v>220.91089963991769</c:v>
                      </c:pt>
                      <c:pt idx="133">
                        <c:v>220.91089963991769</c:v>
                      </c:pt>
                      <c:pt idx="134">
                        <c:v>220.91089963991769</c:v>
                      </c:pt>
                      <c:pt idx="135">
                        <c:v>220.91089963991769</c:v>
                      </c:pt>
                      <c:pt idx="136">
                        <c:v>220.91089963991769</c:v>
                      </c:pt>
                      <c:pt idx="137">
                        <c:v>220.91089963991769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7F2-4F07-9536-4A821E0644BD}"/>
                  </c:ext>
                </c:extLst>
              </c15:ser>
            </c15:filteredAreaSeries>
          </c:ext>
        </c:extLst>
      </c:areaChart>
      <c:dateAx>
        <c:axId val="-2111322928"/>
        <c:scaling>
          <c:orientation val="minMax"/>
          <c:max val="46388"/>
        </c:scaling>
        <c:delete val="0"/>
        <c:axPos val="b"/>
        <c:numFmt formatCode="mm/yyyy" sourceLinked="0"/>
        <c:majorTickMark val="out"/>
        <c:minorTickMark val="out"/>
        <c:tickLblPos val="low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2"/>
        <c:majorTimeUnit val="months"/>
      </c:dateAx>
      <c:valAx>
        <c:axId val="-2111317488"/>
        <c:scaling>
          <c:orientation val="minMax"/>
          <c:max val="0.65000000000000013"/>
          <c:min val="-1.05"/>
        </c:scaling>
        <c:delete val="0"/>
        <c:axPos val="r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max"/>
        <c:crossBetween val="midCat"/>
        <c:majorUnit val="0.30000000000000004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A+0 (Atual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Forward!$AI$2:$AI$151</c:f>
              <c:numCache>
                <c:formatCode>General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E6-41DD-9C42-CB36351529F5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'Atac-I50-SECOeS'!$AM$2:$AM$151</c:f>
              <c:numCache>
                <c:formatCode>_(* #,##0.00_);_(* \(#,##0.00\);_(* "-"??_);_(@_)</c:formatCode>
                <c:ptCount val="150"/>
                <c:pt idx="84">
                  <c:v>285.94799999999998</c:v>
                </c:pt>
                <c:pt idx="85">
                  <c:v>210.47179999999997</c:v>
                </c:pt>
                <c:pt idx="86">
                  <c:v>231.64800000000002</c:v>
                </c:pt>
                <c:pt idx="87">
                  <c:v>204.73160000000001</c:v>
                </c:pt>
                <c:pt idx="88">
                  <c:v>200.54900000000001</c:v>
                </c:pt>
                <c:pt idx="89">
                  <c:v>192.70000000000002</c:v>
                </c:pt>
                <c:pt idx="90">
                  <c:v>113.32510000000001</c:v>
                </c:pt>
                <c:pt idx="91">
                  <c:v>116.3349</c:v>
                </c:pt>
                <c:pt idx="92">
                  <c:v>140.2653</c:v>
                </c:pt>
                <c:pt idx="93">
                  <c:v>112.252</c:v>
                </c:pt>
                <c:pt idx="94">
                  <c:v>105.813</c:v>
                </c:pt>
                <c:pt idx="95">
                  <c:v>106.6156</c:v>
                </c:pt>
                <c:pt idx="96">
                  <c:v>125.86320000000001</c:v>
                </c:pt>
                <c:pt idx="97">
                  <c:v>124.13069999999999</c:v>
                </c:pt>
                <c:pt idx="98">
                  <c:v>118.62509999999999</c:v>
                </c:pt>
                <c:pt idx="99">
                  <c:v>115.6046</c:v>
                </c:pt>
                <c:pt idx="100">
                  <c:v>119.58450000000001</c:v>
                </c:pt>
                <c:pt idx="101">
                  <c:v>119.343</c:v>
                </c:pt>
                <c:pt idx="102">
                  <c:v>122.83919999999999</c:v>
                </c:pt>
                <c:pt idx="103">
                  <c:v>126.11820000000002</c:v>
                </c:pt>
                <c:pt idx="104">
                  <c:v>122.3964</c:v>
                </c:pt>
                <c:pt idx="105">
                  <c:v>124.37700000000001</c:v>
                </c:pt>
                <c:pt idx="106">
                  <c:v>124.11300000000001</c:v>
                </c:pt>
                <c:pt idx="107">
                  <c:v>124.93049999999999</c:v>
                </c:pt>
                <c:pt idx="108">
                  <c:v>134.72399999999999</c:v>
                </c:pt>
                <c:pt idx="109">
                  <c:v>177.8415</c:v>
                </c:pt>
                <c:pt idx="110">
                  <c:v>176.52180000000001</c:v>
                </c:pt>
                <c:pt idx="111">
                  <c:v>166.29</c:v>
                </c:pt>
                <c:pt idx="112">
                  <c:v>132.57599999999999</c:v>
                </c:pt>
                <c:pt idx="113">
                  <c:v>189.23440000000002</c:v>
                </c:pt>
                <c:pt idx="114">
                  <c:v>252.56300000000002</c:v>
                </c:pt>
                <c:pt idx="115">
                  <c:v>202.44550000000001</c:v>
                </c:pt>
                <c:pt idx="116">
                  <c:v>249.06720000000001</c:v>
                </c:pt>
                <c:pt idx="117">
                  <c:v>348.16</c:v>
                </c:pt>
                <c:pt idx="118">
                  <c:v>305.29320000000001</c:v>
                </c:pt>
                <c:pt idx="119">
                  <c:v>126.2079</c:v>
                </c:pt>
                <c:pt idx="120">
                  <c:v>187.86249999999998</c:v>
                </c:pt>
                <c:pt idx="121">
                  <c:v>243.32130000000001</c:v>
                </c:pt>
                <c:pt idx="122">
                  <c:v>340.93360000000001</c:v>
                </c:pt>
                <c:pt idx="123">
                  <c:v>389.38799999999998</c:v>
                </c:pt>
                <c:pt idx="124">
                  <c:v>373.12360000000001</c:v>
                </c:pt>
                <c:pt idx="125">
                  <c:v>380.56200000000001</c:v>
                </c:pt>
                <c:pt idx="126">
                  <c:v>329.61959999999999</c:v>
                </c:pt>
                <c:pt idx="127">
                  <c:v>304.86649999999997</c:v>
                </c:pt>
                <c:pt idx="128">
                  <c:v>346.8528</c:v>
                </c:pt>
                <c:pt idx="129">
                  <c:v>333.84960000000001</c:v>
                </c:pt>
                <c:pt idx="130">
                  <c:v>305.59050000000002</c:v>
                </c:pt>
                <c:pt idx="131">
                  <c:v>322.63920000000002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E6-41DD-9C42-CB3635152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A+1 (Atual 2027)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Forward!$AJ$2:$AJ$151</c:f>
              <c:numCache>
                <c:formatCode>General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86-4369-8F2E-F2E86AB14253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'Atac-I50-SECOeS'!$AN$2:$AN$151</c:f>
              <c:numCache>
                <c:formatCode>_(* #,##0.00_);_(* \(#,##0.00\);_(* "-"??_);_(@_)</c:formatCode>
                <c:ptCount val="150"/>
                <c:pt idx="84">
                  <c:v>294.50200000000001</c:v>
                </c:pt>
                <c:pt idx="85">
                  <c:v>284.68439999999998</c:v>
                </c:pt>
                <c:pt idx="86">
                  <c:v>311.27700000000004</c:v>
                </c:pt>
                <c:pt idx="87">
                  <c:v>307.09740000000005</c:v>
                </c:pt>
                <c:pt idx="88">
                  <c:v>277.22949999999997</c:v>
                </c:pt>
                <c:pt idx="89">
                  <c:v>272.60000000000002</c:v>
                </c:pt>
                <c:pt idx="90">
                  <c:v>253.52110000000002</c:v>
                </c:pt>
                <c:pt idx="91">
                  <c:v>238.5453</c:v>
                </c:pt>
                <c:pt idx="92">
                  <c:v>232.2039</c:v>
                </c:pt>
                <c:pt idx="93">
                  <c:v>194.964</c:v>
                </c:pt>
                <c:pt idx="94">
                  <c:v>142.25970000000001</c:v>
                </c:pt>
                <c:pt idx="95">
                  <c:v>138.24879999999999</c:v>
                </c:pt>
                <c:pt idx="96">
                  <c:v>151.50200000000001</c:v>
                </c:pt>
                <c:pt idx="97">
                  <c:v>140.37209999999999</c:v>
                </c:pt>
                <c:pt idx="98">
                  <c:v>133.59719999999999</c:v>
                </c:pt>
                <c:pt idx="99">
                  <c:v>117.89380000000001</c:v>
                </c:pt>
                <c:pt idx="100">
                  <c:v>120.7234</c:v>
                </c:pt>
                <c:pt idx="101">
                  <c:v>121.61620000000001</c:v>
                </c:pt>
                <c:pt idx="102">
                  <c:v>125.11399999999999</c:v>
                </c:pt>
                <c:pt idx="103">
                  <c:v>121.57340000000001</c:v>
                </c:pt>
                <c:pt idx="104">
                  <c:v>116.7299</c:v>
                </c:pt>
                <c:pt idx="105">
                  <c:v>117.59280000000001</c:v>
                </c:pt>
                <c:pt idx="106">
                  <c:v>132.0111</c:v>
                </c:pt>
                <c:pt idx="107">
                  <c:v>130.55799999999999</c:v>
                </c:pt>
                <c:pt idx="108">
                  <c:v>151.56450000000001</c:v>
                </c:pt>
                <c:pt idx="109">
                  <c:v>241.596</c:v>
                </c:pt>
                <c:pt idx="110">
                  <c:v>223.15020000000001</c:v>
                </c:pt>
                <c:pt idx="111">
                  <c:v>205.09100000000001</c:v>
                </c:pt>
                <c:pt idx="112">
                  <c:v>176.768</c:v>
                </c:pt>
                <c:pt idx="113">
                  <c:v>205.73740000000001</c:v>
                </c:pt>
                <c:pt idx="114">
                  <c:v>232.7972</c:v>
                </c:pt>
                <c:pt idx="115">
                  <c:v>221.04860000000002</c:v>
                </c:pt>
                <c:pt idx="116">
                  <c:v>235.95840000000001</c:v>
                </c:pt>
                <c:pt idx="117">
                  <c:v>264.38400000000001</c:v>
                </c:pt>
                <c:pt idx="118">
                  <c:v>190.5376</c:v>
                </c:pt>
                <c:pt idx="119">
                  <c:v>194.166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86-4369-8F2E-F2E86AB142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6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A+2 (Atual 2028)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Forward!$AK$2:$AK$151</c:f>
              <c:numCache>
                <c:formatCode>General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80-435F-9879-A72333328152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'Atac-I50-SECOeS'!$AO$2:$AO$151</c:f>
              <c:numCache>
                <c:formatCode>_(* #,##0.00_);_(* \(#,##0.00\);_(* "-"??_);_(@_)</c:formatCode>
                <c:ptCount val="150"/>
                <c:pt idx="84">
                  <c:v>261.50799999999998</c:v>
                </c:pt>
                <c:pt idx="85">
                  <c:v>266.43539999999996</c:v>
                </c:pt>
                <c:pt idx="86">
                  <c:v>271.46250000000003</c:v>
                </c:pt>
                <c:pt idx="87">
                  <c:v>277.33990000000006</c:v>
                </c:pt>
                <c:pt idx="88">
                  <c:v>268.97159999999997</c:v>
                </c:pt>
                <c:pt idx="89">
                  <c:v>262.02500000000003</c:v>
                </c:pt>
                <c:pt idx="90">
                  <c:v>253.52110000000002</c:v>
                </c:pt>
                <c:pt idx="91">
                  <c:v>244.42080000000001</c:v>
                </c:pt>
                <c:pt idx="92">
                  <c:v>240.45480000000001</c:v>
                </c:pt>
                <c:pt idx="93">
                  <c:v>218.596</c:v>
                </c:pt>
                <c:pt idx="94">
                  <c:v>191.63909999999998</c:v>
                </c:pt>
                <c:pt idx="95">
                  <c:v>185.11279999999999</c:v>
                </c:pt>
                <c:pt idx="96">
                  <c:v>168.983</c:v>
                </c:pt>
                <c:pt idx="97">
                  <c:v>155.45339999999999</c:v>
                </c:pt>
                <c:pt idx="98">
                  <c:v>149.721</c:v>
                </c:pt>
                <c:pt idx="99">
                  <c:v>131.62900000000002</c:v>
                </c:pt>
                <c:pt idx="100">
                  <c:v>135.5291</c:v>
                </c:pt>
                <c:pt idx="101">
                  <c:v>137.52860000000001</c:v>
                </c:pt>
                <c:pt idx="102">
                  <c:v>139.90019999999998</c:v>
                </c:pt>
                <c:pt idx="103">
                  <c:v>138.6164</c:v>
                </c:pt>
                <c:pt idx="104">
                  <c:v>131.46279999999999</c:v>
                </c:pt>
                <c:pt idx="105">
                  <c:v>135.684</c:v>
                </c:pt>
                <c:pt idx="106">
                  <c:v>145.55070000000001</c:v>
                </c:pt>
                <c:pt idx="107">
                  <c:v>162.072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80-435F-9879-A723333281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A+3 (Atual 2029)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Forward!$AL$2:$AL$151</c:f>
              <c:numCache>
                <c:formatCode>General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37-4062-8456-9D0023C38043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'Atac-I50-SECOeS'!$AP$2:$AP$151</c:f>
              <c:numCache>
                <c:formatCode>_(* #,##0.00_);_(* \(#,##0.00\);_(* "-"??_);_(@_)</c:formatCode>
                <c:ptCount val="150"/>
                <c:pt idx="84">
                  <c:v>243.178</c:v>
                </c:pt>
                <c:pt idx="85">
                  <c:v>244.53659999999999</c:v>
                </c:pt>
                <c:pt idx="86">
                  <c:v>241.3</c:v>
                </c:pt>
                <c:pt idx="87">
                  <c:v>240.44060000000002</c:v>
                </c:pt>
                <c:pt idx="88">
                  <c:v>245.3776</c:v>
                </c:pt>
                <c:pt idx="89">
                  <c:v>237.35000000000002</c:v>
                </c:pt>
                <c:pt idx="90">
                  <c:v>237.16490000000002</c:v>
                </c:pt>
                <c:pt idx="91">
                  <c:v>232.66980000000001</c:v>
                </c:pt>
                <c:pt idx="92">
                  <c:v>235.74</c:v>
                </c:pt>
                <c:pt idx="93">
                  <c:v>218.596</c:v>
                </c:pt>
                <c:pt idx="94">
                  <c:v>203.39609999999999</c:v>
                </c:pt>
                <c:pt idx="95">
                  <c:v>199.172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37-4062-8456-9D0023C380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A+4 (Atual 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Forward!$AM$2:$AM$151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215</c:v>
                </c:pt>
                <c:pt idx="133">
                  <c:v>247</c:v>
                </c:pt>
                <c:pt idx="134">
                  <c:v>240</c:v>
                </c:pt>
                <c:pt idx="135">
                  <c:v>231</c:v>
                </c:pt>
                <c:pt idx="136">
                  <c:v>249</c:v>
                </c:pt>
                <c:pt idx="137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62-41E2-940A-ED8D01AA9CBE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'Atac-I50-SECOeS'!$AQ$2:$AQ$151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221.62199999999999</c:v>
                </c:pt>
                <c:pt idx="133">
                  <c:v>253.0762</c:v>
                </c:pt>
                <c:pt idx="134">
                  <c:v>244.60800000000003</c:v>
                </c:pt>
                <c:pt idx="135">
                  <c:v>233.88749999999999</c:v>
                </c:pt>
                <c:pt idx="136">
                  <c:v>250.4442</c:v>
                </c:pt>
                <c:pt idx="137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62-41E2-940A-ED8D01AA9C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Modalidade Atacadista - Incentivada 50% - SE/CO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8"/>
          <c:order val="2"/>
          <c:tx>
            <c:v>Preço 2022</c:v>
          </c:tx>
          <c:spPr>
            <a:ln w="31750" cap="rnd">
              <a:solidFill>
                <a:srgbClr val="C00000"/>
              </a:solidFill>
              <a:prstDash val="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'Atac-I50-SECOeS'!$K$2:$K$151</c:f>
              <c:numCache>
                <c:formatCode>_(* #,##0.00_);_(* \(#,##0.00\);_(* "-"??_);_(@_)</c:formatCode>
                <c:ptCount val="150"/>
                <c:pt idx="84">
                  <c:v>285.94799999999998</c:v>
                </c:pt>
                <c:pt idx="85">
                  <c:v>210.47179999999997</c:v>
                </c:pt>
                <c:pt idx="86">
                  <c:v>231.64800000000002</c:v>
                </c:pt>
                <c:pt idx="87">
                  <c:v>204.73160000000001</c:v>
                </c:pt>
                <c:pt idx="88">
                  <c:v>200.54900000000001</c:v>
                </c:pt>
                <c:pt idx="89">
                  <c:v>192.70000000000002</c:v>
                </c:pt>
                <c:pt idx="90">
                  <c:v>113.32510000000001</c:v>
                </c:pt>
                <c:pt idx="91">
                  <c:v>116.3349</c:v>
                </c:pt>
                <c:pt idx="92">
                  <c:v>140.2653</c:v>
                </c:pt>
                <c:pt idx="93">
                  <c:v>112.252</c:v>
                </c:pt>
                <c:pt idx="94">
                  <c:v>105.813</c:v>
                </c:pt>
                <c:pt idx="95">
                  <c:v>106.6156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D5-4B7E-ADE1-C91855C7A203}"/>
            </c:ext>
          </c:extLst>
        </c:ser>
        <c:ser>
          <c:idx val="7"/>
          <c:order val="3"/>
          <c:tx>
            <c:v>Preço 2023</c:v>
          </c:tx>
          <c:spPr>
            <a:ln w="31750" cap="rnd">
              <a:solidFill>
                <a:sysClr val="windowText" lastClr="00000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'Atac-I50-SECOeS'!$L$2:$L$151</c:f>
              <c:numCache>
                <c:formatCode>_(* #,##0.00_);_(* \(#,##0.00\);_(* "-"??_);_(@_)</c:formatCode>
                <c:ptCount val="150"/>
                <c:pt idx="84">
                  <c:v>294.50200000000001</c:v>
                </c:pt>
                <c:pt idx="85">
                  <c:v>284.68439999999998</c:v>
                </c:pt>
                <c:pt idx="86">
                  <c:v>311.27700000000004</c:v>
                </c:pt>
                <c:pt idx="87">
                  <c:v>307.09740000000005</c:v>
                </c:pt>
                <c:pt idx="88">
                  <c:v>277.22949999999997</c:v>
                </c:pt>
                <c:pt idx="89">
                  <c:v>272.60000000000002</c:v>
                </c:pt>
                <c:pt idx="90">
                  <c:v>253.52110000000002</c:v>
                </c:pt>
                <c:pt idx="91">
                  <c:v>238.5453</c:v>
                </c:pt>
                <c:pt idx="92">
                  <c:v>232.2039</c:v>
                </c:pt>
                <c:pt idx="93">
                  <c:v>194.964</c:v>
                </c:pt>
                <c:pt idx="94">
                  <c:v>142.25970000000001</c:v>
                </c:pt>
                <c:pt idx="95">
                  <c:v>138.24879999999999</c:v>
                </c:pt>
                <c:pt idx="96">
                  <c:v>125.86320000000001</c:v>
                </c:pt>
                <c:pt idx="97">
                  <c:v>124.13069999999999</c:v>
                </c:pt>
                <c:pt idx="98">
                  <c:v>118.62509999999999</c:v>
                </c:pt>
                <c:pt idx="99">
                  <c:v>115.6046</c:v>
                </c:pt>
                <c:pt idx="100">
                  <c:v>119.58450000000001</c:v>
                </c:pt>
                <c:pt idx="101">
                  <c:v>119.343</c:v>
                </c:pt>
                <c:pt idx="102">
                  <c:v>122.83919999999999</c:v>
                </c:pt>
                <c:pt idx="103">
                  <c:v>126.11820000000002</c:v>
                </c:pt>
                <c:pt idx="104">
                  <c:v>122.3964</c:v>
                </c:pt>
                <c:pt idx="105">
                  <c:v>124.37700000000001</c:v>
                </c:pt>
                <c:pt idx="106">
                  <c:v>124.11300000000001</c:v>
                </c:pt>
                <c:pt idx="107">
                  <c:v>124.93049999999999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D5-4B7E-ADE1-C91855C7A203}"/>
            </c:ext>
          </c:extLst>
        </c:ser>
        <c:ser>
          <c:idx val="6"/>
          <c:order val="4"/>
          <c:tx>
            <c:v>Preço 2024</c:v>
          </c:tx>
          <c:spPr>
            <a:ln w="31750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'Atac-I50-SECOeS'!$M$2:$M$151</c:f>
              <c:numCache>
                <c:formatCode>_(* #,##0.00_);_(* \(#,##0.00\);_(* "-"??_);_(@_)</c:formatCode>
                <c:ptCount val="150"/>
                <c:pt idx="84">
                  <c:v>261.50799999999998</c:v>
                </c:pt>
                <c:pt idx="85">
                  <c:v>266.43539999999996</c:v>
                </c:pt>
                <c:pt idx="86">
                  <c:v>271.46250000000003</c:v>
                </c:pt>
                <c:pt idx="87">
                  <c:v>277.33990000000006</c:v>
                </c:pt>
                <c:pt idx="88">
                  <c:v>268.97159999999997</c:v>
                </c:pt>
                <c:pt idx="89">
                  <c:v>262.02500000000003</c:v>
                </c:pt>
                <c:pt idx="90">
                  <c:v>253.52110000000002</c:v>
                </c:pt>
                <c:pt idx="91">
                  <c:v>244.42080000000001</c:v>
                </c:pt>
                <c:pt idx="92">
                  <c:v>240.45480000000001</c:v>
                </c:pt>
                <c:pt idx="93">
                  <c:v>218.596</c:v>
                </c:pt>
                <c:pt idx="94">
                  <c:v>191.63909999999998</c:v>
                </c:pt>
                <c:pt idx="95">
                  <c:v>185.11279999999999</c:v>
                </c:pt>
                <c:pt idx="96">
                  <c:v>151.50200000000001</c:v>
                </c:pt>
                <c:pt idx="97">
                  <c:v>140.37209999999999</c:v>
                </c:pt>
                <c:pt idx="98">
                  <c:v>133.59719999999999</c:v>
                </c:pt>
                <c:pt idx="99">
                  <c:v>117.89380000000001</c:v>
                </c:pt>
                <c:pt idx="100">
                  <c:v>120.7234</c:v>
                </c:pt>
                <c:pt idx="101">
                  <c:v>121.61620000000001</c:v>
                </c:pt>
                <c:pt idx="102">
                  <c:v>125.11399999999999</c:v>
                </c:pt>
                <c:pt idx="103">
                  <c:v>121.57340000000001</c:v>
                </c:pt>
                <c:pt idx="104">
                  <c:v>116.7299</c:v>
                </c:pt>
                <c:pt idx="105">
                  <c:v>117.59280000000001</c:v>
                </c:pt>
                <c:pt idx="106">
                  <c:v>132.0111</c:v>
                </c:pt>
                <c:pt idx="107">
                  <c:v>130.55799999999999</c:v>
                </c:pt>
                <c:pt idx="108">
                  <c:v>134.72399999999999</c:v>
                </c:pt>
                <c:pt idx="109">
                  <c:v>177.8415</c:v>
                </c:pt>
                <c:pt idx="110">
                  <c:v>176.52180000000001</c:v>
                </c:pt>
                <c:pt idx="111">
                  <c:v>166.29</c:v>
                </c:pt>
                <c:pt idx="112">
                  <c:v>132.57599999999999</c:v>
                </c:pt>
                <c:pt idx="113">
                  <c:v>189.23440000000002</c:v>
                </c:pt>
                <c:pt idx="114">
                  <c:v>252.56300000000002</c:v>
                </c:pt>
                <c:pt idx="115">
                  <c:v>202.44550000000001</c:v>
                </c:pt>
                <c:pt idx="116">
                  <c:v>249.06720000000001</c:v>
                </c:pt>
                <c:pt idx="117">
                  <c:v>348.16</c:v>
                </c:pt>
                <c:pt idx="118">
                  <c:v>305.29320000000001</c:v>
                </c:pt>
                <c:pt idx="119">
                  <c:v>126.2079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D5-4B7E-ADE1-C91855C7A203}"/>
            </c:ext>
          </c:extLst>
        </c:ser>
        <c:ser>
          <c:idx val="5"/>
          <c:order val="5"/>
          <c:tx>
            <c:v>Preço 2025</c:v>
          </c:tx>
          <c:spPr>
            <a:ln w="31750" cap="rnd">
              <a:solidFill>
                <a:srgbClr val="00B05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'Atac-I50-SECOeS'!$N$2:$N$151</c:f>
              <c:numCache>
                <c:formatCode>_(* #,##0.00_);_(* \(#,##0.00\);_(* "-"??_);_(@_)</c:formatCode>
                <c:ptCount val="150"/>
                <c:pt idx="84">
                  <c:v>243.178</c:v>
                </c:pt>
                <c:pt idx="85">
                  <c:v>244.53659999999999</c:v>
                </c:pt>
                <c:pt idx="86">
                  <c:v>241.3</c:v>
                </c:pt>
                <c:pt idx="87">
                  <c:v>240.44060000000002</c:v>
                </c:pt>
                <c:pt idx="88">
                  <c:v>245.3776</c:v>
                </c:pt>
                <c:pt idx="89">
                  <c:v>237.35000000000002</c:v>
                </c:pt>
                <c:pt idx="90">
                  <c:v>237.16490000000002</c:v>
                </c:pt>
                <c:pt idx="91">
                  <c:v>232.66980000000001</c:v>
                </c:pt>
                <c:pt idx="92">
                  <c:v>235.74</c:v>
                </c:pt>
                <c:pt idx="93">
                  <c:v>218.596</c:v>
                </c:pt>
                <c:pt idx="94">
                  <c:v>203.39609999999999</c:v>
                </c:pt>
                <c:pt idx="95">
                  <c:v>199.172</c:v>
                </c:pt>
                <c:pt idx="96">
                  <c:v>168.983</c:v>
                </c:pt>
                <c:pt idx="97">
                  <c:v>155.45339999999999</c:v>
                </c:pt>
                <c:pt idx="98">
                  <c:v>149.721</c:v>
                </c:pt>
                <c:pt idx="99">
                  <c:v>131.62900000000002</c:v>
                </c:pt>
                <c:pt idx="100">
                  <c:v>135.5291</c:v>
                </c:pt>
                <c:pt idx="101">
                  <c:v>137.52860000000001</c:v>
                </c:pt>
                <c:pt idx="102">
                  <c:v>139.90019999999998</c:v>
                </c:pt>
                <c:pt idx="103">
                  <c:v>138.6164</c:v>
                </c:pt>
                <c:pt idx="104">
                  <c:v>131.46279999999999</c:v>
                </c:pt>
                <c:pt idx="105">
                  <c:v>135.684</c:v>
                </c:pt>
                <c:pt idx="106">
                  <c:v>145.55070000000001</c:v>
                </c:pt>
                <c:pt idx="107">
                  <c:v>162.072</c:v>
                </c:pt>
                <c:pt idx="108">
                  <c:v>151.56450000000001</c:v>
                </c:pt>
                <c:pt idx="109">
                  <c:v>241.596</c:v>
                </c:pt>
                <c:pt idx="110">
                  <c:v>223.15020000000001</c:v>
                </c:pt>
                <c:pt idx="111">
                  <c:v>205.09100000000001</c:v>
                </c:pt>
                <c:pt idx="112">
                  <c:v>176.768</c:v>
                </c:pt>
                <c:pt idx="113">
                  <c:v>205.73740000000001</c:v>
                </c:pt>
                <c:pt idx="114">
                  <c:v>232.7972</c:v>
                </c:pt>
                <c:pt idx="115">
                  <c:v>221.04860000000002</c:v>
                </c:pt>
                <c:pt idx="116">
                  <c:v>235.95840000000001</c:v>
                </c:pt>
                <c:pt idx="117">
                  <c:v>264.38400000000001</c:v>
                </c:pt>
                <c:pt idx="118">
                  <c:v>190.5376</c:v>
                </c:pt>
                <c:pt idx="119">
                  <c:v>194.166</c:v>
                </c:pt>
                <c:pt idx="120">
                  <c:v>187.86249999999998</c:v>
                </c:pt>
                <c:pt idx="121">
                  <c:v>243.32130000000001</c:v>
                </c:pt>
                <c:pt idx="122">
                  <c:v>340.93360000000001</c:v>
                </c:pt>
                <c:pt idx="123">
                  <c:v>389.38799999999998</c:v>
                </c:pt>
                <c:pt idx="124">
                  <c:v>373.12360000000001</c:v>
                </c:pt>
                <c:pt idx="125">
                  <c:v>380.56200000000001</c:v>
                </c:pt>
                <c:pt idx="126">
                  <c:v>329.61959999999999</c:v>
                </c:pt>
                <c:pt idx="127">
                  <c:v>304.86649999999997</c:v>
                </c:pt>
                <c:pt idx="128">
                  <c:v>346.8528</c:v>
                </c:pt>
                <c:pt idx="129">
                  <c:v>333.84960000000001</c:v>
                </c:pt>
                <c:pt idx="130">
                  <c:v>305.59050000000002</c:v>
                </c:pt>
                <c:pt idx="131">
                  <c:v>322.63920000000002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D5-4B7E-ADE1-C91855C7A203}"/>
            </c:ext>
          </c:extLst>
        </c:ser>
        <c:ser>
          <c:idx val="0"/>
          <c:order val="6"/>
          <c:tx>
            <c:v>Preço 2026</c:v>
          </c:tx>
          <c:spPr>
            <a:ln w="31750" cap="rnd">
              <a:solidFill>
                <a:srgbClr val="00B0F0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D5-4B7E-ADE1-C91855C7A203}"/>
            </c:ext>
          </c:extLst>
        </c:ser>
        <c:ser>
          <c:idx val="2"/>
          <c:order val="8"/>
          <c:tx>
            <c:v>Preço 2028</c:v>
          </c:tx>
          <c:spPr>
            <a:ln w="317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217.51599999999999</c:v>
                </c:pt>
                <c:pt idx="85">
                  <c:v>218.98799999999997</c:v>
                </c:pt>
                <c:pt idx="86">
                  <c:v>215.96350000000001</c:v>
                </c:pt>
                <c:pt idx="87">
                  <c:v>215.44430000000003</c:v>
                </c:pt>
                <c:pt idx="88">
                  <c:v>220.60389999999998</c:v>
                </c:pt>
                <c:pt idx="89">
                  <c:v>212.67500000000001</c:v>
                </c:pt>
                <c:pt idx="90">
                  <c:v>212.63060000000002</c:v>
                </c:pt>
                <c:pt idx="91">
                  <c:v>207.99270000000001</c:v>
                </c:pt>
                <c:pt idx="92">
                  <c:v>210.9873</c:v>
                </c:pt>
                <c:pt idx="93">
                  <c:v>200.87199999999999</c:v>
                </c:pt>
                <c:pt idx="94">
                  <c:v>199.869</c:v>
                </c:pt>
                <c:pt idx="95">
                  <c:v>199.172</c:v>
                </c:pt>
                <c:pt idx="96">
                  <c:v>202.77959999999999</c:v>
                </c:pt>
                <c:pt idx="97">
                  <c:v>206.49779999999998</c:v>
                </c:pt>
                <c:pt idx="98">
                  <c:v>196.94069999999999</c:v>
                </c:pt>
                <c:pt idx="99">
                  <c:v>188.85900000000001</c:v>
                </c:pt>
                <c:pt idx="100">
                  <c:v>182.22399999999999</c:v>
                </c:pt>
                <c:pt idx="101">
                  <c:v>177.30960000000002</c:v>
                </c:pt>
                <c:pt idx="102">
                  <c:v>172.88479999999998</c:v>
                </c:pt>
                <c:pt idx="103">
                  <c:v>172.70240000000001</c:v>
                </c:pt>
                <c:pt idx="104">
                  <c:v>172.26159999999999</c:v>
                </c:pt>
                <c:pt idx="105">
                  <c:v>169.60500000000002</c:v>
                </c:pt>
                <c:pt idx="106">
                  <c:v>169.245</c:v>
                </c:pt>
                <c:pt idx="107">
                  <c:v>181.2055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D5-4B7E-ADE1-C91855C7A203}"/>
            </c:ext>
          </c:extLst>
        </c:ser>
        <c:ser>
          <c:idx val="3"/>
          <c:order val="9"/>
          <c:tx>
            <c:v>Preço 2029</c:v>
          </c:tx>
          <c:spPr>
            <a:ln w="31750" cap="rnd">
              <a:solidFill>
                <a:srgbClr val="7030A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211.40600000000001</c:v>
                </c:pt>
                <c:pt idx="85">
                  <c:v>212.90499999999997</c:v>
                </c:pt>
                <c:pt idx="86">
                  <c:v>209.93100000000001</c:v>
                </c:pt>
                <c:pt idx="87">
                  <c:v>209.49280000000002</c:v>
                </c:pt>
                <c:pt idx="88">
                  <c:v>214.7054</c:v>
                </c:pt>
                <c:pt idx="89">
                  <c:v>206.8</c:v>
                </c:pt>
                <c:pt idx="90">
                  <c:v>206.78910000000002</c:v>
                </c:pt>
                <c:pt idx="91">
                  <c:v>202.1172</c:v>
                </c:pt>
                <c:pt idx="92">
                  <c:v>205.09380000000002</c:v>
                </c:pt>
                <c:pt idx="93">
                  <c:v>194.964</c:v>
                </c:pt>
                <c:pt idx="94">
                  <c:v>193.9905</c:v>
                </c:pt>
                <c:pt idx="95">
                  <c:v>193.31399999999999</c:v>
                </c:pt>
                <c:pt idx="96">
                  <c:v>196.95259999999999</c:v>
                </c:pt>
                <c:pt idx="97">
                  <c:v>200.69729999999998</c:v>
                </c:pt>
                <c:pt idx="98">
                  <c:v>191.18219999999999</c:v>
                </c:pt>
                <c:pt idx="99">
                  <c:v>186.56980000000001</c:v>
                </c:pt>
                <c:pt idx="100">
                  <c:v>179.9462</c:v>
                </c:pt>
                <c:pt idx="101">
                  <c:v>175.03640000000001</c:v>
                </c:pt>
                <c:pt idx="102">
                  <c:v>170.60999999999999</c:v>
                </c:pt>
                <c:pt idx="103">
                  <c:v>170.43</c:v>
                </c:pt>
                <c:pt idx="104">
                  <c:v>169.995</c:v>
                </c:pt>
                <c:pt idx="105">
                  <c:v>167.34360000000001</c:v>
                </c:pt>
                <c:pt idx="106">
                  <c:v>166.98840000000001</c:v>
                </c:pt>
                <c:pt idx="107">
                  <c:v>178.9545</c:v>
                </c:pt>
                <c:pt idx="108">
                  <c:v>185.24549999999999</c:v>
                </c:pt>
                <c:pt idx="109">
                  <c:v>206.92250000000001</c:v>
                </c:pt>
                <c:pt idx="110">
                  <c:v>206.49720000000002</c:v>
                </c:pt>
                <c:pt idx="111">
                  <c:v>190.67920000000001</c:v>
                </c:pt>
                <c:pt idx="112">
                  <c:v>178.9776</c:v>
                </c:pt>
                <c:pt idx="113">
                  <c:v>187.03400000000002</c:v>
                </c:pt>
                <c:pt idx="114">
                  <c:v>187.77510000000001</c:v>
                </c:pt>
                <c:pt idx="115">
                  <c:v>186.03100000000001</c:v>
                </c:pt>
                <c:pt idx="116">
                  <c:v>188.98520000000002</c:v>
                </c:pt>
                <c:pt idx="117">
                  <c:v>186.048</c:v>
                </c:pt>
                <c:pt idx="118">
                  <c:v>181.8768</c:v>
                </c:pt>
                <c:pt idx="119">
                  <c:v>189.85120000000001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D5-4B7E-ADE1-C91855C7A203}"/>
            </c:ext>
          </c:extLst>
        </c:ser>
        <c:ser>
          <c:idx val="4"/>
          <c:order val="10"/>
          <c:tx>
            <c:v>Preço 2030</c:v>
          </c:tx>
          <c:spPr>
            <a:ln w="31750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205.29599999999999</c:v>
                </c:pt>
                <c:pt idx="85" formatCode="_(* #,##0.00_);_(* \(#,##0.00\);_(* &quot;-&quot;??_);_(@_)">
                  <c:v>206.82199999999997</c:v>
                </c:pt>
                <c:pt idx="86" formatCode="_(* #,##0.00_);_(* \(#,##0.00\);_(* &quot;-&quot;??_);_(@_)">
                  <c:v>203.89850000000001</c:v>
                </c:pt>
                <c:pt idx="87" formatCode="_(* #,##0.00_);_(* \(#,##0.00\);_(* &quot;-&quot;??_);_(@_)">
                  <c:v>203.54130000000004</c:v>
                </c:pt>
                <c:pt idx="88" formatCode="_(* #,##0.00_);_(* \(#,##0.00\);_(* &quot;-&quot;??_);_(@_)">
                  <c:v>208.80689999999998</c:v>
                </c:pt>
                <c:pt idx="89" formatCode="_(* #,##0.00_);_(* \(#,##0.00\);_(* &quot;-&quot;??_);_(@_)">
                  <c:v>200.92500000000001</c:v>
                </c:pt>
                <c:pt idx="90" formatCode="_(* #,##0.00_);_(* \(#,##0.00\);_(* &quot;-&quot;??_);_(@_)">
                  <c:v>200.94760000000002</c:v>
                </c:pt>
                <c:pt idx="91" formatCode="_(* #,##0.00_);_(* \(#,##0.00\);_(* &quot;-&quot;??_);_(@_)">
                  <c:v>196.24170000000001</c:v>
                </c:pt>
                <c:pt idx="92" formatCode="_(* #,##0.00_);_(* \(#,##0.00\);_(* &quot;-&quot;??_);_(@_)">
                  <c:v>199.20030000000003</c:v>
                </c:pt>
                <c:pt idx="93" formatCode="_(* #,##0.00_);_(* \(#,##0.00\);_(* &quot;-&quot;??_);_(@_)">
                  <c:v>189.05599999999998</c:v>
                </c:pt>
                <c:pt idx="94" formatCode="_(* #,##0.00_);_(* \(#,##0.00\);_(* &quot;-&quot;??_);_(@_)">
                  <c:v>188.11199999999999</c:v>
                </c:pt>
                <c:pt idx="95" formatCode="_(* #,##0.00_);_(* \(#,##0.00\);_(* &quot;-&quot;??_);_(@_)">
                  <c:v>187.45599999999999</c:v>
                </c:pt>
                <c:pt idx="96" formatCode="_(* #,##0.00_);_(* \(#,##0.00\);_(* &quot;-&quot;??_);_(@_)">
                  <c:v>191.12559999999999</c:v>
                </c:pt>
                <c:pt idx="97" formatCode="_(* #,##0.00_);_(* \(#,##0.00\);_(* &quot;-&quot;??_);_(@_)">
                  <c:v>194.89679999999998</c:v>
                </c:pt>
                <c:pt idx="98" formatCode="_(* #,##0.00_);_(* \(#,##0.00\);_(* &quot;-&quot;??_);_(@_)">
                  <c:v>185.4237</c:v>
                </c:pt>
                <c:pt idx="99" formatCode="_(* #,##0.00_);_(* \(#,##0.00\);_(* &quot;-&quot;??_);_(@_)">
                  <c:v>184.28060000000002</c:v>
                </c:pt>
                <c:pt idx="100" formatCode="_(* #,##0.00_);_(* \(#,##0.00\);_(* &quot;-&quot;??_);_(@_)">
                  <c:v>177.66839999999999</c:v>
                </c:pt>
                <c:pt idx="101" formatCode="_(* #,##0.00_);_(* \(#,##0.00\);_(* &quot;-&quot;??_);_(@_)">
                  <c:v>172.76320000000001</c:v>
                </c:pt>
                <c:pt idx="102" formatCode="_(* #,##0.00_);_(* \(#,##0.00\);_(* &quot;-&quot;??_);_(@_)">
                  <c:v>168.33519999999999</c:v>
                </c:pt>
                <c:pt idx="103" formatCode="_(* #,##0.00_);_(* \(#,##0.00\);_(* &quot;-&quot;??_);_(@_)">
                  <c:v>168.1576</c:v>
                </c:pt>
                <c:pt idx="104" formatCode="_(* #,##0.00_);_(* \(#,##0.00\);_(* &quot;-&quot;??_);_(@_)">
                  <c:v>167.72839999999999</c:v>
                </c:pt>
                <c:pt idx="105" formatCode="_(* #,##0.00_);_(* \(#,##0.00\);_(* &quot;-&quot;??_);_(@_)">
                  <c:v>165.0822</c:v>
                </c:pt>
                <c:pt idx="106" formatCode="_(* #,##0.00_);_(* \(#,##0.00\);_(* &quot;-&quot;??_);_(@_)">
                  <c:v>164.73180000000002</c:v>
                </c:pt>
                <c:pt idx="107" formatCode="_(* #,##0.00_);_(* \(#,##0.00\);_(* &quot;-&quot;??_);_(@_)">
                  <c:v>176.70349999999999</c:v>
                </c:pt>
                <c:pt idx="108" formatCode="_(* #,##0.00_);_(* \(#,##0.00\);_(* &quot;-&quot;??_);_(@_)">
                  <c:v>183.0001</c:v>
                </c:pt>
                <c:pt idx="109" formatCode="_(* #,##0.00_);_(* \(#,##0.00\);_(* &quot;-&quot;??_);_(@_)">
                  <c:v>201.33</c:v>
                </c:pt>
                <c:pt idx="110" formatCode="_(* #,##0.00_);_(* \(#,##0.00\);_(* &quot;-&quot;??_);_(@_)">
                  <c:v>200.9462</c:v>
                </c:pt>
                <c:pt idx="111" formatCode="_(* #,##0.00_);_(* \(#,##0.00\);_(* &quot;-&quot;??_);_(@_)">
                  <c:v>185.1362</c:v>
                </c:pt>
                <c:pt idx="112" formatCode="_(* #,##0.00_);_(* \(#,##0.00\);_(* &quot;-&quot;??_);_(@_)">
                  <c:v>173.45359999999999</c:v>
                </c:pt>
                <c:pt idx="113" formatCode="_(* #,##0.00_);_(* \(#,##0.00\);_(* &quot;-&quot;??_);_(@_)">
                  <c:v>181.53300000000002</c:v>
                </c:pt>
                <c:pt idx="114" formatCode="_(* #,##0.00_);_(* \(#,##0.00\);_(* &quot;-&quot;??_);_(@_)">
                  <c:v>182.28460000000001</c:v>
                </c:pt>
                <c:pt idx="115" formatCode="_(* #,##0.00_);_(* \(#,##0.00\);_(* &quot;-&quot;??_);_(@_)">
                  <c:v>180.55950000000001</c:v>
                </c:pt>
                <c:pt idx="116" formatCode="_(* #,##0.00_);_(* \(#,##0.00\);_(* &quot;-&quot;??_);_(@_)">
                  <c:v>183.5232</c:v>
                </c:pt>
                <c:pt idx="117" formatCode="_(* #,##0.00_);_(* \(#,##0.00\);_(* &quot;-&quot;??_);_(@_)">
                  <c:v>180.608</c:v>
                </c:pt>
                <c:pt idx="118" formatCode="_(* #,##0.00_);_(* \(#,##0.00\);_(* &quot;-&quot;??_);_(@_)">
                  <c:v>176.46379999999999</c:v>
                </c:pt>
                <c:pt idx="119" formatCode="_(* #,##0.00_);_(* \(#,##0.00\);_(* &quot;-&quot;??_);_(@_)">
                  <c:v>184.45769999999999</c:v>
                </c:pt>
                <c:pt idx="120" formatCode="_(* #,##0.00_);_(* \(#,##0.00\);_(* &quot;-&quot;??_);_(@_)">
                  <c:v>177.12749999999997</c:v>
                </c:pt>
                <c:pt idx="121" formatCode="_(* #,##0.00_);_(* \(#,##0.00\);_(* &quot;-&quot;??_);_(@_)">
                  <c:v>185.43870000000001</c:v>
                </c:pt>
                <c:pt idx="122" formatCode="_(* #,##0.00_);_(* \(#,##0.00\);_(* &quot;-&quot;??_);_(@_)">
                  <c:v>191.64279999999999</c:v>
                </c:pt>
                <c:pt idx="123" formatCode="_(* #,##0.00_);_(* \(#,##0.00\);_(* &quot;-&quot;??_);_(@_)">
                  <c:v>198.90360000000001</c:v>
                </c:pt>
                <c:pt idx="124" formatCode="_(* #,##0.00_);_(* \(#,##0.00\);_(* &quot;-&quot;??_);_(@_)">
                  <c:v>200.18710000000002</c:v>
                </c:pt>
                <c:pt idx="125" formatCode="_(* #,##0.00_);_(* \(#,##0.00\);_(* &quot;-&quot;??_);_(@_)">
                  <c:v>200.73600000000002</c:v>
                </c:pt>
                <c:pt idx="126" formatCode="_(* #,##0.00_);_(* \(#,##0.00\);_(* &quot;-&quot;??_);_(@_)">
                  <c:v>202.36139999999997</c:v>
                </c:pt>
                <c:pt idx="127" formatCode="_(* #,##0.00_);_(* \(#,##0.00\);_(* &quot;-&quot;??_);_(@_)">
                  <c:v>202.89750000000001</c:v>
                </c:pt>
                <c:pt idx="128" formatCode="_(* #,##0.00_);_(* \(#,##0.00\);_(* &quot;-&quot;??_);_(@_)">
                  <c:v>218.73600000000002</c:v>
                </c:pt>
                <c:pt idx="129" formatCode="_(* #,##0.00_);_(* \(#,##0.00\);_(* &quot;-&quot;??_);_(@_)">
                  <c:v>228.09599999999998</c:v>
                </c:pt>
                <c:pt idx="130" formatCode="_(* #,##0.00_);_(* \(#,##0.00\);_(* &quot;-&quot;??_);_(@_)">
                  <c:v>222.71850000000001</c:v>
                </c:pt>
                <c:pt idx="131" formatCode="_(* #,##0.00_);_(* \(#,##0.00\);_(* &quot;-&quot;??_);_(@_)">
                  <c:v>211.9905</c:v>
                </c:pt>
                <c:pt idx="132" formatCode="_(* #,##0.00_);_(* \(#,##0.00\);_(* &quot;-&quot;??_);_(@_)">
                  <c:v>221.62199999999999</c:v>
                </c:pt>
                <c:pt idx="133" formatCode="_(* #,##0.00_);_(* \(#,##0.00\);_(* &quot;-&quot;??_);_(@_)">
                  <c:v>253.0762</c:v>
                </c:pt>
                <c:pt idx="134" formatCode="_(* #,##0.00_);_(* \(#,##0.00\);_(* &quot;-&quot;??_);_(@_)">
                  <c:v>244.60800000000003</c:v>
                </c:pt>
                <c:pt idx="135" formatCode="_(* #,##0.00_);_(* \(#,##0.00\);_(* &quot;-&quot;??_);_(@_)">
                  <c:v>233.88749999999999</c:v>
                </c:pt>
                <c:pt idx="136" formatCode="_(* #,##0.00_);_(* \(#,##0.00\);_(* &quot;-&quot;??_);_(@_)">
                  <c:v>250.4442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D5-4B7E-ADE1-C91855C7A203}"/>
            </c:ext>
          </c:extLst>
        </c:ser>
        <c:ser>
          <c:idx val="11"/>
          <c:order val="11"/>
          <c:tx>
            <c:v>Preço 2031</c:v>
          </c:tx>
          <c:spPr>
            <a:ln w="31750" cap="rnd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'Atac-I50-SECOeS'!$T$2:$T$151</c:f>
              <c:numCache>
                <c:formatCode>General</c:formatCode>
                <c:ptCount val="150"/>
                <c:pt idx="84" formatCode="_(* #,##0.00_);_(* \(#,##0.00\);_(* &quot;-&quot;??_);_(@_)">
                  <c:v>199.18600000000001</c:v>
                </c:pt>
                <c:pt idx="85" formatCode="_(* #,##0.00_);_(* \(#,##0.00\);_(* &quot;-&quot;??_);_(@_)">
                  <c:v>200.73899999999998</c:v>
                </c:pt>
                <c:pt idx="86" formatCode="_(* #,##0.00_);_(* \(#,##0.00\);_(* &quot;-&quot;??_);_(@_)">
                  <c:v>197.86600000000001</c:v>
                </c:pt>
                <c:pt idx="87" formatCode="_(* #,##0.00_);_(* \(#,##0.00\);_(* &quot;-&quot;??_);_(@_)">
                  <c:v>197.58980000000003</c:v>
                </c:pt>
                <c:pt idx="88" formatCode="_(* #,##0.00_);_(* \(#,##0.00\);_(* &quot;-&quot;??_);_(@_)">
                  <c:v>202.9084</c:v>
                </c:pt>
                <c:pt idx="89" formatCode="_(* #,##0.00_);_(* \(#,##0.00\);_(* &quot;-&quot;??_);_(@_)">
                  <c:v>195.05</c:v>
                </c:pt>
                <c:pt idx="90" formatCode="_(* #,##0.00_);_(* \(#,##0.00\);_(* &quot;-&quot;??_);_(@_)">
                  <c:v>195.10610000000003</c:v>
                </c:pt>
                <c:pt idx="91" formatCode="_(* #,##0.00_);_(* \(#,##0.00\);_(* &quot;-&quot;??_);_(@_)">
                  <c:v>190.36619999999999</c:v>
                </c:pt>
                <c:pt idx="92" formatCode="_(* #,##0.00_);_(* \(#,##0.00\);_(* &quot;-&quot;??_);_(@_)">
                  <c:v>193.30680000000001</c:v>
                </c:pt>
                <c:pt idx="93" formatCode="_(* #,##0.00_);_(* \(#,##0.00\);_(* &quot;-&quot;??_);_(@_)">
                  <c:v>183.148</c:v>
                </c:pt>
                <c:pt idx="94" formatCode="_(* #,##0.00_);_(* \(#,##0.00\);_(* &quot;-&quot;??_);_(@_)">
                  <c:v>182.23349999999999</c:v>
                </c:pt>
                <c:pt idx="95" formatCode="_(* #,##0.00_);_(* \(#,##0.00\);_(* &quot;-&quot;??_);_(@_)">
                  <c:v>181.59799999999998</c:v>
                </c:pt>
                <c:pt idx="96" formatCode="_(* #,##0.00_);_(* \(#,##0.00\);_(* &quot;-&quot;??_);_(@_)">
                  <c:v>185.29859999999999</c:v>
                </c:pt>
                <c:pt idx="97" formatCode="_(* #,##0.00_);_(* \(#,##0.00\);_(* &quot;-&quot;??_);_(@_)">
                  <c:v>189.09629999999999</c:v>
                </c:pt>
                <c:pt idx="98" formatCode="_(* #,##0.00_);_(* \(#,##0.00\);_(* &quot;-&quot;??_);_(@_)">
                  <c:v>179.6652</c:v>
                </c:pt>
                <c:pt idx="99" formatCode="_(* #,##0.00_);_(* \(#,##0.00\);_(* &quot;-&quot;??_);_(@_)">
                  <c:v>181.9914</c:v>
                </c:pt>
                <c:pt idx="100" formatCode="_(* #,##0.00_);_(* \(#,##0.00\);_(* &quot;-&quot;??_);_(@_)">
                  <c:v>175.39060000000001</c:v>
                </c:pt>
                <c:pt idx="101" formatCode="_(* #,##0.00_);_(* \(#,##0.00\);_(* &quot;-&quot;??_);_(@_)">
                  <c:v>170.49</c:v>
                </c:pt>
                <c:pt idx="102" formatCode="_(* #,##0.00_);_(* \(#,##0.00\);_(* &quot;-&quot;??_);_(@_)">
                  <c:v>166.06039999999999</c:v>
                </c:pt>
                <c:pt idx="103" formatCode="_(* #,##0.00_);_(* \(#,##0.00\);_(* &quot;-&quot;??_);_(@_)">
                  <c:v>165.88520000000003</c:v>
                </c:pt>
                <c:pt idx="104" formatCode="_(* #,##0.00_);_(* \(#,##0.00\);_(* &quot;-&quot;??_);_(@_)">
                  <c:v>165.46179999999998</c:v>
                </c:pt>
                <c:pt idx="105" formatCode="_(* #,##0.00_);_(* \(#,##0.00\);_(* &quot;-&quot;??_);_(@_)">
                  <c:v>162.82080000000002</c:v>
                </c:pt>
                <c:pt idx="106" formatCode="_(* #,##0.00_);_(* \(#,##0.00\);_(* &quot;-&quot;??_);_(@_)">
                  <c:v>162.4752</c:v>
                </c:pt>
                <c:pt idx="107" formatCode="_(* #,##0.00_);_(* \(#,##0.00\);_(* &quot;-&quot;??_);_(@_)">
                  <c:v>174.45249999999999</c:v>
                </c:pt>
                <c:pt idx="108" formatCode="_(* #,##0.00_);_(* \(#,##0.00\);_(* &quot;-&quot;??_);_(@_)">
                  <c:v>180.75470000000001</c:v>
                </c:pt>
                <c:pt idx="109" formatCode="_(* #,##0.00_);_(* \(#,##0.00\);_(* &quot;-&quot;??_);_(@_)">
                  <c:v>195.73750000000001</c:v>
                </c:pt>
                <c:pt idx="110" formatCode="_(* #,##0.00_);_(* \(#,##0.00\);_(* &quot;-&quot;??_);_(@_)">
                  <c:v>195.39520000000002</c:v>
                </c:pt>
                <c:pt idx="111" formatCode="_(* #,##0.00_);_(* \(#,##0.00\);_(* &quot;-&quot;??_);_(@_)">
                  <c:v>179.5932</c:v>
                </c:pt>
                <c:pt idx="112" formatCode="_(* #,##0.00_);_(* \(#,##0.00\);_(* &quot;-&quot;??_);_(@_)">
                  <c:v>167.92959999999999</c:v>
                </c:pt>
                <c:pt idx="113" formatCode="_(* #,##0.00_);_(* \(#,##0.00\);_(* &quot;-&quot;??_);_(@_)">
                  <c:v>176.03200000000001</c:v>
                </c:pt>
                <c:pt idx="114" formatCode="_(* #,##0.00_);_(* \(#,##0.00\);_(* &quot;-&quot;??_);_(@_)">
                  <c:v>176.79410000000001</c:v>
                </c:pt>
                <c:pt idx="115" formatCode="_(* #,##0.00_);_(* \(#,##0.00\);_(* &quot;-&quot;??_);_(@_)">
                  <c:v>175.08800000000002</c:v>
                </c:pt>
                <c:pt idx="116" formatCode="_(* #,##0.00_);_(* \(#,##0.00\);_(* &quot;-&quot;??_);_(@_)">
                  <c:v>178.06120000000001</c:v>
                </c:pt>
                <c:pt idx="117" formatCode="_(* #,##0.00_);_(* \(#,##0.00\);_(* &quot;-&quot;??_);_(@_)">
                  <c:v>175.16800000000001</c:v>
                </c:pt>
                <c:pt idx="118" formatCode="_(* #,##0.00_);_(* \(#,##0.00\);_(* &quot;-&quot;??_);_(@_)">
                  <c:v>171.05080000000001</c:v>
                </c:pt>
                <c:pt idx="119" formatCode="_(* #,##0.00_);_(* \(#,##0.00\);_(* &quot;-&quot;??_);_(@_)">
                  <c:v>179.0642</c:v>
                </c:pt>
                <c:pt idx="120" formatCode="_(* #,##0.00_);_(* \(#,##0.00\);_(* &quot;-&quot;??_);_(@_)">
                  <c:v>171.76</c:v>
                </c:pt>
                <c:pt idx="121" formatCode="_(* #,##0.00_);_(* \(#,##0.00\);_(* &quot;-&quot;??_);_(@_)">
                  <c:v>174.71970000000002</c:v>
                </c:pt>
                <c:pt idx="122" formatCode="_(* #,##0.00_);_(* \(#,##0.00\);_(* &quot;-&quot;??_);_(@_)">
                  <c:v>181.0548</c:v>
                </c:pt>
                <c:pt idx="123" formatCode="_(* #,##0.00_);_(* \(#,##0.00\);_(* &quot;-&quot;??_);_(@_)">
                  <c:v>188.37960000000001</c:v>
                </c:pt>
                <c:pt idx="124" formatCode="_(* #,##0.00_);_(* \(#,##0.00\);_(* &quot;-&quot;??_);_(@_)">
                  <c:v>189.70609999999999</c:v>
                </c:pt>
                <c:pt idx="125" formatCode="_(* #,##0.00_);_(* \(#,##0.00\);_(* &quot;-&quot;??_);_(@_)">
                  <c:v>190.28100000000001</c:v>
                </c:pt>
                <c:pt idx="126" formatCode="_(* #,##0.00_);_(* \(#,##0.00\);_(* &quot;-&quot;??_);_(@_)">
                  <c:v>191.93039999999999</c:v>
                </c:pt>
                <c:pt idx="127" formatCode="_(* #,##0.00_);_(* \(#,##0.00\);_(* &quot;-&quot;??_);_(@_)">
                  <c:v>192.49250000000001</c:v>
                </c:pt>
                <c:pt idx="128" formatCode="_(* #,##0.00_);_(* \(#,##0.00\);_(* &quot;-&quot;??_);_(@_)">
                  <c:v>208.32000000000002</c:v>
                </c:pt>
                <c:pt idx="129" formatCode="_(* #,##0.00_);_(* \(#,##0.00\);_(* &quot;-&quot;??_);_(@_)">
                  <c:v>217.72799999999998</c:v>
                </c:pt>
                <c:pt idx="130" formatCode="_(* #,##0.00_);_(* \(#,##0.00\);_(* &quot;-&quot;??_);_(@_)">
                  <c:v>212.3595</c:v>
                </c:pt>
                <c:pt idx="131" formatCode="_(* #,##0.00_);_(* \(#,##0.00\);_(* &quot;-&quot;??_);_(@_)">
                  <c:v>201.64950000000002</c:v>
                </c:pt>
                <c:pt idx="132" formatCode="_(* #,##0.00_);_(* \(#,##0.00\);_(* &quot;-&quot;??_);_(@_)">
                  <c:v>209.25239999999999</c:v>
                </c:pt>
                <c:pt idx="133" formatCode="_(* #,##0.00_);_(* \(#,##0.00\);_(* &quot;-&quot;??_);_(@_)">
                  <c:v>214.1414</c:v>
                </c:pt>
                <c:pt idx="134" formatCode="_(* #,##0.00_);_(* \(#,##0.00\);_(* &quot;-&quot;??_);_(@_)">
                  <c:v>222.18560000000002</c:v>
                </c:pt>
                <c:pt idx="135" formatCode="_(* #,##0.00_);_(* \(#,##0.00\);_(* &quot;-&quot;??_);_(@_)">
                  <c:v>216.67499999999998</c:v>
                </c:pt>
                <c:pt idx="136" formatCode="_(* #,##0.00_);_(* \(#,##0.00\);_(* &quot;-&quot;??_);_(@_)">
                  <c:v>221.27600000000001</c:v>
                </c:pt>
                <c:pt idx="137" formatCode="_(* #,##0.00_);_(* \(#,##0.00\);_(* &quot;-&quot;??_);_(@_)">
                  <c:v>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6D5-4B7E-ADE1-C91855C7A2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>
          <c:ext xmlns:c15="http://schemas.microsoft.com/office/drawing/2012/chart" uri="{02D57815-91ED-43cb-92C2-25804820EDAC}">
            <c15:filteredLineSeries>
              <c15:ser>
                <c:idx val="10"/>
                <c:order val="0"/>
                <c:tx>
                  <c:strRef>
                    <c:extLst>
                      <c:ext uri="{02D57815-91ED-43cb-92C2-25804820EDAC}">
                        <c15:formulaRef>
                          <c15:sqref>'Atac-I50-SECOeS'!$I$1</c15:sqref>
                        </c15:formulaRef>
                      </c:ext>
                    </c:extLst>
                    <c:strCache>
                      <c:ptCount val="1"/>
                      <c:pt idx="0">
                        <c:v>2020</c:v>
                      </c:pt>
                    </c:strCache>
                  </c:strRef>
                </c:tx>
                <c:spPr>
                  <a:ln w="31750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'Atac-I50-SECOeS'!$I$2:$I$151</c15:sqref>
                        </c15:formulaRef>
                      </c:ext>
                    </c:extLst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E6D5-4B7E-ADE1-C91855C7A203}"/>
                  </c:ext>
                </c:extLst>
              </c15:ser>
            </c15:filteredLineSeries>
            <c15:filteredLineSeries>
              <c15:ser>
                <c:idx val="9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 w="31750" cap="rnd">
                    <a:solidFill>
                      <a:schemeClr val="accent4">
                        <a:lumMod val="60000"/>
                      </a:schemeClr>
                    </a:solidFill>
                    <a:prstDash val="dash"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dPt>
                  <c:idx val="141"/>
                  <c:marker>
                    <c:symbol val="none"/>
                  </c:marker>
                  <c:bubble3D val="0"/>
                  <c:spPr>
                    <a:ln w="31750" cap="rnd">
                      <a:solidFill>
                        <a:sysClr val="windowText" lastClr="000000"/>
                      </a:solidFill>
                      <a:prstDash val="dash"/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C-E6D5-4B7E-ADE1-C91855C7A203}"/>
                    </c:ext>
                  </c:extLst>
                </c:dPt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'Atac-I50-SECOeS'!$J$2:$J$151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E6D5-4B7E-ADE1-C91855C7A203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1"/>
          <c:order val="7"/>
          <c:tx>
            <c:v>Preço 2027</c:v>
          </c:tx>
          <c:spPr>
            <a:ln w="31750" cap="rnd">
              <a:solidFill>
                <a:srgbClr val="FFFF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223.626</c:v>
                </c:pt>
                <c:pt idx="85">
                  <c:v>225.07099999999997</c:v>
                </c:pt>
                <c:pt idx="86">
                  <c:v>221.99600000000004</c:v>
                </c:pt>
                <c:pt idx="87">
                  <c:v>221.39580000000004</c:v>
                </c:pt>
                <c:pt idx="88">
                  <c:v>226.50239999999999</c:v>
                </c:pt>
                <c:pt idx="89">
                  <c:v>218.55</c:v>
                </c:pt>
                <c:pt idx="90">
                  <c:v>218.47210000000001</c:v>
                </c:pt>
                <c:pt idx="91">
                  <c:v>213.8682</c:v>
                </c:pt>
                <c:pt idx="92">
                  <c:v>216.88080000000002</c:v>
                </c:pt>
                <c:pt idx="93">
                  <c:v>206.78</c:v>
                </c:pt>
                <c:pt idx="94">
                  <c:v>205.7475</c:v>
                </c:pt>
                <c:pt idx="95">
                  <c:v>205.03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6D5-4B7E-ADE1-C91855C7A2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9622368"/>
        <c:axId val="1039618528"/>
      </c:lineChart>
      <c:dateAx>
        <c:axId val="-2111322928"/>
        <c:scaling>
          <c:orientation val="minMax"/>
          <c:max val="46203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3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25"/>
      </c:valAx>
      <c:valAx>
        <c:axId val="1039618528"/>
        <c:scaling>
          <c:orientation val="minMax"/>
          <c:max val="450"/>
          <c:min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1039622368"/>
        <c:crosses val="max"/>
        <c:crossBetween val="between"/>
        <c:majorUnit val="25"/>
      </c:valAx>
      <c:dateAx>
        <c:axId val="1039622368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03961852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Forward!$O$2:$O$151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 formatCode="_(* #,##0.00_);_(* \(#,##0.00\);_(* &quot;-&quot;??_);_(@_)">
                  <c:v>154</c:v>
                </c:pt>
                <c:pt idx="108" formatCode="_(* #,##0.00_);_(* \(#,##0.00\);_(* &quot;-&quot;??_);_(@_)">
                  <c:v>147</c:v>
                </c:pt>
                <c:pt idx="109" formatCode="_(* #,##0.00_);_(* \(#,##0.00\);_(* &quot;-&quot;??_);_(@_)">
                  <c:v>207</c:v>
                </c:pt>
                <c:pt idx="110" formatCode="_(* #,##0.00_);_(* \(#,##0.00\);_(* &quot;-&quot;??_);_(@_)">
                  <c:v>195</c:v>
                </c:pt>
                <c:pt idx="111" formatCode="_(* #,##0.00_);_(* \(#,##0.00\);_(* &quot;-&quot;??_);_(@_)">
                  <c:v>186</c:v>
                </c:pt>
                <c:pt idx="112" formatCode="_(* #,##0.00_);_(* \(#,##0.00\);_(* &quot;-&quot;??_);_(@_)">
                  <c:v>175</c:v>
                </c:pt>
                <c:pt idx="113" formatCode="_(* #,##0.00_);_(* \(#,##0.00\);_(* &quot;-&quot;??_);_(@_)">
                  <c:v>188</c:v>
                </c:pt>
                <c:pt idx="114" formatCode="_(* #,##0.00_);_(* \(#,##0.00\);_(* &quot;-&quot;??_);_(@_)">
                  <c:v>197</c:v>
                </c:pt>
                <c:pt idx="115" formatCode="_(* #,##0.00_);_(* \(#,##0.00\);_(* &quot;-&quot;??_);_(@_)">
                  <c:v>192</c:v>
                </c:pt>
                <c:pt idx="116" formatCode="_(* #,##0.00_);_(* \(#,##0.00\);_(* &quot;-&quot;??_);_(@_)">
                  <c:v>200</c:v>
                </c:pt>
                <c:pt idx="117" formatCode="_(* #,##0.00_);_(* \(#,##0.00\);_(* &quot;-&quot;??_);_(@_)">
                  <c:v>201</c:v>
                </c:pt>
                <c:pt idx="118" formatCode="_(* #,##0.00_);_(* \(#,##0.00\);_(* &quot;-&quot;??_);_(@_)">
                  <c:v>189</c:v>
                </c:pt>
                <c:pt idx="119" formatCode="_(* #,##0.00_);_(* \(#,##0.00\);_(* &quot;-&quot;??_);_(@_)">
                  <c:v>191</c:v>
                </c:pt>
                <c:pt idx="120" formatCode="_(* #,##0.00_);_(* \(#,##0.00\);_(* &quot;-&quot;??_);_(@_)">
                  <c:v>199</c:v>
                </c:pt>
                <c:pt idx="121" formatCode="_(* #,##0.00_);_(* \(#,##0.00\);_(* &quot;-&quot;??_);_(@_)">
                  <c:v>219</c:v>
                </c:pt>
                <c:pt idx="122" formatCode="_(* #,##0.00_);_(* \(#,##0.00\);_(* &quot;-&quot;??_);_(@_)">
                  <c:v>242</c:v>
                </c:pt>
                <c:pt idx="123" formatCode="_(* #,##0.00_);_(* \(#,##0.00\);_(* &quot;-&quot;??_);_(@_)">
                  <c:v>273</c:v>
                </c:pt>
                <c:pt idx="124" formatCode="_(* #,##0.00_);_(* \(#,##0.00\);_(* &quot;-&quot;??_);_(@_)">
                  <c:v>271</c:v>
                </c:pt>
                <c:pt idx="125" formatCode="_(* #,##0.00_);_(* \(#,##0.00\);_(* &quot;-&quot;??_);_(@_)">
                  <c:v>281</c:v>
                </c:pt>
                <c:pt idx="126" formatCode="_(* #,##0.00_);_(* \(#,##0.00\);_(* &quot;-&quot;??_);_(@_)">
                  <c:v>276</c:v>
                </c:pt>
                <c:pt idx="127" formatCode="_(* #,##0.00_);_(* \(#,##0.00\);_(* &quot;-&quot;??_);_(@_)">
                  <c:v>268</c:v>
                </c:pt>
                <c:pt idx="128" formatCode="_(* #,##0.00_);_(* \(#,##0.00\);_(* &quot;-&quot;??_);_(@_)">
                  <c:v>289</c:v>
                </c:pt>
                <c:pt idx="129" formatCode="_(* #,##0.00_);_(* \(#,##0.00\);_(* &quot;-&quot;??_);_(@_)">
                  <c:v>281</c:v>
                </c:pt>
                <c:pt idx="130" formatCode="_(* #,##0.00_);_(* \(#,##0.00\);_(* &quot;-&quot;??_);_(@_)">
                  <c:v>279</c:v>
                </c:pt>
                <c:pt idx="131" formatCode="_(* #,##0.00_);_(* \(#,##0.00\);_(* &quot;-&quot;??_);_(@_)">
                  <c:v>316</c:v>
                </c:pt>
                <c:pt idx="132" formatCode="_(* #,##0.00_);_(* \(#,##0.00\);_(* &quot;-&quot;??_);_(@_)">
                  <c:v>364</c:v>
                </c:pt>
                <c:pt idx="133" formatCode="_(* #,##0.00_);_(* \(#,##0.00\);_(* &quot;-&quot;??_);_(@_)">
                  <c:v>436</c:v>
                </c:pt>
                <c:pt idx="134" formatCode="_(* #,##0.00_);_(* \(#,##0.00\);_(* &quot;-&quot;??_);_(@_)">
                  <c:v>400</c:v>
                </c:pt>
                <c:pt idx="135" formatCode="_(* #,##0.00_);_(* \(#,##0.00\);_(* &quot;-&quot;??_);_(@_)">
                  <c:v>325</c:v>
                </c:pt>
                <c:pt idx="136" formatCode="_(* #,##0.00_);_(* \(#,##0.00\);_(* &quot;-&quot;??_);_(@_)">
                  <c:v>337</c:v>
                </c:pt>
                <c:pt idx="137" formatCode="_(* #,##0.00_);_(* \(#,##0.00\);_(* &quot;-&quot;??_);_(@_)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AE-47CF-A154-2E0A5165EBAF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AE-47CF-A154-2E0A5165EB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Forward!$P$2:$P$151</c:f>
              <c:numCache>
                <c:formatCode>General</c:formatCode>
                <c:ptCount val="150"/>
                <c:pt idx="84">
                  <c:v>183</c:v>
                </c:pt>
                <c:pt idx="85">
                  <c:v>185</c:v>
                </c:pt>
                <c:pt idx="86">
                  <c:v>184</c:v>
                </c:pt>
                <c:pt idx="87">
                  <c:v>186</c:v>
                </c:pt>
                <c:pt idx="88">
                  <c:v>192</c:v>
                </c:pt>
                <c:pt idx="89">
                  <c:v>186</c:v>
                </c:pt>
                <c:pt idx="90">
                  <c:v>187</c:v>
                </c:pt>
                <c:pt idx="91">
                  <c:v>182</c:v>
                </c:pt>
                <c:pt idx="92">
                  <c:v>184</c:v>
                </c:pt>
                <c:pt idx="93">
                  <c:v>175</c:v>
                </c:pt>
                <c:pt idx="94">
                  <c:v>175</c:v>
                </c:pt>
                <c:pt idx="95">
                  <c:v>175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168</c:v>
                </c:pt>
                <c:pt idx="109" formatCode="_(* #,##0.00_);_(* \(#,##0.00\);_(* &quot;-&quot;??_);_(@_)">
                  <c:v>201</c:v>
                </c:pt>
                <c:pt idx="110" formatCode="_(* #,##0.00_);_(* \(#,##0.00\);_(* &quot;-&quot;??_);_(@_)">
                  <c:v>189</c:v>
                </c:pt>
                <c:pt idx="111" formatCode="_(* #,##0.00_);_(* \(#,##0.00\);_(* &quot;-&quot;??_);_(@_)">
                  <c:v>182</c:v>
                </c:pt>
                <c:pt idx="112" formatCode="_(* #,##0.00_);_(* \(#,##0.00\);_(* &quot;-&quot;??_);_(@_)">
                  <c:v>172</c:v>
                </c:pt>
                <c:pt idx="113" formatCode="_(* #,##0.00_);_(* \(#,##0.00\);_(* &quot;-&quot;??_);_(@_)">
                  <c:v>180</c:v>
                </c:pt>
                <c:pt idx="114" formatCode="_(* #,##0.00_);_(* \(#,##0.00\);_(* &quot;-&quot;??_);_(@_)">
                  <c:v>181</c:v>
                </c:pt>
                <c:pt idx="115" formatCode="_(* #,##0.00_);_(* \(#,##0.00\);_(* &quot;-&quot;??_);_(@_)">
                  <c:v>180</c:v>
                </c:pt>
                <c:pt idx="116" formatCode="_(* #,##0.00_);_(* \(#,##0.00\);_(* &quot;-&quot;??_);_(@_)">
                  <c:v>183</c:v>
                </c:pt>
                <c:pt idx="117" formatCode="_(* #,##0.00_);_(* \(#,##0.00\);_(* &quot;-&quot;??_);_(@_)">
                  <c:v>181</c:v>
                </c:pt>
                <c:pt idx="118" formatCode="_(* #,##0.00_);_(* \(#,##0.00\);_(* &quot;-&quot;??_);_(@_)">
                  <c:v>178</c:v>
                </c:pt>
                <c:pt idx="119" formatCode="_(* #,##0.00_);_(* \(#,##0.00\);_(* &quot;-&quot;??_);_(@_)">
                  <c:v>186</c:v>
                </c:pt>
                <c:pt idx="120" formatCode="_(* #,##0.00_);_(* \(#,##0.00\);_(* &quot;-&quot;??_);_(@_)">
                  <c:v>180</c:v>
                </c:pt>
                <c:pt idx="121" formatCode="_(* #,##0.00_);_(* \(#,##0.00\);_(* &quot;-&quot;??_);_(@_)">
                  <c:v>198</c:v>
                </c:pt>
                <c:pt idx="122" formatCode="_(* #,##0.00_);_(* \(#,##0.00\);_(* &quot;-&quot;??_);_(@_)">
                  <c:v>206</c:v>
                </c:pt>
                <c:pt idx="123" formatCode="_(* #,##0.00_);_(* \(#,##0.00\);_(* &quot;-&quot;??_);_(@_)">
                  <c:v>218</c:v>
                </c:pt>
                <c:pt idx="124" formatCode="_(* #,##0.00_);_(* \(#,##0.00\);_(* &quot;-&quot;??_);_(@_)">
                  <c:v>221</c:v>
                </c:pt>
                <c:pt idx="125" formatCode="_(* #,##0.00_);_(* \(#,##0.00\);_(* &quot;-&quot;??_);_(@_)">
                  <c:v>220</c:v>
                </c:pt>
                <c:pt idx="126" formatCode="_(* #,##0.00_);_(* \(#,##0.00\);_(* &quot;-&quot;??_);_(@_)">
                  <c:v>224</c:v>
                </c:pt>
                <c:pt idx="127" formatCode="_(* #,##0.00_);_(* \(#,##0.00\);_(* &quot;-&quot;??_);_(@_)">
                  <c:v>226</c:v>
                </c:pt>
                <c:pt idx="128" formatCode="_(* #,##0.00_);_(* \(#,##0.00\);_(* &quot;-&quot;??_);_(@_)">
                  <c:v>241</c:v>
                </c:pt>
                <c:pt idx="129" formatCode="_(* #,##0.00_);_(* \(#,##0.00\);_(* &quot;-&quot;??_);_(@_)">
                  <c:v>242</c:v>
                </c:pt>
                <c:pt idx="130" formatCode="_(* #,##0.00_);_(* \(#,##0.00\);_(* &quot;-&quot;??_);_(@_)">
                  <c:v>233</c:v>
                </c:pt>
                <c:pt idx="131" formatCode="_(* #,##0.00_);_(* \(#,##0.00\);_(* &quot;-&quot;??_);_(@_)">
                  <c:v>265</c:v>
                </c:pt>
                <c:pt idx="132" formatCode="_(* #,##0.00_);_(* \(#,##0.00\);_(* &quot;-&quot;??_);_(@_)">
                  <c:v>294</c:v>
                </c:pt>
                <c:pt idx="133" formatCode="_(* #,##0.00_);_(* \(#,##0.00\);_(* &quot;-&quot;??_);_(@_)">
                  <c:v>314</c:v>
                </c:pt>
                <c:pt idx="134" formatCode="_(* #,##0.00_);_(* \(#,##0.00\);_(* &quot;-&quot;??_);_(@_)">
                  <c:v>298</c:v>
                </c:pt>
                <c:pt idx="135" formatCode="_(* #,##0.00_);_(* \(#,##0.00\);_(* &quot;-&quot;??_);_(@_)">
                  <c:v>296</c:v>
                </c:pt>
                <c:pt idx="136" formatCode="_(* #,##0.00_);_(* \(#,##0.00\);_(* &quot;-&quot;??_);_(@_)">
                  <c:v>317</c:v>
                </c:pt>
                <c:pt idx="137" formatCode="_(* #,##0.00_);_(* \(#,##0.00\);_(* &quot;-&quot;??_);_(@_)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C5-41D3-A991-7A5EBFA035A3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223.626</c:v>
                </c:pt>
                <c:pt idx="85">
                  <c:v>225.07099999999997</c:v>
                </c:pt>
                <c:pt idx="86">
                  <c:v>221.99600000000004</c:v>
                </c:pt>
                <c:pt idx="87">
                  <c:v>221.39580000000004</c:v>
                </c:pt>
                <c:pt idx="88">
                  <c:v>226.50239999999999</c:v>
                </c:pt>
                <c:pt idx="89">
                  <c:v>218.55</c:v>
                </c:pt>
                <c:pt idx="90">
                  <c:v>218.47210000000001</c:v>
                </c:pt>
                <c:pt idx="91">
                  <c:v>213.8682</c:v>
                </c:pt>
                <c:pt idx="92">
                  <c:v>216.88080000000002</c:v>
                </c:pt>
                <c:pt idx="93">
                  <c:v>206.78</c:v>
                </c:pt>
                <c:pt idx="94">
                  <c:v>205.7475</c:v>
                </c:pt>
                <c:pt idx="95">
                  <c:v>205.03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C5-41D3-A991-7A5EBFA03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Forward!$Q$2:$Q$151</c:f>
              <c:numCache>
                <c:formatCode>General</c:formatCode>
                <c:ptCount val="150"/>
                <c:pt idx="84">
                  <c:v>178</c:v>
                </c:pt>
                <c:pt idx="85">
                  <c:v>180</c:v>
                </c:pt>
                <c:pt idx="86">
                  <c:v>179</c:v>
                </c:pt>
                <c:pt idx="87">
                  <c:v>181</c:v>
                </c:pt>
                <c:pt idx="88">
                  <c:v>187</c:v>
                </c:pt>
                <c:pt idx="89">
                  <c:v>181</c:v>
                </c:pt>
                <c:pt idx="90">
                  <c:v>182</c:v>
                </c:pt>
                <c:pt idx="91">
                  <c:v>177</c:v>
                </c:pt>
                <c:pt idx="92">
                  <c:v>179</c:v>
                </c:pt>
                <c:pt idx="93">
                  <c:v>170</c:v>
                </c:pt>
                <c:pt idx="94">
                  <c:v>170</c:v>
                </c:pt>
                <c:pt idx="95">
                  <c:v>170</c:v>
                </c:pt>
                <c:pt idx="96">
                  <c:v>174</c:v>
                </c:pt>
                <c:pt idx="97">
                  <c:v>178</c:v>
                </c:pt>
                <c:pt idx="98">
                  <c:v>171</c:v>
                </c:pt>
                <c:pt idx="99">
                  <c:v>165</c:v>
                </c:pt>
                <c:pt idx="100">
                  <c:v>160</c:v>
                </c:pt>
                <c:pt idx="101">
                  <c:v>156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  <c:pt idx="105">
                  <c:v>150</c:v>
                </c:pt>
                <c:pt idx="106">
                  <c:v>150</c:v>
                </c:pt>
                <c:pt idx="107">
                  <c:v>161</c:v>
                </c:pt>
                <c:pt idx="108">
                  <c:v>167</c:v>
                </c:pt>
                <c:pt idx="109" formatCode="_(* #,##0.00_);_(* \(#,##0.00\);_(* &quot;-&quot;??_);_(@_)">
                  <c:v>191</c:v>
                </c:pt>
                <c:pt idx="110" formatCode="_(* #,##0.00_);_(* \(#,##0.00\);_(* &quot;-&quot;??_);_(@_)">
                  <c:v>190</c:v>
                </c:pt>
                <c:pt idx="111" formatCode="_(* #,##0.00_);_(* \(#,##0.00\);_(* &quot;-&quot;??_);_(@_)">
                  <c:v>177</c:v>
                </c:pt>
                <c:pt idx="112" formatCode="_(* #,##0.00_);_(* \(#,##0.00\);_(* &quot;-&quot;??_);_(@_)">
                  <c:v>167</c:v>
                </c:pt>
                <c:pt idx="113" formatCode="_(* #,##0.00_);_(* \(#,##0.00\);_(* &quot;-&quot;??_);_(@_)">
                  <c:v>175</c:v>
                </c:pt>
                <c:pt idx="114" formatCode="_(* #,##0.00_);_(* \(#,##0.00\);_(* &quot;-&quot;??_);_(@_)">
                  <c:v>176</c:v>
                </c:pt>
                <c:pt idx="115" formatCode="_(* #,##0.00_);_(* \(#,##0.00\);_(* &quot;-&quot;??_);_(@_)">
                  <c:v>175</c:v>
                </c:pt>
                <c:pt idx="116" formatCode="_(* #,##0.00_);_(* \(#,##0.00\);_(* &quot;-&quot;??_);_(@_)">
                  <c:v>178</c:v>
                </c:pt>
                <c:pt idx="117" formatCode="_(* #,##0.00_);_(* \(#,##0.00\);_(* &quot;-&quot;??_);_(@_)">
                  <c:v>176</c:v>
                </c:pt>
                <c:pt idx="118" formatCode="_(* #,##0.00_);_(* \(#,##0.00\);_(* &quot;-&quot;??_);_(@_)">
                  <c:v>173</c:v>
                </c:pt>
                <c:pt idx="119" formatCode="_(* #,##0.00_);_(* \(#,##0.00\);_(* &quot;-&quot;??_);_(@_)">
                  <c:v>181</c:v>
                </c:pt>
                <c:pt idx="120" formatCode="_(* #,##0.00_);_(* \(#,##0.00\);_(* &quot;-&quot;??_);_(@_)">
                  <c:v>175</c:v>
                </c:pt>
                <c:pt idx="121" formatCode="_(* #,##0.00_);_(* \(#,##0.00\);_(* &quot;-&quot;??_);_(@_)">
                  <c:v>183</c:v>
                </c:pt>
                <c:pt idx="122" formatCode="_(* #,##0.00_);_(* \(#,##0.00\);_(* &quot;-&quot;??_);_(@_)">
                  <c:v>191</c:v>
                </c:pt>
                <c:pt idx="123" formatCode="_(* #,##0.00_);_(* \(#,##0.00\);_(* &quot;-&quot;??_);_(@_)">
                  <c:v>199</c:v>
                </c:pt>
                <c:pt idx="124" formatCode="_(* #,##0.00_);_(* \(#,##0.00\);_(* &quot;-&quot;??_);_(@_)">
                  <c:v>201</c:v>
                </c:pt>
                <c:pt idx="125" formatCode="_(* #,##0.00_);_(* \(#,##0.00\);_(* &quot;-&quot;??_);_(@_)">
                  <c:v>202</c:v>
                </c:pt>
                <c:pt idx="126" formatCode="_(* #,##0.00_);_(* \(#,##0.00\);_(* &quot;-&quot;??_);_(@_)">
                  <c:v>204</c:v>
                </c:pt>
                <c:pt idx="127" formatCode="_(* #,##0.00_);_(* \(#,##0.00\);_(* &quot;-&quot;??_);_(@_)">
                  <c:v>205</c:v>
                </c:pt>
                <c:pt idx="128" formatCode="_(* #,##0.00_);_(* \(#,##0.00\);_(* &quot;-&quot;??_);_(@_)">
                  <c:v>220</c:v>
                </c:pt>
                <c:pt idx="129" formatCode="_(* #,##0.00_);_(* \(#,##0.00\);_(* &quot;-&quot;??_);_(@_)">
                  <c:v>230</c:v>
                </c:pt>
                <c:pt idx="130" formatCode="_(* #,##0.00_);_(* \(#,##0.00\);_(* &quot;-&quot;??_);_(@_)">
                  <c:v>225</c:v>
                </c:pt>
                <c:pt idx="131" formatCode="_(* #,##0.00_);_(* \(#,##0.00\);_(* &quot;-&quot;??_);_(@_)">
                  <c:v>260</c:v>
                </c:pt>
                <c:pt idx="132" formatCode="_(* #,##0.00_);_(* \(#,##0.00\);_(* &quot;-&quot;??_);_(@_)">
                  <c:v>275</c:v>
                </c:pt>
                <c:pt idx="133" formatCode="_(* #,##0.00_);_(* \(#,##0.00\);_(* &quot;-&quot;??_);_(@_)">
                  <c:v>298</c:v>
                </c:pt>
                <c:pt idx="134" formatCode="_(* #,##0.00_);_(* \(#,##0.00\);_(* &quot;-&quot;??_);_(@_)">
                  <c:v>282</c:v>
                </c:pt>
                <c:pt idx="135" formatCode="_(* #,##0.00_);_(* \(#,##0.00\);_(* &quot;-&quot;??_);_(@_)">
                  <c:v>280</c:v>
                </c:pt>
                <c:pt idx="136" formatCode="_(* #,##0.00_);_(* \(#,##0.00\);_(* &quot;-&quot;??_);_(@_)">
                  <c:v>293</c:v>
                </c:pt>
                <c:pt idx="137" formatCode="_(* #,##0.00_);_(* \(#,##0.00\);_(* &quot;-&quot;??_);_(@_)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A3-45BA-AF09-11A32088F019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217.51599999999999</c:v>
                </c:pt>
                <c:pt idx="85">
                  <c:v>218.98799999999997</c:v>
                </c:pt>
                <c:pt idx="86">
                  <c:v>215.96350000000001</c:v>
                </c:pt>
                <c:pt idx="87">
                  <c:v>215.44430000000003</c:v>
                </c:pt>
                <c:pt idx="88">
                  <c:v>220.60389999999998</c:v>
                </c:pt>
                <c:pt idx="89">
                  <c:v>212.67500000000001</c:v>
                </c:pt>
                <c:pt idx="90">
                  <c:v>212.63060000000002</c:v>
                </c:pt>
                <c:pt idx="91">
                  <c:v>207.99270000000001</c:v>
                </c:pt>
                <c:pt idx="92">
                  <c:v>210.9873</c:v>
                </c:pt>
                <c:pt idx="93">
                  <c:v>200.87199999999999</c:v>
                </c:pt>
                <c:pt idx="94">
                  <c:v>199.869</c:v>
                </c:pt>
                <c:pt idx="95">
                  <c:v>199.172</c:v>
                </c:pt>
                <c:pt idx="96">
                  <c:v>202.77959999999999</c:v>
                </c:pt>
                <c:pt idx="97">
                  <c:v>206.49779999999998</c:v>
                </c:pt>
                <c:pt idx="98">
                  <c:v>196.94069999999999</c:v>
                </c:pt>
                <c:pt idx="99">
                  <c:v>188.85900000000001</c:v>
                </c:pt>
                <c:pt idx="100">
                  <c:v>182.22399999999999</c:v>
                </c:pt>
                <c:pt idx="101">
                  <c:v>177.30960000000002</c:v>
                </c:pt>
                <c:pt idx="102">
                  <c:v>172.88479999999998</c:v>
                </c:pt>
                <c:pt idx="103">
                  <c:v>172.70240000000001</c:v>
                </c:pt>
                <c:pt idx="104">
                  <c:v>172.26159999999999</c:v>
                </c:pt>
                <c:pt idx="105">
                  <c:v>169.60500000000002</c:v>
                </c:pt>
                <c:pt idx="106">
                  <c:v>169.245</c:v>
                </c:pt>
                <c:pt idx="107">
                  <c:v>181.2055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A3-45BA-AF09-11A32088F0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Forward!$R$2:$R$151</c:f>
              <c:numCache>
                <c:formatCode>General</c:formatCode>
                <c:ptCount val="150"/>
                <c:pt idx="84">
                  <c:v>173</c:v>
                </c:pt>
                <c:pt idx="85">
                  <c:v>175</c:v>
                </c:pt>
                <c:pt idx="86">
                  <c:v>174</c:v>
                </c:pt>
                <c:pt idx="87">
                  <c:v>176</c:v>
                </c:pt>
                <c:pt idx="88">
                  <c:v>182</c:v>
                </c:pt>
                <c:pt idx="89">
                  <c:v>176</c:v>
                </c:pt>
                <c:pt idx="90">
                  <c:v>177</c:v>
                </c:pt>
                <c:pt idx="91">
                  <c:v>172</c:v>
                </c:pt>
                <c:pt idx="92">
                  <c:v>174</c:v>
                </c:pt>
                <c:pt idx="93">
                  <c:v>165</c:v>
                </c:pt>
                <c:pt idx="94">
                  <c:v>165</c:v>
                </c:pt>
                <c:pt idx="95">
                  <c:v>165</c:v>
                </c:pt>
                <c:pt idx="96">
                  <c:v>169</c:v>
                </c:pt>
                <c:pt idx="97">
                  <c:v>173</c:v>
                </c:pt>
                <c:pt idx="98">
                  <c:v>166</c:v>
                </c:pt>
                <c:pt idx="99">
                  <c:v>163</c:v>
                </c:pt>
                <c:pt idx="100">
                  <c:v>158</c:v>
                </c:pt>
                <c:pt idx="101">
                  <c:v>154</c:v>
                </c:pt>
                <c:pt idx="102">
                  <c:v>150</c:v>
                </c:pt>
                <c:pt idx="103">
                  <c:v>150</c:v>
                </c:pt>
                <c:pt idx="104">
                  <c:v>150</c:v>
                </c:pt>
                <c:pt idx="105">
                  <c:v>148</c:v>
                </c:pt>
                <c:pt idx="106">
                  <c:v>148</c:v>
                </c:pt>
                <c:pt idx="107">
                  <c:v>159</c:v>
                </c:pt>
                <c:pt idx="108">
                  <c:v>165</c:v>
                </c:pt>
                <c:pt idx="109" formatCode="_(* #,##0.00_);_(* \(#,##0.00\);_(* &quot;-&quot;??_);_(@_)">
                  <c:v>185</c:v>
                </c:pt>
                <c:pt idx="110" formatCode="_(* #,##0.00_);_(* \(#,##0.00\);_(* &quot;-&quot;??_);_(@_)">
                  <c:v>186</c:v>
                </c:pt>
                <c:pt idx="111" formatCode="_(* #,##0.00_);_(* \(#,##0.00\);_(* &quot;-&quot;??_);_(@_)">
                  <c:v>172</c:v>
                </c:pt>
                <c:pt idx="112" formatCode="_(* #,##0.00_);_(* \(#,##0.00\);_(* &quot;-&quot;??_);_(@_)">
                  <c:v>162</c:v>
                </c:pt>
                <c:pt idx="113" formatCode="_(* #,##0.00_);_(* \(#,##0.00\);_(* &quot;-&quot;??_);_(@_)">
                  <c:v>170</c:v>
                </c:pt>
                <c:pt idx="114" formatCode="_(* #,##0.00_);_(* \(#,##0.00\);_(* &quot;-&quot;??_);_(@_)">
                  <c:v>171</c:v>
                </c:pt>
                <c:pt idx="115" formatCode="_(* #,##0.00_);_(* \(#,##0.00\);_(* &quot;-&quot;??_);_(@_)">
                  <c:v>170</c:v>
                </c:pt>
                <c:pt idx="116" formatCode="_(* #,##0.00_);_(* \(#,##0.00\);_(* &quot;-&quot;??_);_(@_)">
                  <c:v>173</c:v>
                </c:pt>
                <c:pt idx="117" formatCode="_(* #,##0.00_);_(* \(#,##0.00\);_(* &quot;-&quot;??_);_(@_)">
                  <c:v>171</c:v>
                </c:pt>
                <c:pt idx="118" formatCode="_(* #,##0.00_);_(* \(#,##0.00\);_(* &quot;-&quot;??_);_(@_)">
                  <c:v>168</c:v>
                </c:pt>
                <c:pt idx="119" formatCode="_(* #,##0.00_);_(* \(#,##0.00\);_(* &quot;-&quot;??_);_(@_)">
                  <c:v>176</c:v>
                </c:pt>
                <c:pt idx="120" formatCode="_(* #,##0.00_);_(* \(#,##0.00\);_(* &quot;-&quot;??_);_(@_)">
                  <c:v>170</c:v>
                </c:pt>
                <c:pt idx="121" formatCode="_(* #,##0.00_);_(* \(#,##0.00\);_(* &quot;-&quot;??_);_(@_)">
                  <c:v>178</c:v>
                </c:pt>
                <c:pt idx="122" formatCode="_(* #,##0.00_);_(* \(#,##0.00\);_(* &quot;-&quot;??_);_(@_)">
                  <c:v>186</c:v>
                </c:pt>
                <c:pt idx="123" formatCode="_(* #,##0.00_);_(* \(#,##0.00\);_(* &quot;-&quot;??_);_(@_)">
                  <c:v>194</c:v>
                </c:pt>
                <c:pt idx="124" formatCode="_(* #,##0.00_);_(* \(#,##0.00\);_(* &quot;-&quot;??_);_(@_)">
                  <c:v>196</c:v>
                </c:pt>
                <c:pt idx="125" formatCode="_(* #,##0.00_);_(* \(#,##0.00\);_(* &quot;-&quot;??_);_(@_)">
                  <c:v>197</c:v>
                </c:pt>
                <c:pt idx="126" formatCode="_(* #,##0.00_);_(* \(#,##0.00\);_(* &quot;-&quot;??_);_(@_)">
                  <c:v>199</c:v>
                </c:pt>
                <c:pt idx="127" formatCode="_(* #,##0.00_);_(* \(#,##0.00\);_(* &quot;-&quot;??_);_(@_)">
                  <c:v>200</c:v>
                </c:pt>
                <c:pt idx="128" formatCode="_(* #,##0.00_);_(* \(#,##0.00\);_(* &quot;-&quot;??_);_(@_)">
                  <c:v>215</c:v>
                </c:pt>
                <c:pt idx="129" formatCode="_(* #,##0.00_);_(* \(#,##0.00\);_(* &quot;-&quot;??_);_(@_)">
                  <c:v>225</c:v>
                </c:pt>
                <c:pt idx="130" formatCode="_(* #,##0.00_);_(* \(#,##0.00\);_(* &quot;-&quot;??_);_(@_)">
                  <c:v>220</c:v>
                </c:pt>
                <c:pt idx="131" formatCode="_(* #,##0.00_);_(* \(#,##0.00\);_(* &quot;-&quot;??_);_(@_)">
                  <c:v>231</c:v>
                </c:pt>
                <c:pt idx="132" formatCode="_(* #,##0.00_);_(* \(#,##0.00\);_(* &quot;-&quot;??_);_(@_)">
                  <c:v>255</c:v>
                </c:pt>
                <c:pt idx="133" formatCode="_(* #,##0.00_);_(* \(#,##0.00\);_(* &quot;-&quot;??_);_(@_)">
                  <c:v>270</c:v>
                </c:pt>
                <c:pt idx="134" formatCode="_(* #,##0.00_);_(* \(#,##0.00\);_(* &quot;-&quot;??_);_(@_)">
                  <c:v>261</c:v>
                </c:pt>
                <c:pt idx="135" formatCode="_(* #,##0.00_);_(* \(#,##0.00\);_(* &quot;-&quot;??_);_(@_)">
                  <c:v>256</c:v>
                </c:pt>
                <c:pt idx="136" formatCode="_(* #,##0.00_);_(* \(#,##0.00\);_(* &quot;-&quot;??_);_(@_)">
                  <c:v>267</c:v>
                </c:pt>
                <c:pt idx="137" formatCode="_(* #,##0.00_);_(* \(#,##0.00\);_(* &quot;-&quot;??_);_(@_)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0E-4E8B-B1E6-8D078B492234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211.40600000000001</c:v>
                </c:pt>
                <c:pt idx="85">
                  <c:v>212.90499999999997</c:v>
                </c:pt>
                <c:pt idx="86">
                  <c:v>209.93100000000001</c:v>
                </c:pt>
                <c:pt idx="87">
                  <c:v>209.49280000000002</c:v>
                </c:pt>
                <c:pt idx="88">
                  <c:v>214.7054</c:v>
                </c:pt>
                <c:pt idx="89">
                  <c:v>206.8</c:v>
                </c:pt>
                <c:pt idx="90">
                  <c:v>206.78910000000002</c:v>
                </c:pt>
                <c:pt idx="91">
                  <c:v>202.1172</c:v>
                </c:pt>
                <c:pt idx="92">
                  <c:v>205.09380000000002</c:v>
                </c:pt>
                <c:pt idx="93">
                  <c:v>194.964</c:v>
                </c:pt>
                <c:pt idx="94">
                  <c:v>193.9905</c:v>
                </c:pt>
                <c:pt idx="95">
                  <c:v>193.31399999999999</c:v>
                </c:pt>
                <c:pt idx="96">
                  <c:v>196.95259999999999</c:v>
                </c:pt>
                <c:pt idx="97">
                  <c:v>200.69729999999998</c:v>
                </c:pt>
                <c:pt idx="98">
                  <c:v>191.18219999999999</c:v>
                </c:pt>
                <c:pt idx="99">
                  <c:v>186.56980000000001</c:v>
                </c:pt>
                <c:pt idx="100">
                  <c:v>179.9462</c:v>
                </c:pt>
                <c:pt idx="101">
                  <c:v>175.03640000000001</c:v>
                </c:pt>
                <c:pt idx="102">
                  <c:v>170.60999999999999</c:v>
                </c:pt>
                <c:pt idx="103">
                  <c:v>170.43</c:v>
                </c:pt>
                <c:pt idx="104">
                  <c:v>169.995</c:v>
                </c:pt>
                <c:pt idx="105">
                  <c:v>167.34360000000001</c:v>
                </c:pt>
                <c:pt idx="106">
                  <c:v>166.98840000000001</c:v>
                </c:pt>
                <c:pt idx="107">
                  <c:v>178.9545</c:v>
                </c:pt>
                <c:pt idx="108">
                  <c:v>185.24549999999999</c:v>
                </c:pt>
                <c:pt idx="109">
                  <c:v>206.92250000000001</c:v>
                </c:pt>
                <c:pt idx="110">
                  <c:v>206.49720000000002</c:v>
                </c:pt>
                <c:pt idx="111">
                  <c:v>190.67920000000001</c:v>
                </c:pt>
                <c:pt idx="112">
                  <c:v>178.9776</c:v>
                </c:pt>
                <c:pt idx="113">
                  <c:v>187.03400000000002</c:v>
                </c:pt>
                <c:pt idx="114">
                  <c:v>187.77510000000001</c:v>
                </c:pt>
                <c:pt idx="115">
                  <c:v>186.03100000000001</c:v>
                </c:pt>
                <c:pt idx="116">
                  <c:v>188.98520000000002</c:v>
                </c:pt>
                <c:pt idx="117">
                  <c:v>186.048</c:v>
                </c:pt>
                <c:pt idx="118">
                  <c:v>181.8768</c:v>
                </c:pt>
                <c:pt idx="119">
                  <c:v>189.85120000000001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0E-4E8B-B1E6-8D078B4922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Forward!$S$2:$S$151</c:f>
              <c:numCache>
                <c:formatCode>General</c:formatCode>
                <c:ptCount val="150"/>
                <c:pt idx="84">
                  <c:v>168</c:v>
                </c:pt>
                <c:pt idx="85">
                  <c:v>170</c:v>
                </c:pt>
                <c:pt idx="86">
                  <c:v>169</c:v>
                </c:pt>
                <c:pt idx="87">
                  <c:v>171</c:v>
                </c:pt>
                <c:pt idx="88">
                  <c:v>177</c:v>
                </c:pt>
                <c:pt idx="89">
                  <c:v>171</c:v>
                </c:pt>
                <c:pt idx="90">
                  <c:v>172</c:v>
                </c:pt>
                <c:pt idx="91">
                  <c:v>167</c:v>
                </c:pt>
                <c:pt idx="92">
                  <c:v>169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164</c:v>
                </c:pt>
                <c:pt idx="97">
                  <c:v>168</c:v>
                </c:pt>
                <c:pt idx="98">
                  <c:v>161</c:v>
                </c:pt>
                <c:pt idx="99">
                  <c:v>161</c:v>
                </c:pt>
                <c:pt idx="100">
                  <c:v>156</c:v>
                </c:pt>
                <c:pt idx="101">
                  <c:v>152</c:v>
                </c:pt>
                <c:pt idx="102">
                  <c:v>148</c:v>
                </c:pt>
                <c:pt idx="103">
                  <c:v>148</c:v>
                </c:pt>
                <c:pt idx="104">
                  <c:v>148</c:v>
                </c:pt>
                <c:pt idx="105">
                  <c:v>146</c:v>
                </c:pt>
                <c:pt idx="106">
                  <c:v>146</c:v>
                </c:pt>
                <c:pt idx="107">
                  <c:v>157</c:v>
                </c:pt>
                <c:pt idx="108">
                  <c:v>163</c:v>
                </c:pt>
                <c:pt idx="109" formatCode="_(* #,##0.00_);_(* \(#,##0.00\);_(* &quot;-&quot;??_);_(@_)">
                  <c:v>180</c:v>
                </c:pt>
                <c:pt idx="110" formatCode="_(* #,##0.00_);_(* \(#,##0.00\);_(* &quot;-&quot;??_);_(@_)">
                  <c:v>181</c:v>
                </c:pt>
                <c:pt idx="111" formatCode="_(* #,##0.00_);_(* \(#,##0.00\);_(* &quot;-&quot;??_);_(@_)">
                  <c:v>167</c:v>
                </c:pt>
                <c:pt idx="112" formatCode="_(* #,##0.00_);_(* \(#,##0.00\);_(* &quot;-&quot;??_);_(@_)">
                  <c:v>157</c:v>
                </c:pt>
                <c:pt idx="113" formatCode="_(* #,##0.00_);_(* \(#,##0.00\);_(* &quot;-&quot;??_);_(@_)">
                  <c:v>165</c:v>
                </c:pt>
                <c:pt idx="114" formatCode="_(* #,##0.00_);_(* \(#,##0.00\);_(* &quot;-&quot;??_);_(@_)">
                  <c:v>166</c:v>
                </c:pt>
                <c:pt idx="115" formatCode="_(* #,##0.00_);_(* \(#,##0.00\);_(* &quot;-&quot;??_);_(@_)">
                  <c:v>165</c:v>
                </c:pt>
                <c:pt idx="116" formatCode="_(* #,##0.00_);_(* \(#,##0.00\);_(* &quot;-&quot;??_);_(@_)">
                  <c:v>168</c:v>
                </c:pt>
                <c:pt idx="117" formatCode="_(* #,##0.00_);_(* \(#,##0.00\);_(* &quot;-&quot;??_);_(@_)">
                  <c:v>166</c:v>
                </c:pt>
                <c:pt idx="118" formatCode="_(* #,##0.00_);_(* \(#,##0.00\);_(* &quot;-&quot;??_);_(@_)">
                  <c:v>163</c:v>
                </c:pt>
                <c:pt idx="119" formatCode="_(* #,##0.00_);_(* \(#,##0.00\);_(* &quot;-&quot;??_);_(@_)">
                  <c:v>171</c:v>
                </c:pt>
                <c:pt idx="120" formatCode="_(* #,##0.00_);_(* \(#,##0.00\);_(* &quot;-&quot;??_);_(@_)">
                  <c:v>165</c:v>
                </c:pt>
                <c:pt idx="121" formatCode="_(* #,##0.00_);_(* \(#,##0.00\);_(* &quot;-&quot;??_);_(@_)">
                  <c:v>173</c:v>
                </c:pt>
                <c:pt idx="122" formatCode="_(* #,##0.00_);_(* \(#,##0.00\);_(* &quot;-&quot;??_);_(@_)">
                  <c:v>181</c:v>
                </c:pt>
                <c:pt idx="123" formatCode="_(* #,##0.00_);_(* \(#,##0.00\);_(* &quot;-&quot;??_);_(@_)">
                  <c:v>189</c:v>
                </c:pt>
                <c:pt idx="124" formatCode="_(* #,##0.00_);_(* \(#,##0.00\);_(* &quot;-&quot;??_);_(@_)">
                  <c:v>191</c:v>
                </c:pt>
                <c:pt idx="125" formatCode="_(* #,##0.00_);_(* \(#,##0.00\);_(* &quot;-&quot;??_);_(@_)">
                  <c:v>192</c:v>
                </c:pt>
                <c:pt idx="126" formatCode="_(* #,##0.00_);_(* \(#,##0.00\);_(* &quot;-&quot;??_);_(@_)">
                  <c:v>194</c:v>
                </c:pt>
                <c:pt idx="127" formatCode="_(* #,##0.00_);_(* \(#,##0.00\);_(* &quot;-&quot;??_);_(@_)">
                  <c:v>195</c:v>
                </c:pt>
                <c:pt idx="128" formatCode="_(* #,##0.00_);_(* \(#,##0.00\);_(* &quot;-&quot;??_);_(@_)">
                  <c:v>210</c:v>
                </c:pt>
                <c:pt idx="129" formatCode="_(* #,##0.00_);_(* \(#,##0.00\);_(* &quot;-&quot;??_);_(@_)">
                  <c:v>220</c:v>
                </c:pt>
                <c:pt idx="130" formatCode="_(* #,##0.00_);_(* \(#,##0.00\);_(* &quot;-&quot;??_);_(@_)">
                  <c:v>215</c:v>
                </c:pt>
                <c:pt idx="131" formatCode="_(* #,##0.00_);_(* \(#,##0.00\);_(* &quot;-&quot;??_);_(@_)">
                  <c:v>205</c:v>
                </c:pt>
                <c:pt idx="132" formatCode="_(* #,##0.00_);_(* \(#,##0.00\);_(* &quot;-&quot;??_);_(@_)">
                  <c:v>215</c:v>
                </c:pt>
                <c:pt idx="133" formatCode="_(* #,##0.00_);_(* \(#,##0.00\);_(* &quot;-&quot;??_);_(@_)">
                  <c:v>247</c:v>
                </c:pt>
                <c:pt idx="134" formatCode="_(* #,##0.00_);_(* \(#,##0.00\);_(* &quot;-&quot;??_);_(@_)">
                  <c:v>240</c:v>
                </c:pt>
                <c:pt idx="135" formatCode="_(* #,##0.00_);_(* \(#,##0.00\);_(* &quot;-&quot;??_);_(@_)">
                  <c:v>231</c:v>
                </c:pt>
                <c:pt idx="136" formatCode="_(* #,##0.00_);_(* \(#,##0.00\);_(* &quot;-&quot;??_);_(@_)">
                  <c:v>249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01-4BAF-BAF5-1AD148A6CA32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205.29599999999999</c:v>
                </c:pt>
                <c:pt idx="85" formatCode="_(* #,##0.00_);_(* \(#,##0.00\);_(* &quot;-&quot;??_);_(@_)">
                  <c:v>206.82199999999997</c:v>
                </c:pt>
                <c:pt idx="86" formatCode="_(* #,##0.00_);_(* \(#,##0.00\);_(* &quot;-&quot;??_);_(@_)">
                  <c:v>203.89850000000001</c:v>
                </c:pt>
                <c:pt idx="87" formatCode="_(* #,##0.00_);_(* \(#,##0.00\);_(* &quot;-&quot;??_);_(@_)">
                  <c:v>203.54130000000004</c:v>
                </c:pt>
                <c:pt idx="88" formatCode="_(* #,##0.00_);_(* \(#,##0.00\);_(* &quot;-&quot;??_);_(@_)">
                  <c:v>208.80689999999998</c:v>
                </c:pt>
                <c:pt idx="89" formatCode="_(* #,##0.00_);_(* \(#,##0.00\);_(* &quot;-&quot;??_);_(@_)">
                  <c:v>200.92500000000001</c:v>
                </c:pt>
                <c:pt idx="90" formatCode="_(* #,##0.00_);_(* \(#,##0.00\);_(* &quot;-&quot;??_);_(@_)">
                  <c:v>200.94760000000002</c:v>
                </c:pt>
                <c:pt idx="91" formatCode="_(* #,##0.00_);_(* \(#,##0.00\);_(* &quot;-&quot;??_);_(@_)">
                  <c:v>196.24170000000001</c:v>
                </c:pt>
                <c:pt idx="92" formatCode="_(* #,##0.00_);_(* \(#,##0.00\);_(* &quot;-&quot;??_);_(@_)">
                  <c:v>199.20030000000003</c:v>
                </c:pt>
                <c:pt idx="93" formatCode="_(* #,##0.00_);_(* \(#,##0.00\);_(* &quot;-&quot;??_);_(@_)">
                  <c:v>189.05599999999998</c:v>
                </c:pt>
                <c:pt idx="94" formatCode="_(* #,##0.00_);_(* \(#,##0.00\);_(* &quot;-&quot;??_);_(@_)">
                  <c:v>188.11199999999999</c:v>
                </c:pt>
                <c:pt idx="95" formatCode="_(* #,##0.00_);_(* \(#,##0.00\);_(* &quot;-&quot;??_);_(@_)">
                  <c:v>187.45599999999999</c:v>
                </c:pt>
                <c:pt idx="96" formatCode="_(* #,##0.00_);_(* \(#,##0.00\);_(* &quot;-&quot;??_);_(@_)">
                  <c:v>191.12559999999999</c:v>
                </c:pt>
                <c:pt idx="97" formatCode="_(* #,##0.00_);_(* \(#,##0.00\);_(* &quot;-&quot;??_);_(@_)">
                  <c:v>194.89679999999998</c:v>
                </c:pt>
                <c:pt idx="98" formatCode="_(* #,##0.00_);_(* \(#,##0.00\);_(* &quot;-&quot;??_);_(@_)">
                  <c:v>185.4237</c:v>
                </c:pt>
                <c:pt idx="99" formatCode="_(* #,##0.00_);_(* \(#,##0.00\);_(* &quot;-&quot;??_);_(@_)">
                  <c:v>184.28060000000002</c:v>
                </c:pt>
                <c:pt idx="100" formatCode="_(* #,##0.00_);_(* \(#,##0.00\);_(* &quot;-&quot;??_);_(@_)">
                  <c:v>177.66839999999999</c:v>
                </c:pt>
                <c:pt idx="101" formatCode="_(* #,##0.00_);_(* \(#,##0.00\);_(* &quot;-&quot;??_);_(@_)">
                  <c:v>172.76320000000001</c:v>
                </c:pt>
                <c:pt idx="102" formatCode="_(* #,##0.00_);_(* \(#,##0.00\);_(* &quot;-&quot;??_);_(@_)">
                  <c:v>168.33519999999999</c:v>
                </c:pt>
                <c:pt idx="103" formatCode="_(* #,##0.00_);_(* \(#,##0.00\);_(* &quot;-&quot;??_);_(@_)">
                  <c:v>168.1576</c:v>
                </c:pt>
                <c:pt idx="104" formatCode="_(* #,##0.00_);_(* \(#,##0.00\);_(* &quot;-&quot;??_);_(@_)">
                  <c:v>167.72839999999999</c:v>
                </c:pt>
                <c:pt idx="105" formatCode="_(* #,##0.00_);_(* \(#,##0.00\);_(* &quot;-&quot;??_);_(@_)">
                  <c:v>165.0822</c:v>
                </c:pt>
                <c:pt idx="106" formatCode="_(* #,##0.00_);_(* \(#,##0.00\);_(* &quot;-&quot;??_);_(@_)">
                  <c:v>164.73180000000002</c:v>
                </c:pt>
                <c:pt idx="107" formatCode="_(* #,##0.00_);_(* \(#,##0.00\);_(* &quot;-&quot;??_);_(@_)">
                  <c:v>176.70349999999999</c:v>
                </c:pt>
                <c:pt idx="108" formatCode="_(* #,##0.00_);_(* \(#,##0.00\);_(* &quot;-&quot;??_);_(@_)">
                  <c:v>183.0001</c:v>
                </c:pt>
                <c:pt idx="109" formatCode="_(* #,##0.00_);_(* \(#,##0.00\);_(* &quot;-&quot;??_);_(@_)">
                  <c:v>201.33</c:v>
                </c:pt>
                <c:pt idx="110" formatCode="_(* #,##0.00_);_(* \(#,##0.00\);_(* &quot;-&quot;??_);_(@_)">
                  <c:v>200.9462</c:v>
                </c:pt>
                <c:pt idx="111" formatCode="_(* #,##0.00_);_(* \(#,##0.00\);_(* &quot;-&quot;??_);_(@_)">
                  <c:v>185.1362</c:v>
                </c:pt>
                <c:pt idx="112" formatCode="_(* #,##0.00_);_(* \(#,##0.00\);_(* &quot;-&quot;??_);_(@_)">
                  <c:v>173.45359999999999</c:v>
                </c:pt>
                <c:pt idx="113" formatCode="_(* #,##0.00_);_(* \(#,##0.00\);_(* &quot;-&quot;??_);_(@_)">
                  <c:v>181.53300000000002</c:v>
                </c:pt>
                <c:pt idx="114" formatCode="_(* #,##0.00_);_(* \(#,##0.00\);_(* &quot;-&quot;??_);_(@_)">
                  <c:v>182.28460000000001</c:v>
                </c:pt>
                <c:pt idx="115" formatCode="_(* #,##0.00_);_(* \(#,##0.00\);_(* &quot;-&quot;??_);_(@_)">
                  <c:v>180.55950000000001</c:v>
                </c:pt>
                <c:pt idx="116" formatCode="_(* #,##0.00_);_(* \(#,##0.00\);_(* &quot;-&quot;??_);_(@_)">
                  <c:v>183.5232</c:v>
                </c:pt>
                <c:pt idx="117" formatCode="_(* #,##0.00_);_(* \(#,##0.00\);_(* &quot;-&quot;??_);_(@_)">
                  <c:v>180.608</c:v>
                </c:pt>
                <c:pt idx="118" formatCode="_(* #,##0.00_);_(* \(#,##0.00\);_(* &quot;-&quot;??_);_(@_)">
                  <c:v>176.46379999999999</c:v>
                </c:pt>
                <c:pt idx="119" formatCode="_(* #,##0.00_);_(* \(#,##0.00\);_(* &quot;-&quot;??_);_(@_)">
                  <c:v>184.45769999999999</c:v>
                </c:pt>
                <c:pt idx="120" formatCode="_(* #,##0.00_);_(* \(#,##0.00\);_(* &quot;-&quot;??_);_(@_)">
                  <c:v>177.12749999999997</c:v>
                </c:pt>
                <c:pt idx="121" formatCode="_(* #,##0.00_);_(* \(#,##0.00\);_(* &quot;-&quot;??_);_(@_)">
                  <c:v>185.43870000000001</c:v>
                </c:pt>
                <c:pt idx="122" formatCode="_(* #,##0.00_);_(* \(#,##0.00\);_(* &quot;-&quot;??_);_(@_)">
                  <c:v>191.64279999999999</c:v>
                </c:pt>
                <c:pt idx="123" formatCode="_(* #,##0.00_);_(* \(#,##0.00\);_(* &quot;-&quot;??_);_(@_)">
                  <c:v>198.90360000000001</c:v>
                </c:pt>
                <c:pt idx="124" formatCode="_(* #,##0.00_);_(* \(#,##0.00\);_(* &quot;-&quot;??_);_(@_)">
                  <c:v>200.18710000000002</c:v>
                </c:pt>
                <c:pt idx="125" formatCode="_(* #,##0.00_);_(* \(#,##0.00\);_(* &quot;-&quot;??_);_(@_)">
                  <c:v>200.73600000000002</c:v>
                </c:pt>
                <c:pt idx="126" formatCode="_(* #,##0.00_);_(* \(#,##0.00\);_(* &quot;-&quot;??_);_(@_)">
                  <c:v>202.36139999999997</c:v>
                </c:pt>
                <c:pt idx="127" formatCode="_(* #,##0.00_);_(* \(#,##0.00\);_(* &quot;-&quot;??_);_(@_)">
                  <c:v>202.89750000000001</c:v>
                </c:pt>
                <c:pt idx="128" formatCode="_(* #,##0.00_);_(* \(#,##0.00\);_(* &quot;-&quot;??_);_(@_)">
                  <c:v>218.73600000000002</c:v>
                </c:pt>
                <c:pt idx="129" formatCode="_(* #,##0.00_);_(* \(#,##0.00\);_(* &quot;-&quot;??_);_(@_)">
                  <c:v>228.09599999999998</c:v>
                </c:pt>
                <c:pt idx="130" formatCode="_(* #,##0.00_);_(* \(#,##0.00\);_(* &quot;-&quot;??_);_(@_)">
                  <c:v>222.71850000000001</c:v>
                </c:pt>
                <c:pt idx="131" formatCode="_(* #,##0.00_);_(* \(#,##0.00\);_(* &quot;-&quot;??_);_(@_)">
                  <c:v>211.9905</c:v>
                </c:pt>
                <c:pt idx="132" formatCode="_(* #,##0.00_);_(* \(#,##0.00\);_(* &quot;-&quot;??_);_(@_)">
                  <c:v>221.62199999999999</c:v>
                </c:pt>
                <c:pt idx="133" formatCode="_(* #,##0.00_);_(* \(#,##0.00\);_(* &quot;-&quot;??_);_(@_)">
                  <c:v>253.0762</c:v>
                </c:pt>
                <c:pt idx="134" formatCode="_(* #,##0.00_);_(* \(#,##0.00\);_(* &quot;-&quot;??_);_(@_)">
                  <c:v>244.60800000000003</c:v>
                </c:pt>
                <c:pt idx="135" formatCode="_(* #,##0.00_);_(* \(#,##0.00\);_(* &quot;-&quot;??_);_(@_)">
                  <c:v>233.88749999999999</c:v>
                </c:pt>
                <c:pt idx="136" formatCode="_(* #,##0.00_);_(* \(#,##0.00\);_(* &quot;-&quot;??_);_(@_)">
                  <c:v>250.4442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01-4BAF-BAF5-1AD148A6C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Mercado Cativo x Mercado Livre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613764671"/>
        <c:axId val="1613759871"/>
        <c:extLst>
          <c:ext xmlns:c15="http://schemas.microsoft.com/office/drawing/2012/chart" uri="{02D57815-91ED-43cb-92C2-25804820EDAC}">
            <c15:filteredArea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'Atac-I50-SECOeS'!$AJ$1</c15:sqref>
                        </c15:formulaRef>
                      </c:ext>
                    </c:extLst>
                    <c:strCache>
                      <c:ptCount val="1"/>
                      <c:pt idx="0">
                        <c:v>% Economia (Livre x Cativo)</c:v>
                      </c:pt>
                    </c:strCache>
                  </c:strRef>
                </c:tx>
                <c:spPr>
                  <a:solidFill>
                    <a:schemeClr val="accent6">
                      <a:lumMod val="40000"/>
                      <a:lumOff val="60000"/>
                    </a:schemeClr>
                  </a:solidFill>
                  <a:ln>
                    <a:noFill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>
                      <c:ext uri="{02D57815-91ED-43cb-92C2-25804820EDAC}">
                        <c15:formulaRef>
                          <c15:sqref>'Atac-I50-SECOeS'!$AJ$2:$AJ$151</c15:sqref>
                        </c15:formulaRef>
                      </c:ext>
                    </c:extLst>
                    <c:numCache>
                      <c:formatCode>0%</c:formatCode>
                      <c:ptCount val="150"/>
                      <c:pt idx="84">
                        <c:v>0.24945533769063186</c:v>
                      </c:pt>
                      <c:pt idx="85">
                        <c:v>0.31856564532826531</c:v>
                      </c:pt>
                      <c:pt idx="86">
                        <c:v>0.27259843441528858</c:v>
                      </c:pt>
                      <c:pt idx="87">
                        <c:v>0.28855500465325229</c:v>
                      </c:pt>
                      <c:pt idx="88">
                        <c:v>0.3210058097313</c:v>
                      </c:pt>
                      <c:pt idx="89">
                        <c:v>0.33505809731299907</c:v>
                      </c:pt>
                      <c:pt idx="90">
                        <c:v>0.39179030768517614</c:v>
                      </c:pt>
                      <c:pt idx="91">
                        <c:v>0.40527241584031315</c:v>
                      </c:pt>
                      <c:pt idx="92">
                        <c:v>0.39688339056298994</c:v>
                      </c:pt>
                      <c:pt idx="93">
                        <c:v>0.46017814290655329</c:v>
                      </c:pt>
                      <c:pt idx="94">
                        <c:v>0.5355385025441346</c:v>
                      </c:pt>
                      <c:pt idx="95">
                        <c:v>0.54107469926201668</c:v>
                      </c:pt>
                      <c:pt idx="96">
                        <c:v>0.59701178451178449</c:v>
                      </c:pt>
                      <c:pt idx="97">
                        <c:v>0.61752318642924875</c:v>
                      </c:pt>
                      <c:pt idx="98">
                        <c:v>0.63121071131196405</c:v>
                      </c:pt>
                      <c:pt idx="99">
                        <c:v>0.66336697122532451</c:v>
                      </c:pt>
                      <c:pt idx="100">
                        <c:v>0.65210439756911631</c:v>
                      </c:pt>
                      <c:pt idx="101">
                        <c:v>0.64716294550292885</c:v>
                      </c:pt>
                      <c:pt idx="102">
                        <c:v>0.6385281798015624</c:v>
                      </c:pt>
                      <c:pt idx="103">
                        <c:v>0.63984988596084214</c:v>
                      </c:pt>
                      <c:pt idx="104">
                        <c:v>0.65381500901315281</c:v>
                      </c:pt>
                      <c:pt idx="105">
                        <c:v>0.64372005406735966</c:v>
                      </c:pt>
                      <c:pt idx="106">
                        <c:v>0.61272703401210782</c:v>
                      </c:pt>
                      <c:pt idx="107">
                        <c:v>0.58294911537673322</c:v>
                      </c:pt>
                      <c:pt idx="108">
                        <c:v>0.6132756132756132</c:v>
                      </c:pt>
                      <c:pt idx="109">
                        <c:v>0.43885555046150038</c:v>
                      </c:pt>
                      <c:pt idx="110">
                        <c:v>0.4672775077157369</c:v>
                      </c:pt>
                      <c:pt idx="111">
                        <c:v>0.49749275232485352</c:v>
                      </c:pt>
                      <c:pt idx="112">
                        <c:v>0.55285946224457549</c:v>
                      </c:pt>
                      <c:pt idx="113">
                        <c:v>0.48118891962602056</c:v>
                      </c:pt>
                      <c:pt idx="114">
                        <c:v>0.42180336150230152</c:v>
                      </c:pt>
                      <c:pt idx="115">
                        <c:v>0.45982622745486068</c:v>
                      </c:pt>
                      <c:pt idx="116">
                        <c:v>0.42527267440423222</c:v>
                      </c:pt>
                      <c:pt idx="117">
                        <c:v>0.38493632623854407</c:v>
                      </c:pt>
                      <c:pt idx="118">
                        <c:v>0.48021198067218068</c:v>
                      </c:pt>
                      <c:pt idx="119">
                        <c:v>0.49048020059866504</c:v>
                      </c:pt>
                      <c:pt idx="120">
                        <c:v>0.51185126442858386</c:v>
                      </c:pt>
                      <c:pt idx="121">
                        <c:v>0.43662089402729648</c:v>
                      </c:pt>
                      <c:pt idx="122">
                        <c:v>0.34979149962415967</c:v>
                      </c:pt>
                      <c:pt idx="123">
                        <c:v>0.29318263833458846</c:v>
                      </c:pt>
                      <c:pt idx="124">
                        <c:v>0.3149252336994523</c:v>
                      </c:pt>
                      <c:pt idx="125">
                        <c:v>0.31562350677490941</c:v>
                      </c:pt>
                      <c:pt idx="126">
                        <c:v>0.34930136919006549</c:v>
                      </c:pt>
                      <c:pt idx="127">
                        <c:v>0.37170512353337581</c:v>
                      </c:pt>
                      <c:pt idx="128">
                        <c:v>0.32658343779111659</c:v>
                      </c:pt>
                      <c:pt idx="129">
                        <c:v>0.33961520547454394</c:v>
                      </c:pt>
                      <c:pt idx="130">
                        <c:v>0.36342924078388089</c:v>
                      </c:pt>
                      <c:pt idx="131">
                        <c:v>0.28248515993583417</c:v>
                      </c:pt>
                      <c:pt idx="132">
                        <c:v>0.2025641025641027</c:v>
                      </c:pt>
                      <c:pt idx="133">
                        <c:v>0.12141331878429278</c:v>
                      </c:pt>
                      <c:pt idx="134">
                        <c:v>0.19139682950315462</c:v>
                      </c:pt>
                      <c:pt idx="135">
                        <c:v>0.2580678561833975</c:v>
                      </c:pt>
                      <c:pt idx="136">
                        <c:v>0.22968805795736325</c:v>
                      </c:pt>
                      <c:pt idx="137">
                        <c:v>0.25071335626244434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42AB-4FEF-A14F-4683130654C3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0"/>
          <c:order val="0"/>
          <c:tx>
            <c:v>Mercado Livre de Energia</c:v>
          </c:tx>
          <c:spPr>
            <a:ln w="31750" cap="rnd">
              <a:solidFill>
                <a:schemeClr val="tx1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'Atac-I50-SECOeS'!$Y$2:$Y$151</c:f>
              <c:numCache>
                <c:formatCode>_(* #,##0.00_);_(* \(#,##0.00\);_(* "-"??_);_(@_)</c:formatCode>
                <c:ptCount val="150"/>
                <c:pt idx="84">
                  <c:v>263.70759999999996</c:v>
                </c:pt>
                <c:pt idx="85">
                  <c:v>248.42971999999997</c:v>
                </c:pt>
                <c:pt idx="86">
                  <c:v>257.14536666666669</c:v>
                </c:pt>
                <c:pt idx="87">
                  <c:v>252.93875000000006</c:v>
                </c:pt>
                <c:pt idx="88">
                  <c:v>247.34376666666665</c:v>
                </c:pt>
                <c:pt idx="89">
                  <c:v>240.67916666666667</c:v>
                </c:pt>
                <c:pt idx="90">
                  <c:v>227.58484000000001</c:v>
                </c:pt>
                <c:pt idx="91">
                  <c:v>222.42684499999999</c:v>
                </c:pt>
                <c:pt idx="92">
                  <c:v>225.21027999999998</c:v>
                </c:pt>
                <c:pt idx="93">
                  <c:v>204.88944000000001</c:v>
                </c:pt>
                <c:pt idx="94">
                  <c:v>184.07542999999998</c:v>
                </c:pt>
                <c:pt idx="95">
                  <c:v>181.83231999999998</c:v>
                </c:pt>
                <c:pt idx="96">
                  <c:v>167.8176</c:v>
                </c:pt>
                <c:pt idx="97">
                  <c:v>160.53850499999999</c:v>
                </c:pt>
                <c:pt idx="98">
                  <c:v>151.17982000000001</c:v>
                </c:pt>
                <c:pt idx="99">
                  <c:v>140.09904</c:v>
                </c:pt>
                <c:pt idx="100">
                  <c:v>141.98286666666669</c:v>
                </c:pt>
                <c:pt idx="101">
                  <c:v>141.90451000000002</c:v>
                </c:pt>
                <c:pt idx="102">
                  <c:v>143.76736</c:v>
                </c:pt>
                <c:pt idx="103">
                  <c:v>143.82398333333333</c:v>
                </c:pt>
                <c:pt idx="104">
                  <c:v>140.60475333333335</c:v>
                </c:pt>
                <c:pt idx="105">
                  <c:v>142.69434000000001</c:v>
                </c:pt>
                <c:pt idx="106">
                  <c:v>150.13911999999999</c:v>
                </c:pt>
                <c:pt idx="107">
                  <c:v>162.93488333333332</c:v>
                </c:pt>
                <c:pt idx="108">
                  <c:v>165.48598000000001</c:v>
                </c:pt>
                <c:pt idx="109">
                  <c:v>218.36848333333333</c:v>
                </c:pt>
                <c:pt idx="110">
                  <c:v>208.38454000000002</c:v>
                </c:pt>
                <c:pt idx="111">
                  <c:v>196.33305999999999</c:v>
                </c:pt>
                <c:pt idx="112">
                  <c:v>178.53568000000001</c:v>
                </c:pt>
                <c:pt idx="113">
                  <c:v>198.29271333333332</c:v>
                </c:pt>
                <c:pt idx="114">
                  <c:v>212.26273</c:v>
                </c:pt>
                <c:pt idx="115">
                  <c:v>202.50021500000003</c:v>
                </c:pt>
                <c:pt idx="116">
                  <c:v>211.56146666666669</c:v>
                </c:pt>
                <c:pt idx="117">
                  <c:v>219.61279999999999</c:v>
                </c:pt>
                <c:pt idx="118">
                  <c:v>195.51756000000003</c:v>
                </c:pt>
                <c:pt idx="119">
                  <c:v>196.12563833333334</c:v>
                </c:pt>
                <c:pt idx="120">
                  <c:v>193.01530000000002</c:v>
                </c:pt>
                <c:pt idx="121">
                  <c:v>214.48719000000003</c:v>
                </c:pt>
                <c:pt idx="122">
                  <c:v>237.91236000000001</c:v>
                </c:pt>
                <c:pt idx="123">
                  <c:v>254.4177</c:v>
                </c:pt>
                <c:pt idx="124">
                  <c:v>249.4478</c:v>
                </c:pt>
                <c:pt idx="125">
                  <c:v>249.3169</c:v>
                </c:pt>
                <c:pt idx="126">
                  <c:v>241.58195999999998</c:v>
                </c:pt>
                <c:pt idx="127">
                  <c:v>236.15881666666667</c:v>
                </c:pt>
                <c:pt idx="128">
                  <c:v>253.31712000000005</c:v>
                </c:pt>
                <c:pt idx="129">
                  <c:v>253.70496</c:v>
                </c:pt>
                <c:pt idx="130">
                  <c:v>245.57735999999997</c:v>
                </c:pt>
                <c:pt idx="131">
                  <c:v>265.95328499999999</c:v>
                </c:pt>
                <c:pt idx="132">
                  <c:v>289.24247999999994</c:v>
                </c:pt>
                <c:pt idx="133">
                  <c:v>316.82339666666667</c:v>
                </c:pt>
                <c:pt idx="134">
                  <c:v>295.70389333333338</c:v>
                </c:pt>
                <c:pt idx="135">
                  <c:v>275.450625</c:v>
                </c:pt>
                <c:pt idx="136">
                  <c:v>286.45183999999995</c:v>
                </c:pt>
                <c:pt idx="137">
                  <c:v>280.93333333333334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AB-4FEF-A14F-4683130654C3}"/>
            </c:ext>
          </c:extLst>
        </c:ser>
        <c:ser>
          <c:idx val="5"/>
          <c:order val="1"/>
          <c:tx>
            <c:v>Média Mercado Livre</c:v>
          </c:tx>
          <c:spPr>
            <a:ln w="19050" cap="rnd" cmpd="sng">
              <a:solidFill>
                <a:schemeClr val="tx1">
                  <a:alpha val="98000"/>
                </a:schemeClr>
              </a:solidFill>
              <a:prstDash val="solid"/>
              <a:round/>
              <a:tailEnd type="none"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'Atac-I50-SECOeS'!$Z$2:$Z$151</c:f>
              <c:numCache>
                <c:formatCode>_(* #,##0.00_);_(* \(#,##0.00\);_(* "-"??_);_(@_)</c:formatCode>
                <c:ptCount val="150"/>
                <c:pt idx="84">
                  <c:v>214.55976839506164</c:v>
                </c:pt>
                <c:pt idx="85">
                  <c:v>214.55976839506164</c:v>
                </c:pt>
                <c:pt idx="86">
                  <c:v>214.55976839506164</c:v>
                </c:pt>
                <c:pt idx="87">
                  <c:v>214.55976839506164</c:v>
                </c:pt>
                <c:pt idx="88">
                  <c:v>214.55976839506164</c:v>
                </c:pt>
                <c:pt idx="89">
                  <c:v>214.55976839506164</c:v>
                </c:pt>
                <c:pt idx="90">
                  <c:v>214.55976839506164</c:v>
                </c:pt>
                <c:pt idx="91">
                  <c:v>214.55976839506164</c:v>
                </c:pt>
                <c:pt idx="92">
                  <c:v>214.55976839506164</c:v>
                </c:pt>
                <c:pt idx="93">
                  <c:v>214.55976839506164</c:v>
                </c:pt>
                <c:pt idx="94">
                  <c:v>214.55976839506164</c:v>
                </c:pt>
                <c:pt idx="95">
                  <c:v>214.55976839506164</c:v>
                </c:pt>
                <c:pt idx="96">
                  <c:v>214.55976839506164</c:v>
                </c:pt>
                <c:pt idx="97">
                  <c:v>214.55976839506164</c:v>
                </c:pt>
                <c:pt idx="98">
                  <c:v>214.55976839506164</c:v>
                </c:pt>
                <c:pt idx="99">
                  <c:v>214.55976839506164</c:v>
                </c:pt>
                <c:pt idx="100">
                  <c:v>214.55976839506164</c:v>
                </c:pt>
                <c:pt idx="101">
                  <c:v>214.55976839506164</c:v>
                </c:pt>
                <c:pt idx="102">
                  <c:v>214.55976839506164</c:v>
                </c:pt>
                <c:pt idx="103">
                  <c:v>214.55976839506164</c:v>
                </c:pt>
                <c:pt idx="104">
                  <c:v>214.55976839506164</c:v>
                </c:pt>
                <c:pt idx="105">
                  <c:v>214.55976839506164</c:v>
                </c:pt>
                <c:pt idx="106">
                  <c:v>214.55976839506164</c:v>
                </c:pt>
                <c:pt idx="107">
                  <c:v>214.55976839506164</c:v>
                </c:pt>
                <c:pt idx="108">
                  <c:v>214.55976839506164</c:v>
                </c:pt>
                <c:pt idx="109">
                  <c:v>214.55976839506164</c:v>
                </c:pt>
                <c:pt idx="110">
                  <c:v>214.55976839506164</c:v>
                </c:pt>
                <c:pt idx="111">
                  <c:v>214.55976839506164</c:v>
                </c:pt>
                <c:pt idx="112">
                  <c:v>214.55976839506164</c:v>
                </c:pt>
                <c:pt idx="113">
                  <c:v>214.55976839506164</c:v>
                </c:pt>
                <c:pt idx="114">
                  <c:v>214.55976839506164</c:v>
                </c:pt>
                <c:pt idx="115">
                  <c:v>214.55976839506164</c:v>
                </c:pt>
                <c:pt idx="116">
                  <c:v>214.55976839506164</c:v>
                </c:pt>
                <c:pt idx="117">
                  <c:v>214.55976839506164</c:v>
                </c:pt>
                <c:pt idx="118">
                  <c:v>214.55976839506164</c:v>
                </c:pt>
                <c:pt idx="119">
                  <c:v>214.55976839506164</c:v>
                </c:pt>
                <c:pt idx="120">
                  <c:v>214.55976839506164</c:v>
                </c:pt>
                <c:pt idx="121">
                  <c:v>214.55976839506164</c:v>
                </c:pt>
                <c:pt idx="122">
                  <c:v>214.55976839506164</c:v>
                </c:pt>
                <c:pt idx="123">
                  <c:v>214.55976839506164</c:v>
                </c:pt>
                <c:pt idx="124">
                  <c:v>214.55976839506164</c:v>
                </c:pt>
                <c:pt idx="125">
                  <c:v>214.55976839506164</c:v>
                </c:pt>
                <c:pt idx="126">
                  <c:v>214.55976839506164</c:v>
                </c:pt>
                <c:pt idx="127">
                  <c:v>214.55976839506164</c:v>
                </c:pt>
                <c:pt idx="128">
                  <c:v>214.55976839506164</c:v>
                </c:pt>
                <c:pt idx="129">
                  <c:v>214.55976839506164</c:v>
                </c:pt>
                <c:pt idx="130">
                  <c:v>214.55976839506164</c:v>
                </c:pt>
                <c:pt idx="131">
                  <c:v>214.55976839506164</c:v>
                </c:pt>
                <c:pt idx="132">
                  <c:v>214.55976839506164</c:v>
                </c:pt>
                <c:pt idx="133">
                  <c:v>214.55976839506164</c:v>
                </c:pt>
                <c:pt idx="134">
                  <c:v>214.55976839506164</c:v>
                </c:pt>
                <c:pt idx="135">
                  <c:v>214.55976839506164</c:v>
                </c:pt>
                <c:pt idx="136">
                  <c:v>214.55976839506164</c:v>
                </c:pt>
                <c:pt idx="137">
                  <c:v>214.55976839506164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42AB-4FEF-A14F-4683130654C3}"/>
            </c:ext>
          </c:extLst>
        </c:ser>
        <c:ser>
          <c:idx val="1"/>
          <c:order val="2"/>
          <c:tx>
            <c:strRef>
              <c:f>'Atac-I50-SECOeS'!$AE$1</c:f>
              <c:strCache>
                <c:ptCount val="1"/>
                <c:pt idx="0">
                  <c:v>Break even - Bandeira Verde</c:v>
                </c:pt>
              </c:strCache>
            </c:strRef>
          </c:tx>
          <c:spPr>
            <a:ln w="19050" cap="rnd">
              <a:solidFill>
                <a:srgbClr val="AFDC7E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'Atac-I50-SECOeS'!$AE$2:$AE$151</c:f>
              <c:numCache>
                <c:formatCode>_(* #,##0.00_);_(* \(#,##0.00\);_(* "-"??_);_(@_)</c:formatCode>
                <c:ptCount val="150"/>
                <c:pt idx="84">
                  <c:v>373.93199999999996</c:v>
                </c:pt>
                <c:pt idx="85">
                  <c:v>373.93199999999996</c:v>
                </c:pt>
                <c:pt idx="86">
                  <c:v>373.93199999999996</c:v>
                </c:pt>
                <c:pt idx="87">
                  <c:v>373.93199999999996</c:v>
                </c:pt>
                <c:pt idx="88">
                  <c:v>373.93199999999996</c:v>
                </c:pt>
                <c:pt idx="89">
                  <c:v>373.93199999999996</c:v>
                </c:pt>
                <c:pt idx="90">
                  <c:v>373.93199999999996</c:v>
                </c:pt>
                <c:pt idx="91">
                  <c:v>373.93199999999996</c:v>
                </c:pt>
                <c:pt idx="92">
                  <c:v>373.93199999999996</c:v>
                </c:pt>
                <c:pt idx="93">
                  <c:v>373.93199999999996</c:v>
                </c:pt>
                <c:pt idx="94">
                  <c:v>373.93199999999996</c:v>
                </c:pt>
                <c:pt idx="95">
                  <c:v>373.93199999999996</c:v>
                </c:pt>
                <c:pt idx="96">
                  <c:v>369.19871999999998</c:v>
                </c:pt>
                <c:pt idx="97">
                  <c:v>369.19871999999998</c:v>
                </c:pt>
                <c:pt idx="98">
                  <c:v>369.19871999999998</c:v>
                </c:pt>
                <c:pt idx="99">
                  <c:v>369.19871999999998</c:v>
                </c:pt>
                <c:pt idx="100">
                  <c:v>369.19871999999998</c:v>
                </c:pt>
                <c:pt idx="101">
                  <c:v>369.19871999999998</c:v>
                </c:pt>
                <c:pt idx="102">
                  <c:v>369.19871999999998</c:v>
                </c:pt>
                <c:pt idx="103">
                  <c:v>369.19871999999998</c:v>
                </c:pt>
                <c:pt idx="104">
                  <c:v>369.19871999999998</c:v>
                </c:pt>
                <c:pt idx="105">
                  <c:v>369.19871999999998</c:v>
                </c:pt>
                <c:pt idx="106">
                  <c:v>369.19871999999998</c:v>
                </c:pt>
                <c:pt idx="107">
                  <c:v>369.19871999999998</c:v>
                </c:pt>
                <c:pt idx="108">
                  <c:v>389.01554999999996</c:v>
                </c:pt>
                <c:pt idx="109">
                  <c:v>389.01554999999996</c:v>
                </c:pt>
                <c:pt idx="110">
                  <c:v>389.01554999999996</c:v>
                </c:pt>
                <c:pt idx="111">
                  <c:v>389.01554999999996</c:v>
                </c:pt>
                <c:pt idx="112">
                  <c:v>389.01554999999996</c:v>
                </c:pt>
                <c:pt idx="113">
                  <c:v>389.01554999999996</c:v>
                </c:pt>
                <c:pt idx="114">
                  <c:v>389.01554999999996</c:v>
                </c:pt>
                <c:pt idx="115">
                  <c:v>389.01554999999996</c:v>
                </c:pt>
                <c:pt idx="116">
                  <c:v>389.01554999999996</c:v>
                </c:pt>
                <c:pt idx="117">
                  <c:v>389.01554999999996</c:v>
                </c:pt>
                <c:pt idx="118">
                  <c:v>389.01554999999996</c:v>
                </c:pt>
                <c:pt idx="119">
                  <c:v>389.01554999999996</c:v>
                </c:pt>
                <c:pt idx="120">
                  <c:v>406.10504999999995</c:v>
                </c:pt>
                <c:pt idx="121">
                  <c:v>406.10504999999995</c:v>
                </c:pt>
                <c:pt idx="122">
                  <c:v>406.10504999999995</c:v>
                </c:pt>
                <c:pt idx="123">
                  <c:v>406.10504999999995</c:v>
                </c:pt>
                <c:pt idx="124">
                  <c:v>406.10504999999995</c:v>
                </c:pt>
                <c:pt idx="125">
                  <c:v>406.10504999999995</c:v>
                </c:pt>
                <c:pt idx="126">
                  <c:v>406.10504999999995</c:v>
                </c:pt>
                <c:pt idx="127">
                  <c:v>406.10504999999995</c:v>
                </c:pt>
                <c:pt idx="128">
                  <c:v>406.10504999999995</c:v>
                </c:pt>
                <c:pt idx="129">
                  <c:v>406.10504999999995</c:v>
                </c:pt>
                <c:pt idx="130">
                  <c:v>406.10504999999995</c:v>
                </c:pt>
                <c:pt idx="131">
                  <c:v>406.10504999999995</c:v>
                </c:pt>
                <c:pt idx="132">
                  <c:v>402.012</c:v>
                </c:pt>
                <c:pt idx="133">
                  <c:v>402.012</c:v>
                </c:pt>
                <c:pt idx="134">
                  <c:v>402.012</c:v>
                </c:pt>
                <c:pt idx="135">
                  <c:v>402.012</c:v>
                </c:pt>
                <c:pt idx="136">
                  <c:v>402.012</c:v>
                </c:pt>
                <c:pt idx="137">
                  <c:v>402.012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AB-4FEF-A14F-4683130654C3}"/>
            </c:ext>
          </c:extLst>
        </c:ser>
        <c:ser>
          <c:idx val="2"/>
          <c:order val="3"/>
          <c:tx>
            <c:strRef>
              <c:f>'Atac-I50-SECOeS'!$AF$1</c:f>
              <c:strCache>
                <c:ptCount val="1"/>
                <c:pt idx="0">
                  <c:v>Break even - Bandeira Amarela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FF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'Atac-I50-SECOeS'!$AF$2:$AF$151</c:f>
              <c:numCache>
                <c:formatCode>_(* #,##0.00_);_(* \(#,##0.00\);_(* "-"??_);_(@_)</c:formatCode>
                <c:ptCount val="150"/>
                <c:pt idx="84">
                  <c:v>410.45757999999995</c:v>
                </c:pt>
                <c:pt idx="85">
                  <c:v>410.45757999999995</c:v>
                </c:pt>
                <c:pt idx="86">
                  <c:v>410.45757999999995</c:v>
                </c:pt>
                <c:pt idx="87">
                  <c:v>410.45757999999995</c:v>
                </c:pt>
                <c:pt idx="88">
                  <c:v>410.45757999999995</c:v>
                </c:pt>
                <c:pt idx="89">
                  <c:v>410.45757999999995</c:v>
                </c:pt>
                <c:pt idx="90">
                  <c:v>410.45757999999995</c:v>
                </c:pt>
                <c:pt idx="91">
                  <c:v>410.45757999999995</c:v>
                </c:pt>
                <c:pt idx="92">
                  <c:v>410.45757999999995</c:v>
                </c:pt>
                <c:pt idx="93">
                  <c:v>410.45757999999995</c:v>
                </c:pt>
                <c:pt idx="94">
                  <c:v>410.45757999999995</c:v>
                </c:pt>
                <c:pt idx="95">
                  <c:v>410.45757999999995</c:v>
                </c:pt>
                <c:pt idx="96">
                  <c:v>404.03252599999996</c:v>
                </c:pt>
                <c:pt idx="97">
                  <c:v>404.03252599999996</c:v>
                </c:pt>
                <c:pt idx="98">
                  <c:v>404.03252599999996</c:v>
                </c:pt>
                <c:pt idx="99">
                  <c:v>404.03252599999996</c:v>
                </c:pt>
                <c:pt idx="100">
                  <c:v>404.03252599999996</c:v>
                </c:pt>
                <c:pt idx="101">
                  <c:v>404.03252599999996</c:v>
                </c:pt>
                <c:pt idx="102">
                  <c:v>404.03252599999996</c:v>
                </c:pt>
                <c:pt idx="103">
                  <c:v>404.03252599999996</c:v>
                </c:pt>
                <c:pt idx="104">
                  <c:v>404.03252599999996</c:v>
                </c:pt>
                <c:pt idx="105">
                  <c:v>404.03252599999996</c:v>
                </c:pt>
                <c:pt idx="106">
                  <c:v>404.03252599999996</c:v>
                </c:pt>
                <c:pt idx="107">
                  <c:v>404.03252599999996</c:v>
                </c:pt>
                <c:pt idx="108">
                  <c:v>410.17844499999995</c:v>
                </c:pt>
                <c:pt idx="109">
                  <c:v>410.17844499999995</c:v>
                </c:pt>
                <c:pt idx="110">
                  <c:v>410.17844499999995</c:v>
                </c:pt>
                <c:pt idx="111">
                  <c:v>410.17844499999995</c:v>
                </c:pt>
                <c:pt idx="112">
                  <c:v>410.17844499999995</c:v>
                </c:pt>
                <c:pt idx="113">
                  <c:v>410.17844499999995</c:v>
                </c:pt>
                <c:pt idx="114">
                  <c:v>410.17844499999995</c:v>
                </c:pt>
                <c:pt idx="115">
                  <c:v>410.17844499999995</c:v>
                </c:pt>
                <c:pt idx="116">
                  <c:v>410.17844499999995</c:v>
                </c:pt>
                <c:pt idx="117">
                  <c:v>410.17844499999995</c:v>
                </c:pt>
                <c:pt idx="118">
                  <c:v>410.17844499999995</c:v>
                </c:pt>
                <c:pt idx="119">
                  <c:v>410.17844499999995</c:v>
                </c:pt>
                <c:pt idx="120">
                  <c:v>426.34052499999996</c:v>
                </c:pt>
                <c:pt idx="121">
                  <c:v>426.34052499999996</c:v>
                </c:pt>
                <c:pt idx="122">
                  <c:v>426.34052499999996</c:v>
                </c:pt>
                <c:pt idx="123">
                  <c:v>426.34052499999996</c:v>
                </c:pt>
                <c:pt idx="124">
                  <c:v>426.34052499999996</c:v>
                </c:pt>
                <c:pt idx="125">
                  <c:v>426.34052499999996</c:v>
                </c:pt>
                <c:pt idx="126">
                  <c:v>426.34052499999996</c:v>
                </c:pt>
                <c:pt idx="127">
                  <c:v>426.34052499999996</c:v>
                </c:pt>
                <c:pt idx="128">
                  <c:v>426.34052499999996</c:v>
                </c:pt>
                <c:pt idx="129">
                  <c:v>426.34052499999996</c:v>
                </c:pt>
                <c:pt idx="130">
                  <c:v>426.34052499999996</c:v>
                </c:pt>
                <c:pt idx="131">
                  <c:v>426.34052499999996</c:v>
                </c:pt>
                <c:pt idx="132">
                  <c:v>421.44258000000002</c:v>
                </c:pt>
                <c:pt idx="133">
                  <c:v>421.44258000000002</c:v>
                </c:pt>
                <c:pt idx="134">
                  <c:v>421.44258000000002</c:v>
                </c:pt>
                <c:pt idx="135">
                  <c:v>421.44258000000002</c:v>
                </c:pt>
                <c:pt idx="136">
                  <c:v>421.44258000000002</c:v>
                </c:pt>
                <c:pt idx="137">
                  <c:v>421.44258000000002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42AB-4FEF-A14F-4683130654C3}"/>
            </c:ext>
          </c:extLst>
        </c:ser>
        <c:ser>
          <c:idx val="3"/>
          <c:order val="4"/>
          <c:tx>
            <c:strRef>
              <c:f>'Atac-I50-SECOeS'!$AG$1</c:f>
              <c:strCache>
                <c:ptCount val="1"/>
                <c:pt idx="0">
                  <c:v>Break even - Bandeira Vermelha 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99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'Atac-I50-SECOeS'!$AG$2:$AG$151</c:f>
              <c:numCache>
                <c:formatCode>_(* #,##0.00_);_(* \(#,##0.00\);_(* "-"??_);_(@_)</c:formatCode>
                <c:ptCount val="150"/>
                <c:pt idx="84">
                  <c:v>453.36199999999997</c:v>
                </c:pt>
                <c:pt idx="85">
                  <c:v>453.36199999999997</c:v>
                </c:pt>
                <c:pt idx="86">
                  <c:v>453.36199999999997</c:v>
                </c:pt>
                <c:pt idx="87">
                  <c:v>453.36199999999997</c:v>
                </c:pt>
                <c:pt idx="88">
                  <c:v>453.36199999999997</c:v>
                </c:pt>
                <c:pt idx="89">
                  <c:v>453.36199999999997</c:v>
                </c:pt>
                <c:pt idx="90">
                  <c:v>453.36199999999997</c:v>
                </c:pt>
                <c:pt idx="91">
                  <c:v>453.36199999999997</c:v>
                </c:pt>
                <c:pt idx="92">
                  <c:v>453.36199999999997</c:v>
                </c:pt>
                <c:pt idx="93">
                  <c:v>453.36199999999997</c:v>
                </c:pt>
                <c:pt idx="94">
                  <c:v>453.36199999999997</c:v>
                </c:pt>
                <c:pt idx="95">
                  <c:v>453.36199999999997</c:v>
                </c:pt>
                <c:pt idx="96">
                  <c:v>444.94971999999996</c:v>
                </c:pt>
                <c:pt idx="97">
                  <c:v>444.94971999999996</c:v>
                </c:pt>
                <c:pt idx="98">
                  <c:v>444.94971999999996</c:v>
                </c:pt>
                <c:pt idx="99">
                  <c:v>444.94971999999996</c:v>
                </c:pt>
                <c:pt idx="100">
                  <c:v>444.94971999999996</c:v>
                </c:pt>
                <c:pt idx="101">
                  <c:v>444.94971999999996</c:v>
                </c:pt>
                <c:pt idx="102">
                  <c:v>444.94971999999996</c:v>
                </c:pt>
                <c:pt idx="103">
                  <c:v>444.94971999999996</c:v>
                </c:pt>
                <c:pt idx="104">
                  <c:v>444.94971999999996</c:v>
                </c:pt>
                <c:pt idx="105">
                  <c:v>444.94971999999996</c:v>
                </c:pt>
                <c:pt idx="106">
                  <c:v>444.94971999999996</c:v>
                </c:pt>
                <c:pt idx="107">
                  <c:v>444.94971999999996</c:v>
                </c:pt>
                <c:pt idx="108">
                  <c:v>439.12165099999999</c:v>
                </c:pt>
                <c:pt idx="109">
                  <c:v>439.12165099999999</c:v>
                </c:pt>
                <c:pt idx="110">
                  <c:v>439.12165099999999</c:v>
                </c:pt>
                <c:pt idx="111">
                  <c:v>439.12165099999999</c:v>
                </c:pt>
                <c:pt idx="112">
                  <c:v>439.12165099999999</c:v>
                </c:pt>
                <c:pt idx="113">
                  <c:v>439.12165099999999</c:v>
                </c:pt>
                <c:pt idx="114">
                  <c:v>439.12165099999999</c:v>
                </c:pt>
                <c:pt idx="115">
                  <c:v>439.12165099999999</c:v>
                </c:pt>
                <c:pt idx="116">
                  <c:v>439.12165099999999</c:v>
                </c:pt>
                <c:pt idx="117">
                  <c:v>439.12165099999999</c:v>
                </c:pt>
                <c:pt idx="118">
                  <c:v>439.12165099999999</c:v>
                </c:pt>
                <c:pt idx="119">
                  <c:v>439.12165099999999</c:v>
                </c:pt>
                <c:pt idx="120">
                  <c:v>454.01535499999994</c:v>
                </c:pt>
                <c:pt idx="121">
                  <c:v>454.01535499999994</c:v>
                </c:pt>
                <c:pt idx="122">
                  <c:v>454.01535499999994</c:v>
                </c:pt>
                <c:pt idx="123">
                  <c:v>454.01535499999994</c:v>
                </c:pt>
                <c:pt idx="124">
                  <c:v>454.01535499999994</c:v>
                </c:pt>
                <c:pt idx="125">
                  <c:v>454.01535499999994</c:v>
                </c:pt>
                <c:pt idx="126">
                  <c:v>454.01535499999994</c:v>
                </c:pt>
                <c:pt idx="127">
                  <c:v>454.01535499999994</c:v>
                </c:pt>
                <c:pt idx="128">
                  <c:v>454.01535499999994</c:v>
                </c:pt>
                <c:pt idx="129">
                  <c:v>454.01535499999994</c:v>
                </c:pt>
                <c:pt idx="130">
                  <c:v>454.01535499999994</c:v>
                </c:pt>
                <c:pt idx="131">
                  <c:v>454.01535499999994</c:v>
                </c:pt>
                <c:pt idx="132">
                  <c:v>448.01660400000003</c:v>
                </c:pt>
                <c:pt idx="133">
                  <c:v>448.01660400000003</c:v>
                </c:pt>
                <c:pt idx="134">
                  <c:v>448.01660400000003</c:v>
                </c:pt>
                <c:pt idx="135">
                  <c:v>448.01660400000003</c:v>
                </c:pt>
                <c:pt idx="136">
                  <c:v>448.01660400000003</c:v>
                </c:pt>
                <c:pt idx="137">
                  <c:v>448.01660400000003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42AB-4FEF-A14F-4683130654C3}"/>
            </c:ext>
          </c:extLst>
        </c:ser>
        <c:ser>
          <c:idx val="4"/>
          <c:order val="5"/>
          <c:tx>
            <c:strRef>
              <c:f>'Atac-I50-SECOeS'!$AH$1</c:f>
              <c:strCache>
                <c:ptCount val="1"/>
                <c:pt idx="0">
                  <c:v>Break even - Bandeira Vermelha II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'Atac-I50-SECOeS'!$AH$2:$AH$151</c:f>
              <c:numCache>
                <c:formatCode>_(* #,##0.00_);_(* \(#,##0.00\);_(* "-"??_);_(@_)</c:formatCode>
                <c:ptCount val="150"/>
                <c:pt idx="84">
                  <c:v>493.62689999999998</c:v>
                </c:pt>
                <c:pt idx="85">
                  <c:v>493.62689999999998</c:v>
                </c:pt>
                <c:pt idx="86">
                  <c:v>493.62689999999998</c:v>
                </c:pt>
                <c:pt idx="87">
                  <c:v>493.62689999999998</c:v>
                </c:pt>
                <c:pt idx="88">
                  <c:v>493.62689999999998</c:v>
                </c:pt>
                <c:pt idx="89">
                  <c:v>493.62689999999998</c:v>
                </c:pt>
                <c:pt idx="90">
                  <c:v>493.62689999999998</c:v>
                </c:pt>
                <c:pt idx="91">
                  <c:v>493.62689999999998</c:v>
                </c:pt>
                <c:pt idx="92">
                  <c:v>493.62689999999998</c:v>
                </c:pt>
                <c:pt idx="93">
                  <c:v>493.62689999999998</c:v>
                </c:pt>
                <c:pt idx="94">
                  <c:v>493.62689999999998</c:v>
                </c:pt>
                <c:pt idx="95">
                  <c:v>493.62689999999998</c:v>
                </c:pt>
                <c:pt idx="96">
                  <c:v>483.34965</c:v>
                </c:pt>
                <c:pt idx="97">
                  <c:v>483.34965</c:v>
                </c:pt>
                <c:pt idx="98">
                  <c:v>483.34965</c:v>
                </c:pt>
                <c:pt idx="99">
                  <c:v>483.34965</c:v>
                </c:pt>
                <c:pt idx="100">
                  <c:v>483.34965</c:v>
                </c:pt>
                <c:pt idx="101">
                  <c:v>483.34965</c:v>
                </c:pt>
                <c:pt idx="102">
                  <c:v>483.34965</c:v>
                </c:pt>
                <c:pt idx="103">
                  <c:v>483.34965</c:v>
                </c:pt>
                <c:pt idx="104">
                  <c:v>483.34965</c:v>
                </c:pt>
                <c:pt idx="105">
                  <c:v>483.34965</c:v>
                </c:pt>
                <c:pt idx="106">
                  <c:v>483.34965</c:v>
                </c:pt>
                <c:pt idx="107">
                  <c:v>483.34965</c:v>
                </c:pt>
                <c:pt idx="108">
                  <c:v>477.45062899999994</c:v>
                </c:pt>
                <c:pt idx="109">
                  <c:v>477.45062899999994</c:v>
                </c:pt>
                <c:pt idx="110">
                  <c:v>477.45062899999994</c:v>
                </c:pt>
                <c:pt idx="111">
                  <c:v>477.45062899999994</c:v>
                </c:pt>
                <c:pt idx="112">
                  <c:v>477.45062899999994</c:v>
                </c:pt>
                <c:pt idx="113">
                  <c:v>477.45062899999994</c:v>
                </c:pt>
                <c:pt idx="114">
                  <c:v>477.45062899999994</c:v>
                </c:pt>
                <c:pt idx="115">
                  <c:v>477.45062899999994</c:v>
                </c:pt>
                <c:pt idx="116">
                  <c:v>477.45062899999994</c:v>
                </c:pt>
                <c:pt idx="117">
                  <c:v>477.45062899999994</c:v>
                </c:pt>
                <c:pt idx="118">
                  <c:v>477.45062899999994</c:v>
                </c:pt>
                <c:pt idx="119">
                  <c:v>477.45062899999994</c:v>
                </c:pt>
                <c:pt idx="120">
                  <c:v>490.66464499999995</c:v>
                </c:pt>
                <c:pt idx="121">
                  <c:v>490.66464499999995</c:v>
                </c:pt>
                <c:pt idx="122">
                  <c:v>490.66464499999995</c:v>
                </c:pt>
                <c:pt idx="123">
                  <c:v>490.66464499999995</c:v>
                </c:pt>
                <c:pt idx="124">
                  <c:v>490.66464499999995</c:v>
                </c:pt>
                <c:pt idx="125">
                  <c:v>490.66464499999995</c:v>
                </c:pt>
                <c:pt idx="126">
                  <c:v>490.66464499999995</c:v>
                </c:pt>
                <c:pt idx="127">
                  <c:v>490.66464499999995</c:v>
                </c:pt>
                <c:pt idx="128">
                  <c:v>490.66464499999995</c:v>
                </c:pt>
                <c:pt idx="129">
                  <c:v>490.66464499999995</c:v>
                </c:pt>
                <c:pt idx="130">
                  <c:v>490.66464499999995</c:v>
                </c:pt>
                <c:pt idx="131">
                  <c:v>490.66464499999995</c:v>
                </c:pt>
                <c:pt idx="132">
                  <c:v>483.20811600000002</c:v>
                </c:pt>
                <c:pt idx="133">
                  <c:v>483.20811600000002</c:v>
                </c:pt>
                <c:pt idx="134">
                  <c:v>483.20811600000002</c:v>
                </c:pt>
                <c:pt idx="135">
                  <c:v>483.20811600000002</c:v>
                </c:pt>
                <c:pt idx="136">
                  <c:v>483.20811600000002</c:v>
                </c:pt>
                <c:pt idx="137">
                  <c:v>483.20811600000002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42AB-4FEF-A14F-4683130654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53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valAx>
        <c:axId val="1613759871"/>
        <c:scaling>
          <c:orientation val="minMax"/>
          <c:max val="0.65000000000000013"/>
          <c:min val="-1"/>
        </c:scaling>
        <c:delete val="1"/>
        <c:axPos val="r"/>
        <c:numFmt formatCode="0%" sourceLinked="1"/>
        <c:majorTickMark val="out"/>
        <c:minorTickMark val="none"/>
        <c:tickLblPos val="nextTo"/>
        <c:crossAx val="1613764671"/>
        <c:crosses val="max"/>
        <c:crossBetween val="between"/>
      </c:valAx>
      <c:catAx>
        <c:axId val="1613764671"/>
        <c:scaling>
          <c:orientation val="minMax"/>
        </c:scaling>
        <c:delete val="1"/>
        <c:axPos val="b"/>
        <c:majorTickMark val="out"/>
        <c:minorTickMark val="none"/>
        <c:tickLblPos val="nextTo"/>
        <c:crossAx val="1613759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2"/>
          <c:order val="0"/>
          <c:tx>
            <c:v>Economia</c:v>
          </c:tx>
          <c:spPr>
            <a:solidFill>
              <a:schemeClr val="accent3">
                <a:lumMod val="40000"/>
                <a:lumOff val="60000"/>
              </a:schemeClr>
            </a:solidFill>
            <a:ln w="19050">
              <a:solidFill>
                <a:schemeClr val="accent3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'Atac-I50-SECOeS'!$AK$2:$AK$151</c:f>
              <c:numCache>
                <c:formatCode>0%</c:formatCode>
                <c:ptCount val="150"/>
                <c:pt idx="84">
                  <c:v>0.24945533769063186</c:v>
                </c:pt>
                <c:pt idx="85">
                  <c:v>0.31856564532826531</c:v>
                </c:pt>
                <c:pt idx="86">
                  <c:v>0.27259843441528858</c:v>
                </c:pt>
                <c:pt idx="87">
                  <c:v>0.28855500465325229</c:v>
                </c:pt>
                <c:pt idx="88">
                  <c:v>0.3210058097313</c:v>
                </c:pt>
                <c:pt idx="89">
                  <c:v>0.33505809731299907</c:v>
                </c:pt>
                <c:pt idx="90">
                  <c:v>0.39179030768517614</c:v>
                </c:pt>
                <c:pt idx="91">
                  <c:v>0.40527241584031315</c:v>
                </c:pt>
                <c:pt idx="92">
                  <c:v>0.39688339056298994</c:v>
                </c:pt>
                <c:pt idx="93">
                  <c:v>0.46017814290655329</c:v>
                </c:pt>
                <c:pt idx="94">
                  <c:v>0.5355385025441346</c:v>
                </c:pt>
                <c:pt idx="95">
                  <c:v>0.54107469926201668</c:v>
                </c:pt>
                <c:pt idx="96">
                  <c:v>0.59701178451178449</c:v>
                </c:pt>
                <c:pt idx="97">
                  <c:v>0.61752318642924875</c:v>
                </c:pt>
                <c:pt idx="98">
                  <c:v>0.63121071131196405</c:v>
                </c:pt>
                <c:pt idx="99">
                  <c:v>0.66336697122532451</c:v>
                </c:pt>
                <c:pt idx="100">
                  <c:v>0.65210439756911631</c:v>
                </c:pt>
                <c:pt idx="101">
                  <c:v>0.64716294550292885</c:v>
                </c:pt>
                <c:pt idx="102">
                  <c:v>0.6385281798015624</c:v>
                </c:pt>
                <c:pt idx="103">
                  <c:v>0.63984988596084214</c:v>
                </c:pt>
                <c:pt idx="104">
                  <c:v>0.65381500901315281</c:v>
                </c:pt>
                <c:pt idx="105">
                  <c:v>0.64372005406735966</c:v>
                </c:pt>
                <c:pt idx="106">
                  <c:v>0.61272703401210782</c:v>
                </c:pt>
                <c:pt idx="107">
                  <c:v>0.58294911537673322</c:v>
                </c:pt>
                <c:pt idx="108">
                  <c:v>0.6132756132756132</c:v>
                </c:pt>
                <c:pt idx="109">
                  <c:v>0.43885555046150038</c:v>
                </c:pt>
                <c:pt idx="110">
                  <c:v>0.4672775077157369</c:v>
                </c:pt>
                <c:pt idx="111">
                  <c:v>0.49749275232485352</c:v>
                </c:pt>
                <c:pt idx="112">
                  <c:v>0.55285946224457549</c:v>
                </c:pt>
                <c:pt idx="113">
                  <c:v>0.48118891962602056</c:v>
                </c:pt>
                <c:pt idx="114">
                  <c:v>0.42180336150230152</c:v>
                </c:pt>
                <c:pt idx="115">
                  <c:v>0.45982622745486068</c:v>
                </c:pt>
                <c:pt idx="116">
                  <c:v>0.42527267440423222</c:v>
                </c:pt>
                <c:pt idx="117">
                  <c:v>0.38493632623854407</c:v>
                </c:pt>
                <c:pt idx="118">
                  <c:v>0.48021198067218068</c:v>
                </c:pt>
                <c:pt idx="119">
                  <c:v>0.49048020059866504</c:v>
                </c:pt>
                <c:pt idx="120">
                  <c:v>0.51185126442858386</c:v>
                </c:pt>
                <c:pt idx="121">
                  <c:v>0.43662089402729648</c:v>
                </c:pt>
                <c:pt idx="122">
                  <c:v>0.34979149962415967</c:v>
                </c:pt>
                <c:pt idx="123">
                  <c:v>0.29318263833458846</c:v>
                </c:pt>
                <c:pt idx="124">
                  <c:v>0.3149252336994523</c:v>
                </c:pt>
                <c:pt idx="125">
                  <c:v>0.31562350677490941</c:v>
                </c:pt>
                <c:pt idx="126">
                  <c:v>0.34930136919006549</c:v>
                </c:pt>
                <c:pt idx="127">
                  <c:v>0.37170512353337581</c:v>
                </c:pt>
                <c:pt idx="128">
                  <c:v>0.32658343779111659</c:v>
                </c:pt>
                <c:pt idx="129">
                  <c:v>0.33961520547454394</c:v>
                </c:pt>
                <c:pt idx="130">
                  <c:v>0.36342924078388089</c:v>
                </c:pt>
                <c:pt idx="131">
                  <c:v>0.28248515993583417</c:v>
                </c:pt>
                <c:pt idx="132">
                  <c:v>0.2025641025641027</c:v>
                </c:pt>
                <c:pt idx="133">
                  <c:v>0.12141331878429278</c:v>
                </c:pt>
                <c:pt idx="134">
                  <c:v>0.19139682950315462</c:v>
                </c:pt>
                <c:pt idx="135">
                  <c:v>0.2580678561833975</c:v>
                </c:pt>
                <c:pt idx="136">
                  <c:v>0.22968805795736325</c:v>
                </c:pt>
                <c:pt idx="137">
                  <c:v>0.25071335626244434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DB63-44B9-BD90-9C6515B82C6F}"/>
            </c:ext>
          </c:extLst>
        </c:ser>
        <c:ser>
          <c:idx val="1"/>
          <c:order val="1"/>
          <c:tx>
            <c:v>Prejuízo</c:v>
          </c:tx>
          <c:spPr>
            <a:solidFill>
              <a:schemeClr val="accent6">
                <a:lumMod val="40000"/>
                <a:lumOff val="60000"/>
              </a:schemeClr>
            </a:solidFill>
            <a:ln w="19050">
              <a:solidFill>
                <a:schemeClr val="accent6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'Atac-I50-SECOeS'!$AL$2:$AL$151</c:f>
              <c:numCache>
                <c:formatCode>0%</c:formatCode>
                <c:ptCount val="150"/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63-44B9-BD90-9C6515B82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11322928"/>
        <c:axId val="-2111317488"/>
        <c:extLst>
          <c:ext xmlns:c15="http://schemas.microsoft.com/office/drawing/2012/chart" uri="{02D57815-91ED-43cb-92C2-25804820EDAC}">
            <c15:filteredAreaSeries>
              <c15:ser>
                <c:idx val="3"/>
                <c:order val="2"/>
                <c:tx>
                  <c:strRef>
                    <c:extLst>
                      <c:ext uri="{02D57815-91ED-43cb-92C2-25804820EDAC}">
                        <c15:formulaRef>
                          <c15:sqref>'Atac-I50-SECOeS'!$AG$1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4">
                          <a:shade val="51000"/>
                          <a:satMod val="130000"/>
                        </a:schemeClr>
                      </a:gs>
                      <a:gs pos="80000">
                        <a:schemeClr val="accent4">
                          <a:shade val="93000"/>
                          <a:satMod val="130000"/>
                        </a:schemeClr>
                      </a:gs>
                      <a:gs pos="100000">
                        <a:schemeClr val="accent4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FF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'Atac-I50-SECOeS'!$AG$2:$AG$151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453.36199999999997</c:v>
                      </c:pt>
                      <c:pt idx="85">
                        <c:v>453.36199999999997</c:v>
                      </c:pt>
                      <c:pt idx="86">
                        <c:v>453.36199999999997</c:v>
                      </c:pt>
                      <c:pt idx="87">
                        <c:v>453.36199999999997</c:v>
                      </c:pt>
                      <c:pt idx="88">
                        <c:v>453.36199999999997</c:v>
                      </c:pt>
                      <c:pt idx="89">
                        <c:v>453.36199999999997</c:v>
                      </c:pt>
                      <c:pt idx="90">
                        <c:v>453.36199999999997</c:v>
                      </c:pt>
                      <c:pt idx="91">
                        <c:v>453.36199999999997</c:v>
                      </c:pt>
                      <c:pt idx="92">
                        <c:v>453.36199999999997</c:v>
                      </c:pt>
                      <c:pt idx="93">
                        <c:v>453.36199999999997</c:v>
                      </c:pt>
                      <c:pt idx="94">
                        <c:v>453.36199999999997</c:v>
                      </c:pt>
                      <c:pt idx="95">
                        <c:v>453.36199999999997</c:v>
                      </c:pt>
                      <c:pt idx="96">
                        <c:v>444.94971999999996</c:v>
                      </c:pt>
                      <c:pt idx="97">
                        <c:v>444.94971999999996</c:v>
                      </c:pt>
                      <c:pt idx="98">
                        <c:v>444.94971999999996</c:v>
                      </c:pt>
                      <c:pt idx="99">
                        <c:v>444.94971999999996</c:v>
                      </c:pt>
                      <c:pt idx="100">
                        <c:v>444.94971999999996</c:v>
                      </c:pt>
                      <c:pt idx="101">
                        <c:v>444.94971999999996</c:v>
                      </c:pt>
                      <c:pt idx="102">
                        <c:v>444.94971999999996</c:v>
                      </c:pt>
                      <c:pt idx="103">
                        <c:v>444.94971999999996</c:v>
                      </c:pt>
                      <c:pt idx="104">
                        <c:v>444.94971999999996</c:v>
                      </c:pt>
                      <c:pt idx="105">
                        <c:v>444.94971999999996</c:v>
                      </c:pt>
                      <c:pt idx="106">
                        <c:v>444.94971999999996</c:v>
                      </c:pt>
                      <c:pt idx="107">
                        <c:v>444.94971999999996</c:v>
                      </c:pt>
                      <c:pt idx="108">
                        <c:v>439.12165099999999</c:v>
                      </c:pt>
                      <c:pt idx="109">
                        <c:v>439.12165099999999</c:v>
                      </c:pt>
                      <c:pt idx="110">
                        <c:v>439.12165099999999</c:v>
                      </c:pt>
                      <c:pt idx="111">
                        <c:v>439.12165099999999</c:v>
                      </c:pt>
                      <c:pt idx="112">
                        <c:v>439.12165099999999</c:v>
                      </c:pt>
                      <c:pt idx="113">
                        <c:v>439.12165099999999</c:v>
                      </c:pt>
                      <c:pt idx="114">
                        <c:v>439.12165099999999</c:v>
                      </c:pt>
                      <c:pt idx="115">
                        <c:v>439.12165099999999</c:v>
                      </c:pt>
                      <c:pt idx="116">
                        <c:v>439.12165099999999</c:v>
                      </c:pt>
                      <c:pt idx="117">
                        <c:v>439.12165099999999</c:v>
                      </c:pt>
                      <c:pt idx="118">
                        <c:v>439.12165099999999</c:v>
                      </c:pt>
                      <c:pt idx="119">
                        <c:v>439.12165099999999</c:v>
                      </c:pt>
                      <c:pt idx="120">
                        <c:v>454.01535499999994</c:v>
                      </c:pt>
                      <c:pt idx="121">
                        <c:v>454.01535499999994</c:v>
                      </c:pt>
                      <c:pt idx="122">
                        <c:v>454.01535499999994</c:v>
                      </c:pt>
                      <c:pt idx="123">
                        <c:v>454.01535499999994</c:v>
                      </c:pt>
                      <c:pt idx="124">
                        <c:v>454.01535499999994</c:v>
                      </c:pt>
                      <c:pt idx="125">
                        <c:v>454.01535499999994</c:v>
                      </c:pt>
                      <c:pt idx="126">
                        <c:v>454.01535499999994</c:v>
                      </c:pt>
                      <c:pt idx="127">
                        <c:v>454.01535499999994</c:v>
                      </c:pt>
                      <c:pt idx="128">
                        <c:v>454.01535499999994</c:v>
                      </c:pt>
                      <c:pt idx="129">
                        <c:v>454.01535499999994</c:v>
                      </c:pt>
                      <c:pt idx="130">
                        <c:v>454.01535499999994</c:v>
                      </c:pt>
                      <c:pt idx="131">
                        <c:v>454.01535499999994</c:v>
                      </c:pt>
                      <c:pt idx="132">
                        <c:v>448.01660400000003</c:v>
                      </c:pt>
                      <c:pt idx="133">
                        <c:v>448.01660400000003</c:v>
                      </c:pt>
                      <c:pt idx="134">
                        <c:v>448.01660400000003</c:v>
                      </c:pt>
                      <c:pt idx="135">
                        <c:v>448.01660400000003</c:v>
                      </c:pt>
                      <c:pt idx="136">
                        <c:v>448.01660400000003</c:v>
                      </c:pt>
                      <c:pt idx="137">
                        <c:v>448.01660400000003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B63-44B9-BD90-9C6515B82C6F}"/>
                  </c:ext>
                </c:extLst>
              </c15:ser>
            </c15:filteredAreaSeries>
            <c15:filteredArea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hade val="51000"/>
                          <a:satMod val="130000"/>
                        </a:schemeClr>
                      </a:gs>
                      <a:gs pos="80000">
                        <a:schemeClr val="accent5">
                          <a:shade val="93000"/>
                          <a:satMod val="130000"/>
                        </a:schemeClr>
                      </a:gs>
                      <a:gs pos="100000">
                        <a:schemeClr val="accent5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C0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'Atac-I50-SECOeS'!$AH$2:$AH$151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493.62689999999998</c:v>
                      </c:pt>
                      <c:pt idx="85">
                        <c:v>493.62689999999998</c:v>
                      </c:pt>
                      <c:pt idx="86">
                        <c:v>493.62689999999998</c:v>
                      </c:pt>
                      <c:pt idx="87">
                        <c:v>493.62689999999998</c:v>
                      </c:pt>
                      <c:pt idx="88">
                        <c:v>493.62689999999998</c:v>
                      </c:pt>
                      <c:pt idx="89">
                        <c:v>493.62689999999998</c:v>
                      </c:pt>
                      <c:pt idx="90">
                        <c:v>493.62689999999998</c:v>
                      </c:pt>
                      <c:pt idx="91">
                        <c:v>493.62689999999998</c:v>
                      </c:pt>
                      <c:pt idx="92">
                        <c:v>493.62689999999998</c:v>
                      </c:pt>
                      <c:pt idx="93">
                        <c:v>493.62689999999998</c:v>
                      </c:pt>
                      <c:pt idx="94">
                        <c:v>493.62689999999998</c:v>
                      </c:pt>
                      <c:pt idx="95">
                        <c:v>493.62689999999998</c:v>
                      </c:pt>
                      <c:pt idx="96">
                        <c:v>483.34965</c:v>
                      </c:pt>
                      <c:pt idx="97">
                        <c:v>483.34965</c:v>
                      </c:pt>
                      <c:pt idx="98">
                        <c:v>483.34965</c:v>
                      </c:pt>
                      <c:pt idx="99">
                        <c:v>483.34965</c:v>
                      </c:pt>
                      <c:pt idx="100">
                        <c:v>483.34965</c:v>
                      </c:pt>
                      <c:pt idx="101">
                        <c:v>483.34965</c:v>
                      </c:pt>
                      <c:pt idx="102">
                        <c:v>483.34965</c:v>
                      </c:pt>
                      <c:pt idx="103">
                        <c:v>483.34965</c:v>
                      </c:pt>
                      <c:pt idx="104">
                        <c:v>483.34965</c:v>
                      </c:pt>
                      <c:pt idx="105">
                        <c:v>483.34965</c:v>
                      </c:pt>
                      <c:pt idx="106">
                        <c:v>483.34965</c:v>
                      </c:pt>
                      <c:pt idx="107">
                        <c:v>483.34965</c:v>
                      </c:pt>
                      <c:pt idx="108">
                        <c:v>477.45062899999994</c:v>
                      </c:pt>
                      <c:pt idx="109">
                        <c:v>477.45062899999994</c:v>
                      </c:pt>
                      <c:pt idx="110">
                        <c:v>477.45062899999994</c:v>
                      </c:pt>
                      <c:pt idx="111">
                        <c:v>477.45062899999994</c:v>
                      </c:pt>
                      <c:pt idx="112">
                        <c:v>477.45062899999994</c:v>
                      </c:pt>
                      <c:pt idx="113">
                        <c:v>477.45062899999994</c:v>
                      </c:pt>
                      <c:pt idx="114">
                        <c:v>477.45062899999994</c:v>
                      </c:pt>
                      <c:pt idx="115">
                        <c:v>477.45062899999994</c:v>
                      </c:pt>
                      <c:pt idx="116">
                        <c:v>477.45062899999994</c:v>
                      </c:pt>
                      <c:pt idx="117">
                        <c:v>477.45062899999994</c:v>
                      </c:pt>
                      <c:pt idx="118">
                        <c:v>477.45062899999994</c:v>
                      </c:pt>
                      <c:pt idx="119">
                        <c:v>477.45062899999994</c:v>
                      </c:pt>
                      <c:pt idx="120">
                        <c:v>490.66464499999995</c:v>
                      </c:pt>
                      <c:pt idx="121">
                        <c:v>490.66464499999995</c:v>
                      </c:pt>
                      <c:pt idx="122">
                        <c:v>490.66464499999995</c:v>
                      </c:pt>
                      <c:pt idx="123">
                        <c:v>490.66464499999995</c:v>
                      </c:pt>
                      <c:pt idx="124">
                        <c:v>490.66464499999995</c:v>
                      </c:pt>
                      <c:pt idx="125">
                        <c:v>490.66464499999995</c:v>
                      </c:pt>
                      <c:pt idx="126">
                        <c:v>490.66464499999995</c:v>
                      </c:pt>
                      <c:pt idx="127">
                        <c:v>490.66464499999995</c:v>
                      </c:pt>
                      <c:pt idx="128">
                        <c:v>490.66464499999995</c:v>
                      </c:pt>
                      <c:pt idx="129">
                        <c:v>490.66464499999995</c:v>
                      </c:pt>
                      <c:pt idx="130">
                        <c:v>490.66464499999995</c:v>
                      </c:pt>
                      <c:pt idx="131">
                        <c:v>490.66464499999995</c:v>
                      </c:pt>
                      <c:pt idx="132">
                        <c:v>483.20811600000002</c:v>
                      </c:pt>
                      <c:pt idx="133">
                        <c:v>483.20811600000002</c:v>
                      </c:pt>
                      <c:pt idx="134">
                        <c:v>483.20811600000002</c:v>
                      </c:pt>
                      <c:pt idx="135">
                        <c:v>483.20811600000002</c:v>
                      </c:pt>
                      <c:pt idx="136">
                        <c:v>483.20811600000002</c:v>
                      </c:pt>
                      <c:pt idx="137">
                        <c:v>483.20811600000002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B63-44B9-BD90-9C6515B82C6F}"/>
                  </c:ext>
                </c:extLst>
              </c15:ser>
            </c15:filteredAreaSeries>
            <c15:filteredArea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'Atac-I50-SECOeS'!$X$1</c15:sqref>
                        </c15:formulaRef>
                      </c:ext>
                    </c:extLst>
                    <c:strCache>
                      <c:ptCount val="1"/>
                      <c:pt idx="0">
                        <c:v>Preços Mercado Livre - Média Histórica ACL de 36 meses Futuros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hade val="51000"/>
                          <a:satMod val="130000"/>
                        </a:schemeClr>
                      </a:gs>
                      <a:gs pos="80000">
                        <a:schemeClr val="accent6">
                          <a:shade val="93000"/>
                          <a:satMod val="130000"/>
                        </a:schemeClr>
                      </a:gs>
                      <a:gs pos="100000">
                        <a:schemeClr val="accent6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>
                    <a:solidFill>
                      <a:schemeClr val="tx1">
                        <a:lumMod val="65000"/>
                        <a:lumOff val="35000"/>
                      </a:schemeClr>
                    </a:solidFill>
                    <a:prstDash val="lgDash"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'Atac-I50-SECOeS'!$X$2:$X$151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220.91089963991769</c:v>
                      </c:pt>
                      <c:pt idx="85">
                        <c:v>220.91089963991769</c:v>
                      </c:pt>
                      <c:pt idx="86">
                        <c:v>220.91089963991769</c:v>
                      </c:pt>
                      <c:pt idx="87">
                        <c:v>220.91089963991769</c:v>
                      </c:pt>
                      <c:pt idx="88">
                        <c:v>220.91089963991769</c:v>
                      </c:pt>
                      <c:pt idx="89">
                        <c:v>220.91089963991769</c:v>
                      </c:pt>
                      <c:pt idx="90">
                        <c:v>220.91089963991769</c:v>
                      </c:pt>
                      <c:pt idx="91">
                        <c:v>220.91089963991769</c:v>
                      </c:pt>
                      <c:pt idx="92">
                        <c:v>220.91089963991769</c:v>
                      </c:pt>
                      <c:pt idx="93">
                        <c:v>220.91089963991769</c:v>
                      </c:pt>
                      <c:pt idx="94">
                        <c:v>220.91089963991769</c:v>
                      </c:pt>
                      <c:pt idx="95">
                        <c:v>220.91089963991769</c:v>
                      </c:pt>
                      <c:pt idx="96">
                        <c:v>220.91089963991769</c:v>
                      </c:pt>
                      <c:pt idx="97">
                        <c:v>220.91089963991769</c:v>
                      </c:pt>
                      <c:pt idx="98">
                        <c:v>220.91089963991769</c:v>
                      </c:pt>
                      <c:pt idx="99">
                        <c:v>220.91089963991769</c:v>
                      </c:pt>
                      <c:pt idx="100">
                        <c:v>220.91089963991769</c:v>
                      </c:pt>
                      <c:pt idx="101">
                        <c:v>220.91089963991769</c:v>
                      </c:pt>
                      <c:pt idx="102">
                        <c:v>220.91089963991769</c:v>
                      </c:pt>
                      <c:pt idx="103">
                        <c:v>220.91089963991769</c:v>
                      </c:pt>
                      <c:pt idx="104">
                        <c:v>220.91089963991769</c:v>
                      </c:pt>
                      <c:pt idx="105">
                        <c:v>220.91089963991769</c:v>
                      </c:pt>
                      <c:pt idx="106">
                        <c:v>220.91089963991769</c:v>
                      </c:pt>
                      <c:pt idx="107">
                        <c:v>220.91089963991769</c:v>
                      </c:pt>
                      <c:pt idx="108">
                        <c:v>220.91089963991769</c:v>
                      </c:pt>
                      <c:pt idx="109">
                        <c:v>220.91089963991769</c:v>
                      </c:pt>
                      <c:pt idx="110">
                        <c:v>220.91089963991769</c:v>
                      </c:pt>
                      <c:pt idx="111">
                        <c:v>220.91089963991769</c:v>
                      </c:pt>
                      <c:pt idx="112">
                        <c:v>220.91089963991769</c:v>
                      </c:pt>
                      <c:pt idx="113">
                        <c:v>220.91089963991769</c:v>
                      </c:pt>
                      <c:pt idx="114">
                        <c:v>220.91089963991769</c:v>
                      </c:pt>
                      <c:pt idx="115">
                        <c:v>220.91089963991769</c:v>
                      </c:pt>
                      <c:pt idx="116">
                        <c:v>220.91089963991769</c:v>
                      </c:pt>
                      <c:pt idx="117">
                        <c:v>220.91089963991769</c:v>
                      </c:pt>
                      <c:pt idx="118">
                        <c:v>220.91089963991769</c:v>
                      </c:pt>
                      <c:pt idx="119">
                        <c:v>220.91089963991769</c:v>
                      </c:pt>
                      <c:pt idx="120">
                        <c:v>220.91089963991769</c:v>
                      </c:pt>
                      <c:pt idx="121">
                        <c:v>220.91089963991769</c:v>
                      </c:pt>
                      <c:pt idx="122">
                        <c:v>220.91089963991769</c:v>
                      </c:pt>
                      <c:pt idx="123">
                        <c:v>220.91089963991769</c:v>
                      </c:pt>
                      <c:pt idx="124">
                        <c:v>220.91089963991769</c:v>
                      </c:pt>
                      <c:pt idx="125">
                        <c:v>220.91089963991769</c:v>
                      </c:pt>
                      <c:pt idx="126">
                        <c:v>220.91089963991769</c:v>
                      </c:pt>
                      <c:pt idx="127">
                        <c:v>220.91089963991769</c:v>
                      </c:pt>
                      <c:pt idx="128">
                        <c:v>220.91089963991769</c:v>
                      </c:pt>
                      <c:pt idx="129">
                        <c:v>220.91089963991769</c:v>
                      </c:pt>
                      <c:pt idx="130">
                        <c:v>220.91089963991769</c:v>
                      </c:pt>
                      <c:pt idx="131">
                        <c:v>220.91089963991769</c:v>
                      </c:pt>
                      <c:pt idx="132">
                        <c:v>220.91089963991769</c:v>
                      </c:pt>
                      <c:pt idx="133">
                        <c:v>220.91089963991769</c:v>
                      </c:pt>
                      <c:pt idx="134">
                        <c:v>220.91089963991769</c:v>
                      </c:pt>
                      <c:pt idx="135">
                        <c:v>220.91089963991769</c:v>
                      </c:pt>
                      <c:pt idx="136">
                        <c:v>220.91089963991769</c:v>
                      </c:pt>
                      <c:pt idx="137">
                        <c:v>220.91089963991769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B63-44B9-BD90-9C6515B82C6F}"/>
                  </c:ext>
                </c:extLst>
              </c15:ser>
            </c15:filteredAreaSeries>
          </c:ext>
        </c:extLst>
      </c:areaChart>
      <c:dateAx>
        <c:axId val="-2111322928"/>
        <c:scaling>
          <c:orientation val="minMax"/>
          <c:max val="46388"/>
        </c:scaling>
        <c:delete val="0"/>
        <c:axPos val="b"/>
        <c:numFmt formatCode="mm/yyyy" sourceLinked="0"/>
        <c:majorTickMark val="out"/>
        <c:minorTickMark val="out"/>
        <c:tickLblPos val="low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2"/>
        <c:majorTimeUnit val="months"/>
      </c:dateAx>
      <c:valAx>
        <c:axId val="-2111317488"/>
        <c:scaling>
          <c:orientation val="minMax"/>
          <c:max val="0.65000000000000013"/>
          <c:min val="-1.05"/>
        </c:scaling>
        <c:delete val="0"/>
        <c:axPos val="r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max"/>
        <c:crossBetween val="midCat"/>
        <c:majorUnit val="0.30000000000000004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A+0 (Atual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Forward!$AI$2:$AI$151</c:f>
              <c:numCache>
                <c:formatCode>General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28-4F69-B201-3D06B5CDB690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'Atac-I50-SECOeS'!$AM$2:$AM$151</c:f>
              <c:numCache>
                <c:formatCode>_(* #,##0.00_);_(* \(#,##0.00\);_(* "-"??_);_(@_)</c:formatCode>
                <c:ptCount val="150"/>
                <c:pt idx="84">
                  <c:v>285.94799999999998</c:v>
                </c:pt>
                <c:pt idx="85">
                  <c:v>210.47179999999997</c:v>
                </c:pt>
                <c:pt idx="86">
                  <c:v>231.64800000000002</c:v>
                </c:pt>
                <c:pt idx="87">
                  <c:v>204.73160000000001</c:v>
                </c:pt>
                <c:pt idx="88">
                  <c:v>200.54900000000001</c:v>
                </c:pt>
                <c:pt idx="89">
                  <c:v>192.70000000000002</c:v>
                </c:pt>
                <c:pt idx="90">
                  <c:v>113.32510000000001</c:v>
                </c:pt>
                <c:pt idx="91">
                  <c:v>116.3349</c:v>
                </c:pt>
                <c:pt idx="92">
                  <c:v>140.2653</c:v>
                </c:pt>
                <c:pt idx="93">
                  <c:v>112.252</c:v>
                </c:pt>
                <c:pt idx="94">
                  <c:v>105.813</c:v>
                </c:pt>
                <c:pt idx="95">
                  <c:v>106.6156</c:v>
                </c:pt>
                <c:pt idx="96">
                  <c:v>125.86320000000001</c:v>
                </c:pt>
                <c:pt idx="97">
                  <c:v>124.13069999999999</c:v>
                </c:pt>
                <c:pt idx="98">
                  <c:v>118.62509999999999</c:v>
                </c:pt>
                <c:pt idx="99">
                  <c:v>115.6046</c:v>
                </c:pt>
                <c:pt idx="100">
                  <c:v>119.58450000000001</c:v>
                </c:pt>
                <c:pt idx="101">
                  <c:v>119.343</c:v>
                </c:pt>
                <c:pt idx="102">
                  <c:v>122.83919999999999</c:v>
                </c:pt>
                <c:pt idx="103">
                  <c:v>126.11820000000002</c:v>
                </c:pt>
                <c:pt idx="104">
                  <c:v>122.3964</c:v>
                </c:pt>
                <c:pt idx="105">
                  <c:v>124.37700000000001</c:v>
                </c:pt>
                <c:pt idx="106">
                  <c:v>124.11300000000001</c:v>
                </c:pt>
                <c:pt idx="107">
                  <c:v>124.93049999999999</c:v>
                </c:pt>
                <c:pt idx="108">
                  <c:v>134.72399999999999</c:v>
                </c:pt>
                <c:pt idx="109">
                  <c:v>177.8415</c:v>
                </c:pt>
                <c:pt idx="110">
                  <c:v>176.52180000000001</c:v>
                </c:pt>
                <c:pt idx="111">
                  <c:v>166.29</c:v>
                </c:pt>
                <c:pt idx="112">
                  <c:v>132.57599999999999</c:v>
                </c:pt>
                <c:pt idx="113">
                  <c:v>189.23440000000002</c:v>
                </c:pt>
                <c:pt idx="114">
                  <c:v>252.56300000000002</c:v>
                </c:pt>
                <c:pt idx="115">
                  <c:v>202.44550000000001</c:v>
                </c:pt>
                <c:pt idx="116">
                  <c:v>249.06720000000001</c:v>
                </c:pt>
                <c:pt idx="117">
                  <c:v>348.16</c:v>
                </c:pt>
                <c:pt idx="118">
                  <c:v>305.29320000000001</c:v>
                </c:pt>
                <c:pt idx="119">
                  <c:v>126.2079</c:v>
                </c:pt>
                <c:pt idx="120">
                  <c:v>187.86249999999998</c:v>
                </c:pt>
                <c:pt idx="121">
                  <c:v>243.32130000000001</c:v>
                </c:pt>
                <c:pt idx="122">
                  <c:v>340.93360000000001</c:v>
                </c:pt>
                <c:pt idx="123">
                  <c:v>389.38799999999998</c:v>
                </c:pt>
                <c:pt idx="124">
                  <c:v>373.12360000000001</c:v>
                </c:pt>
                <c:pt idx="125">
                  <c:v>380.56200000000001</c:v>
                </c:pt>
                <c:pt idx="126">
                  <c:v>329.61959999999999</c:v>
                </c:pt>
                <c:pt idx="127">
                  <c:v>304.86649999999997</c:v>
                </c:pt>
                <c:pt idx="128">
                  <c:v>346.8528</c:v>
                </c:pt>
                <c:pt idx="129">
                  <c:v>333.84960000000001</c:v>
                </c:pt>
                <c:pt idx="130">
                  <c:v>305.59050000000002</c:v>
                </c:pt>
                <c:pt idx="131">
                  <c:v>322.63920000000002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28-4F69-B201-3D06B5CDB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A+1 (Atual 2027)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Forward!$AJ$2:$AJ$151</c:f>
              <c:numCache>
                <c:formatCode>General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6D-43F3-B7AC-47AC9CB70BC9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'Atac-I50-SECOeS'!$AN$2:$AN$151</c:f>
              <c:numCache>
                <c:formatCode>_(* #,##0.00_);_(* \(#,##0.00\);_(* "-"??_);_(@_)</c:formatCode>
                <c:ptCount val="150"/>
                <c:pt idx="84">
                  <c:v>294.50200000000001</c:v>
                </c:pt>
                <c:pt idx="85">
                  <c:v>284.68439999999998</c:v>
                </c:pt>
                <c:pt idx="86">
                  <c:v>311.27700000000004</c:v>
                </c:pt>
                <c:pt idx="87">
                  <c:v>307.09740000000005</c:v>
                </c:pt>
                <c:pt idx="88">
                  <c:v>277.22949999999997</c:v>
                </c:pt>
                <c:pt idx="89">
                  <c:v>272.60000000000002</c:v>
                </c:pt>
                <c:pt idx="90">
                  <c:v>253.52110000000002</c:v>
                </c:pt>
                <c:pt idx="91">
                  <c:v>238.5453</c:v>
                </c:pt>
                <c:pt idx="92">
                  <c:v>232.2039</c:v>
                </c:pt>
                <c:pt idx="93">
                  <c:v>194.964</c:v>
                </c:pt>
                <c:pt idx="94">
                  <c:v>142.25970000000001</c:v>
                </c:pt>
                <c:pt idx="95">
                  <c:v>138.24879999999999</c:v>
                </c:pt>
                <c:pt idx="96">
                  <c:v>151.50200000000001</c:v>
                </c:pt>
                <c:pt idx="97">
                  <c:v>140.37209999999999</c:v>
                </c:pt>
                <c:pt idx="98">
                  <c:v>133.59719999999999</c:v>
                </c:pt>
                <c:pt idx="99">
                  <c:v>117.89380000000001</c:v>
                </c:pt>
                <c:pt idx="100">
                  <c:v>120.7234</c:v>
                </c:pt>
                <c:pt idx="101">
                  <c:v>121.61620000000001</c:v>
                </c:pt>
                <c:pt idx="102">
                  <c:v>125.11399999999999</c:v>
                </c:pt>
                <c:pt idx="103">
                  <c:v>121.57340000000001</c:v>
                </c:pt>
                <c:pt idx="104">
                  <c:v>116.7299</c:v>
                </c:pt>
                <c:pt idx="105">
                  <c:v>117.59280000000001</c:v>
                </c:pt>
                <c:pt idx="106">
                  <c:v>132.0111</c:v>
                </c:pt>
                <c:pt idx="107">
                  <c:v>130.55799999999999</c:v>
                </c:pt>
                <c:pt idx="108">
                  <c:v>151.56450000000001</c:v>
                </c:pt>
                <c:pt idx="109">
                  <c:v>241.596</c:v>
                </c:pt>
                <c:pt idx="110">
                  <c:v>223.15020000000001</c:v>
                </c:pt>
                <c:pt idx="111">
                  <c:v>205.09100000000001</c:v>
                </c:pt>
                <c:pt idx="112">
                  <c:v>176.768</c:v>
                </c:pt>
                <c:pt idx="113">
                  <c:v>205.73740000000001</c:v>
                </c:pt>
                <c:pt idx="114">
                  <c:v>232.7972</c:v>
                </c:pt>
                <c:pt idx="115">
                  <c:v>221.04860000000002</c:v>
                </c:pt>
                <c:pt idx="116">
                  <c:v>235.95840000000001</c:v>
                </c:pt>
                <c:pt idx="117">
                  <c:v>264.38400000000001</c:v>
                </c:pt>
                <c:pt idx="118">
                  <c:v>190.5376</c:v>
                </c:pt>
                <c:pt idx="119">
                  <c:v>194.166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6D-43F3-B7AC-47AC9CB70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6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A+2 (Atual 2028)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Forward!$AK$2:$AK$151</c:f>
              <c:numCache>
                <c:formatCode>General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39-48A3-99A5-2D12DF3C0983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'Atac-I50-SECOeS'!$AO$2:$AO$151</c:f>
              <c:numCache>
                <c:formatCode>_(* #,##0.00_);_(* \(#,##0.00\);_(* "-"??_);_(@_)</c:formatCode>
                <c:ptCount val="150"/>
                <c:pt idx="84">
                  <c:v>261.50799999999998</c:v>
                </c:pt>
                <c:pt idx="85">
                  <c:v>266.43539999999996</c:v>
                </c:pt>
                <c:pt idx="86">
                  <c:v>271.46250000000003</c:v>
                </c:pt>
                <c:pt idx="87">
                  <c:v>277.33990000000006</c:v>
                </c:pt>
                <c:pt idx="88">
                  <c:v>268.97159999999997</c:v>
                </c:pt>
                <c:pt idx="89">
                  <c:v>262.02500000000003</c:v>
                </c:pt>
                <c:pt idx="90">
                  <c:v>253.52110000000002</c:v>
                </c:pt>
                <c:pt idx="91">
                  <c:v>244.42080000000001</c:v>
                </c:pt>
                <c:pt idx="92">
                  <c:v>240.45480000000001</c:v>
                </c:pt>
                <c:pt idx="93">
                  <c:v>218.596</c:v>
                </c:pt>
                <c:pt idx="94">
                  <c:v>191.63909999999998</c:v>
                </c:pt>
                <c:pt idx="95">
                  <c:v>185.11279999999999</c:v>
                </c:pt>
                <c:pt idx="96">
                  <c:v>168.983</c:v>
                </c:pt>
                <c:pt idx="97">
                  <c:v>155.45339999999999</c:v>
                </c:pt>
                <c:pt idx="98">
                  <c:v>149.721</c:v>
                </c:pt>
                <c:pt idx="99">
                  <c:v>131.62900000000002</c:v>
                </c:pt>
                <c:pt idx="100">
                  <c:v>135.5291</c:v>
                </c:pt>
                <c:pt idx="101">
                  <c:v>137.52860000000001</c:v>
                </c:pt>
                <c:pt idx="102">
                  <c:v>139.90019999999998</c:v>
                </c:pt>
                <c:pt idx="103">
                  <c:v>138.6164</c:v>
                </c:pt>
                <c:pt idx="104">
                  <c:v>131.46279999999999</c:v>
                </c:pt>
                <c:pt idx="105">
                  <c:v>135.684</c:v>
                </c:pt>
                <c:pt idx="106">
                  <c:v>145.55070000000001</c:v>
                </c:pt>
                <c:pt idx="107">
                  <c:v>162.072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39-48A3-99A5-2D12DF3C0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A+3 (Atual 2029)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Forward!$AL$2:$AL$151</c:f>
              <c:numCache>
                <c:formatCode>General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85-4AE8-A21D-9802A8DEE957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'Atac-I50-SECOeS'!$AP$2:$AP$151</c:f>
              <c:numCache>
                <c:formatCode>_(* #,##0.00_);_(* \(#,##0.00\);_(* "-"??_);_(@_)</c:formatCode>
                <c:ptCount val="150"/>
                <c:pt idx="84">
                  <c:v>243.178</c:v>
                </c:pt>
                <c:pt idx="85">
                  <c:v>244.53659999999999</c:v>
                </c:pt>
                <c:pt idx="86">
                  <c:v>241.3</c:v>
                </c:pt>
                <c:pt idx="87">
                  <c:v>240.44060000000002</c:v>
                </c:pt>
                <c:pt idx="88">
                  <c:v>245.3776</c:v>
                </c:pt>
                <c:pt idx="89">
                  <c:v>237.35000000000002</c:v>
                </c:pt>
                <c:pt idx="90">
                  <c:v>237.16490000000002</c:v>
                </c:pt>
                <c:pt idx="91">
                  <c:v>232.66980000000001</c:v>
                </c:pt>
                <c:pt idx="92">
                  <c:v>235.74</c:v>
                </c:pt>
                <c:pt idx="93">
                  <c:v>218.596</c:v>
                </c:pt>
                <c:pt idx="94">
                  <c:v>203.39609999999999</c:v>
                </c:pt>
                <c:pt idx="95">
                  <c:v>199.172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85-4AE8-A21D-9802A8DEE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A+4 (Atual 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Forward!$AM$2:$AM$151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215</c:v>
                </c:pt>
                <c:pt idx="133">
                  <c:v>247</c:v>
                </c:pt>
                <c:pt idx="134">
                  <c:v>240</c:v>
                </c:pt>
                <c:pt idx="135">
                  <c:v>231</c:v>
                </c:pt>
                <c:pt idx="136">
                  <c:v>249</c:v>
                </c:pt>
                <c:pt idx="137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B9-4F59-A84D-F6EEDCCB9F6E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'Atac-I50-SECOeS'!$AQ$2:$AQ$151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221.62199999999999</c:v>
                </c:pt>
                <c:pt idx="133">
                  <c:v>253.0762</c:v>
                </c:pt>
                <c:pt idx="134">
                  <c:v>244.60800000000003</c:v>
                </c:pt>
                <c:pt idx="135">
                  <c:v>233.88749999999999</c:v>
                </c:pt>
                <c:pt idx="136">
                  <c:v>250.4442</c:v>
                </c:pt>
                <c:pt idx="137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B9-4F59-A84D-F6EEDCCB9F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Modalidade Atacadista - Incentivada 50% - SE/CO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8"/>
          <c:order val="2"/>
          <c:tx>
            <c:v>Preço 2022</c:v>
          </c:tx>
          <c:spPr>
            <a:ln w="31750" cap="rnd">
              <a:solidFill>
                <a:srgbClr val="C00000"/>
              </a:solidFill>
              <a:prstDash val="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'Atac-I50-SECOeS'!$K$2:$K$151</c:f>
              <c:numCache>
                <c:formatCode>_(* #,##0.00_);_(* \(#,##0.00\);_(* "-"??_);_(@_)</c:formatCode>
                <c:ptCount val="150"/>
                <c:pt idx="84">
                  <c:v>285.94799999999998</c:v>
                </c:pt>
                <c:pt idx="85">
                  <c:v>210.47179999999997</c:v>
                </c:pt>
                <c:pt idx="86">
                  <c:v>231.64800000000002</c:v>
                </c:pt>
                <c:pt idx="87">
                  <c:v>204.73160000000001</c:v>
                </c:pt>
                <c:pt idx="88">
                  <c:v>200.54900000000001</c:v>
                </c:pt>
                <c:pt idx="89">
                  <c:v>192.70000000000002</c:v>
                </c:pt>
                <c:pt idx="90">
                  <c:v>113.32510000000001</c:v>
                </c:pt>
                <c:pt idx="91">
                  <c:v>116.3349</c:v>
                </c:pt>
                <c:pt idx="92">
                  <c:v>140.2653</c:v>
                </c:pt>
                <c:pt idx="93">
                  <c:v>112.252</c:v>
                </c:pt>
                <c:pt idx="94">
                  <c:v>105.813</c:v>
                </c:pt>
                <c:pt idx="95">
                  <c:v>106.6156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FC-41E5-9E4F-4F173D4F750C}"/>
            </c:ext>
          </c:extLst>
        </c:ser>
        <c:ser>
          <c:idx val="7"/>
          <c:order val="3"/>
          <c:tx>
            <c:v>Preço 2023</c:v>
          </c:tx>
          <c:spPr>
            <a:ln w="31750" cap="rnd">
              <a:solidFill>
                <a:sysClr val="windowText" lastClr="00000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'Atac-I50-SECOeS'!$L$2:$L$151</c:f>
              <c:numCache>
                <c:formatCode>_(* #,##0.00_);_(* \(#,##0.00\);_(* "-"??_);_(@_)</c:formatCode>
                <c:ptCount val="150"/>
                <c:pt idx="84">
                  <c:v>294.50200000000001</c:v>
                </c:pt>
                <c:pt idx="85">
                  <c:v>284.68439999999998</c:v>
                </c:pt>
                <c:pt idx="86">
                  <c:v>311.27700000000004</c:v>
                </c:pt>
                <c:pt idx="87">
                  <c:v>307.09740000000005</c:v>
                </c:pt>
                <c:pt idx="88">
                  <c:v>277.22949999999997</c:v>
                </c:pt>
                <c:pt idx="89">
                  <c:v>272.60000000000002</c:v>
                </c:pt>
                <c:pt idx="90">
                  <c:v>253.52110000000002</c:v>
                </c:pt>
                <c:pt idx="91">
                  <c:v>238.5453</c:v>
                </c:pt>
                <c:pt idx="92">
                  <c:v>232.2039</c:v>
                </c:pt>
                <c:pt idx="93">
                  <c:v>194.964</c:v>
                </c:pt>
                <c:pt idx="94">
                  <c:v>142.25970000000001</c:v>
                </c:pt>
                <c:pt idx="95">
                  <c:v>138.24879999999999</c:v>
                </c:pt>
                <c:pt idx="96">
                  <c:v>125.86320000000001</c:v>
                </c:pt>
                <c:pt idx="97">
                  <c:v>124.13069999999999</c:v>
                </c:pt>
                <c:pt idx="98">
                  <c:v>118.62509999999999</c:v>
                </c:pt>
                <c:pt idx="99">
                  <c:v>115.6046</c:v>
                </c:pt>
                <c:pt idx="100">
                  <c:v>119.58450000000001</c:v>
                </c:pt>
                <c:pt idx="101">
                  <c:v>119.343</c:v>
                </c:pt>
                <c:pt idx="102">
                  <c:v>122.83919999999999</c:v>
                </c:pt>
                <c:pt idx="103">
                  <c:v>126.11820000000002</c:v>
                </c:pt>
                <c:pt idx="104">
                  <c:v>122.3964</c:v>
                </c:pt>
                <c:pt idx="105">
                  <c:v>124.37700000000001</c:v>
                </c:pt>
                <c:pt idx="106">
                  <c:v>124.11300000000001</c:v>
                </c:pt>
                <c:pt idx="107">
                  <c:v>124.93049999999999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FC-41E5-9E4F-4F173D4F750C}"/>
            </c:ext>
          </c:extLst>
        </c:ser>
        <c:ser>
          <c:idx val="6"/>
          <c:order val="4"/>
          <c:tx>
            <c:v>Preço 2024</c:v>
          </c:tx>
          <c:spPr>
            <a:ln w="31750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'Atac-I50-SECOeS'!$M$2:$M$151</c:f>
              <c:numCache>
                <c:formatCode>_(* #,##0.00_);_(* \(#,##0.00\);_(* "-"??_);_(@_)</c:formatCode>
                <c:ptCount val="150"/>
                <c:pt idx="84">
                  <c:v>261.50799999999998</c:v>
                </c:pt>
                <c:pt idx="85">
                  <c:v>266.43539999999996</c:v>
                </c:pt>
                <c:pt idx="86">
                  <c:v>271.46250000000003</c:v>
                </c:pt>
                <c:pt idx="87">
                  <c:v>277.33990000000006</c:v>
                </c:pt>
                <c:pt idx="88">
                  <c:v>268.97159999999997</c:v>
                </c:pt>
                <c:pt idx="89">
                  <c:v>262.02500000000003</c:v>
                </c:pt>
                <c:pt idx="90">
                  <c:v>253.52110000000002</c:v>
                </c:pt>
                <c:pt idx="91">
                  <c:v>244.42080000000001</c:v>
                </c:pt>
                <c:pt idx="92">
                  <c:v>240.45480000000001</c:v>
                </c:pt>
                <c:pt idx="93">
                  <c:v>218.596</c:v>
                </c:pt>
                <c:pt idx="94">
                  <c:v>191.63909999999998</c:v>
                </c:pt>
                <c:pt idx="95">
                  <c:v>185.11279999999999</c:v>
                </c:pt>
                <c:pt idx="96">
                  <c:v>151.50200000000001</c:v>
                </c:pt>
                <c:pt idx="97">
                  <c:v>140.37209999999999</c:v>
                </c:pt>
                <c:pt idx="98">
                  <c:v>133.59719999999999</c:v>
                </c:pt>
                <c:pt idx="99">
                  <c:v>117.89380000000001</c:v>
                </c:pt>
                <c:pt idx="100">
                  <c:v>120.7234</c:v>
                </c:pt>
                <c:pt idx="101">
                  <c:v>121.61620000000001</c:v>
                </c:pt>
                <c:pt idx="102">
                  <c:v>125.11399999999999</c:v>
                </c:pt>
                <c:pt idx="103">
                  <c:v>121.57340000000001</c:v>
                </c:pt>
                <c:pt idx="104">
                  <c:v>116.7299</c:v>
                </c:pt>
                <c:pt idx="105">
                  <c:v>117.59280000000001</c:v>
                </c:pt>
                <c:pt idx="106">
                  <c:v>132.0111</c:v>
                </c:pt>
                <c:pt idx="107">
                  <c:v>130.55799999999999</c:v>
                </c:pt>
                <c:pt idx="108">
                  <c:v>134.72399999999999</c:v>
                </c:pt>
                <c:pt idx="109">
                  <c:v>177.8415</c:v>
                </c:pt>
                <c:pt idx="110">
                  <c:v>176.52180000000001</c:v>
                </c:pt>
                <c:pt idx="111">
                  <c:v>166.29</c:v>
                </c:pt>
                <c:pt idx="112">
                  <c:v>132.57599999999999</c:v>
                </c:pt>
                <c:pt idx="113">
                  <c:v>189.23440000000002</c:v>
                </c:pt>
                <c:pt idx="114">
                  <c:v>252.56300000000002</c:v>
                </c:pt>
                <c:pt idx="115">
                  <c:v>202.44550000000001</c:v>
                </c:pt>
                <c:pt idx="116">
                  <c:v>249.06720000000001</c:v>
                </c:pt>
                <c:pt idx="117">
                  <c:v>348.16</c:v>
                </c:pt>
                <c:pt idx="118">
                  <c:v>305.29320000000001</c:v>
                </c:pt>
                <c:pt idx="119">
                  <c:v>126.2079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FC-41E5-9E4F-4F173D4F750C}"/>
            </c:ext>
          </c:extLst>
        </c:ser>
        <c:ser>
          <c:idx val="5"/>
          <c:order val="5"/>
          <c:tx>
            <c:v>Preço 2025</c:v>
          </c:tx>
          <c:spPr>
            <a:ln w="31750" cap="rnd">
              <a:solidFill>
                <a:srgbClr val="00B05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'Atac-I50-SECOeS'!$N$2:$N$151</c:f>
              <c:numCache>
                <c:formatCode>_(* #,##0.00_);_(* \(#,##0.00\);_(* "-"??_);_(@_)</c:formatCode>
                <c:ptCount val="150"/>
                <c:pt idx="84">
                  <c:v>243.178</c:v>
                </c:pt>
                <c:pt idx="85">
                  <c:v>244.53659999999999</c:v>
                </c:pt>
                <c:pt idx="86">
                  <c:v>241.3</c:v>
                </c:pt>
                <c:pt idx="87">
                  <c:v>240.44060000000002</c:v>
                </c:pt>
                <c:pt idx="88">
                  <c:v>245.3776</c:v>
                </c:pt>
                <c:pt idx="89">
                  <c:v>237.35000000000002</c:v>
                </c:pt>
                <c:pt idx="90">
                  <c:v>237.16490000000002</c:v>
                </c:pt>
                <c:pt idx="91">
                  <c:v>232.66980000000001</c:v>
                </c:pt>
                <c:pt idx="92">
                  <c:v>235.74</c:v>
                </c:pt>
                <c:pt idx="93">
                  <c:v>218.596</c:v>
                </c:pt>
                <c:pt idx="94">
                  <c:v>203.39609999999999</c:v>
                </c:pt>
                <c:pt idx="95">
                  <c:v>199.172</c:v>
                </c:pt>
                <c:pt idx="96">
                  <c:v>168.983</c:v>
                </c:pt>
                <c:pt idx="97">
                  <c:v>155.45339999999999</c:v>
                </c:pt>
                <c:pt idx="98">
                  <c:v>149.721</c:v>
                </c:pt>
                <c:pt idx="99">
                  <c:v>131.62900000000002</c:v>
                </c:pt>
                <c:pt idx="100">
                  <c:v>135.5291</c:v>
                </c:pt>
                <c:pt idx="101">
                  <c:v>137.52860000000001</c:v>
                </c:pt>
                <c:pt idx="102">
                  <c:v>139.90019999999998</c:v>
                </c:pt>
                <c:pt idx="103">
                  <c:v>138.6164</c:v>
                </c:pt>
                <c:pt idx="104">
                  <c:v>131.46279999999999</c:v>
                </c:pt>
                <c:pt idx="105">
                  <c:v>135.684</c:v>
                </c:pt>
                <c:pt idx="106">
                  <c:v>145.55070000000001</c:v>
                </c:pt>
                <c:pt idx="107">
                  <c:v>162.072</c:v>
                </c:pt>
                <c:pt idx="108">
                  <c:v>151.56450000000001</c:v>
                </c:pt>
                <c:pt idx="109">
                  <c:v>241.596</c:v>
                </c:pt>
                <c:pt idx="110">
                  <c:v>223.15020000000001</c:v>
                </c:pt>
                <c:pt idx="111">
                  <c:v>205.09100000000001</c:v>
                </c:pt>
                <c:pt idx="112">
                  <c:v>176.768</c:v>
                </c:pt>
                <c:pt idx="113">
                  <c:v>205.73740000000001</c:v>
                </c:pt>
                <c:pt idx="114">
                  <c:v>232.7972</c:v>
                </c:pt>
                <c:pt idx="115">
                  <c:v>221.04860000000002</c:v>
                </c:pt>
                <c:pt idx="116">
                  <c:v>235.95840000000001</c:v>
                </c:pt>
                <c:pt idx="117">
                  <c:v>264.38400000000001</c:v>
                </c:pt>
                <c:pt idx="118">
                  <c:v>190.5376</c:v>
                </c:pt>
                <c:pt idx="119">
                  <c:v>194.166</c:v>
                </c:pt>
                <c:pt idx="120">
                  <c:v>187.86249999999998</c:v>
                </c:pt>
                <c:pt idx="121">
                  <c:v>243.32130000000001</c:v>
                </c:pt>
                <c:pt idx="122">
                  <c:v>340.93360000000001</c:v>
                </c:pt>
                <c:pt idx="123">
                  <c:v>389.38799999999998</c:v>
                </c:pt>
                <c:pt idx="124">
                  <c:v>373.12360000000001</c:v>
                </c:pt>
                <c:pt idx="125">
                  <c:v>380.56200000000001</c:v>
                </c:pt>
                <c:pt idx="126">
                  <c:v>329.61959999999999</c:v>
                </c:pt>
                <c:pt idx="127">
                  <c:v>304.86649999999997</c:v>
                </c:pt>
                <c:pt idx="128">
                  <c:v>346.8528</c:v>
                </c:pt>
                <c:pt idx="129">
                  <c:v>333.84960000000001</c:v>
                </c:pt>
                <c:pt idx="130">
                  <c:v>305.59050000000002</c:v>
                </c:pt>
                <c:pt idx="131">
                  <c:v>322.63920000000002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AFC-41E5-9E4F-4F173D4F750C}"/>
            </c:ext>
          </c:extLst>
        </c:ser>
        <c:ser>
          <c:idx val="0"/>
          <c:order val="6"/>
          <c:tx>
            <c:v>Preço 2026</c:v>
          </c:tx>
          <c:spPr>
            <a:ln w="31750" cap="rnd">
              <a:solidFill>
                <a:srgbClr val="00B0F0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AFC-41E5-9E4F-4F173D4F750C}"/>
            </c:ext>
          </c:extLst>
        </c:ser>
        <c:ser>
          <c:idx val="2"/>
          <c:order val="8"/>
          <c:tx>
            <c:v>Preço 2028</c:v>
          </c:tx>
          <c:spPr>
            <a:ln w="317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217.51599999999999</c:v>
                </c:pt>
                <c:pt idx="85">
                  <c:v>218.98799999999997</c:v>
                </c:pt>
                <c:pt idx="86">
                  <c:v>215.96350000000001</c:v>
                </c:pt>
                <c:pt idx="87">
                  <c:v>215.44430000000003</c:v>
                </c:pt>
                <c:pt idx="88">
                  <c:v>220.60389999999998</c:v>
                </c:pt>
                <c:pt idx="89">
                  <c:v>212.67500000000001</c:v>
                </c:pt>
                <c:pt idx="90">
                  <c:v>212.63060000000002</c:v>
                </c:pt>
                <c:pt idx="91">
                  <c:v>207.99270000000001</c:v>
                </c:pt>
                <c:pt idx="92">
                  <c:v>210.9873</c:v>
                </c:pt>
                <c:pt idx="93">
                  <c:v>200.87199999999999</c:v>
                </c:pt>
                <c:pt idx="94">
                  <c:v>199.869</c:v>
                </c:pt>
                <c:pt idx="95">
                  <c:v>199.172</c:v>
                </c:pt>
                <c:pt idx="96">
                  <c:v>202.77959999999999</c:v>
                </c:pt>
                <c:pt idx="97">
                  <c:v>206.49779999999998</c:v>
                </c:pt>
                <c:pt idx="98">
                  <c:v>196.94069999999999</c:v>
                </c:pt>
                <c:pt idx="99">
                  <c:v>188.85900000000001</c:v>
                </c:pt>
                <c:pt idx="100">
                  <c:v>182.22399999999999</c:v>
                </c:pt>
                <c:pt idx="101">
                  <c:v>177.30960000000002</c:v>
                </c:pt>
                <c:pt idx="102">
                  <c:v>172.88479999999998</c:v>
                </c:pt>
                <c:pt idx="103">
                  <c:v>172.70240000000001</c:v>
                </c:pt>
                <c:pt idx="104">
                  <c:v>172.26159999999999</c:v>
                </c:pt>
                <c:pt idx="105">
                  <c:v>169.60500000000002</c:v>
                </c:pt>
                <c:pt idx="106">
                  <c:v>169.245</c:v>
                </c:pt>
                <c:pt idx="107">
                  <c:v>181.2055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AFC-41E5-9E4F-4F173D4F750C}"/>
            </c:ext>
          </c:extLst>
        </c:ser>
        <c:ser>
          <c:idx val="3"/>
          <c:order val="9"/>
          <c:tx>
            <c:v>Preço 2029</c:v>
          </c:tx>
          <c:spPr>
            <a:ln w="31750" cap="rnd">
              <a:solidFill>
                <a:srgbClr val="7030A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211.40600000000001</c:v>
                </c:pt>
                <c:pt idx="85">
                  <c:v>212.90499999999997</c:v>
                </c:pt>
                <c:pt idx="86">
                  <c:v>209.93100000000001</c:v>
                </c:pt>
                <c:pt idx="87">
                  <c:v>209.49280000000002</c:v>
                </c:pt>
                <c:pt idx="88">
                  <c:v>214.7054</c:v>
                </c:pt>
                <c:pt idx="89">
                  <c:v>206.8</c:v>
                </c:pt>
                <c:pt idx="90">
                  <c:v>206.78910000000002</c:v>
                </c:pt>
                <c:pt idx="91">
                  <c:v>202.1172</c:v>
                </c:pt>
                <c:pt idx="92">
                  <c:v>205.09380000000002</c:v>
                </c:pt>
                <c:pt idx="93">
                  <c:v>194.964</c:v>
                </c:pt>
                <c:pt idx="94">
                  <c:v>193.9905</c:v>
                </c:pt>
                <c:pt idx="95">
                  <c:v>193.31399999999999</c:v>
                </c:pt>
                <c:pt idx="96">
                  <c:v>196.95259999999999</c:v>
                </c:pt>
                <c:pt idx="97">
                  <c:v>200.69729999999998</c:v>
                </c:pt>
                <c:pt idx="98">
                  <c:v>191.18219999999999</c:v>
                </c:pt>
                <c:pt idx="99">
                  <c:v>186.56980000000001</c:v>
                </c:pt>
                <c:pt idx="100">
                  <c:v>179.9462</c:v>
                </c:pt>
                <c:pt idx="101">
                  <c:v>175.03640000000001</c:v>
                </c:pt>
                <c:pt idx="102">
                  <c:v>170.60999999999999</c:v>
                </c:pt>
                <c:pt idx="103">
                  <c:v>170.43</c:v>
                </c:pt>
                <c:pt idx="104">
                  <c:v>169.995</c:v>
                </c:pt>
                <c:pt idx="105">
                  <c:v>167.34360000000001</c:v>
                </c:pt>
                <c:pt idx="106">
                  <c:v>166.98840000000001</c:v>
                </c:pt>
                <c:pt idx="107">
                  <c:v>178.9545</c:v>
                </c:pt>
                <c:pt idx="108">
                  <c:v>185.24549999999999</c:v>
                </c:pt>
                <c:pt idx="109">
                  <c:v>206.92250000000001</c:v>
                </c:pt>
                <c:pt idx="110">
                  <c:v>206.49720000000002</c:v>
                </c:pt>
                <c:pt idx="111">
                  <c:v>190.67920000000001</c:v>
                </c:pt>
                <c:pt idx="112">
                  <c:v>178.9776</c:v>
                </c:pt>
                <c:pt idx="113">
                  <c:v>187.03400000000002</c:v>
                </c:pt>
                <c:pt idx="114">
                  <c:v>187.77510000000001</c:v>
                </c:pt>
                <c:pt idx="115">
                  <c:v>186.03100000000001</c:v>
                </c:pt>
                <c:pt idx="116">
                  <c:v>188.98520000000002</c:v>
                </c:pt>
                <c:pt idx="117">
                  <c:v>186.048</c:v>
                </c:pt>
                <c:pt idx="118">
                  <c:v>181.8768</c:v>
                </c:pt>
                <c:pt idx="119">
                  <c:v>189.85120000000001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AFC-41E5-9E4F-4F173D4F750C}"/>
            </c:ext>
          </c:extLst>
        </c:ser>
        <c:ser>
          <c:idx val="4"/>
          <c:order val="10"/>
          <c:tx>
            <c:v>Preço 2030</c:v>
          </c:tx>
          <c:spPr>
            <a:ln w="31750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205.29599999999999</c:v>
                </c:pt>
                <c:pt idx="85" formatCode="_(* #,##0.00_);_(* \(#,##0.00\);_(* &quot;-&quot;??_);_(@_)">
                  <c:v>206.82199999999997</c:v>
                </c:pt>
                <c:pt idx="86" formatCode="_(* #,##0.00_);_(* \(#,##0.00\);_(* &quot;-&quot;??_);_(@_)">
                  <c:v>203.89850000000001</c:v>
                </c:pt>
                <c:pt idx="87" formatCode="_(* #,##0.00_);_(* \(#,##0.00\);_(* &quot;-&quot;??_);_(@_)">
                  <c:v>203.54130000000004</c:v>
                </c:pt>
                <c:pt idx="88" formatCode="_(* #,##0.00_);_(* \(#,##0.00\);_(* &quot;-&quot;??_);_(@_)">
                  <c:v>208.80689999999998</c:v>
                </c:pt>
                <c:pt idx="89" formatCode="_(* #,##0.00_);_(* \(#,##0.00\);_(* &quot;-&quot;??_);_(@_)">
                  <c:v>200.92500000000001</c:v>
                </c:pt>
                <c:pt idx="90" formatCode="_(* #,##0.00_);_(* \(#,##0.00\);_(* &quot;-&quot;??_);_(@_)">
                  <c:v>200.94760000000002</c:v>
                </c:pt>
                <c:pt idx="91" formatCode="_(* #,##0.00_);_(* \(#,##0.00\);_(* &quot;-&quot;??_);_(@_)">
                  <c:v>196.24170000000001</c:v>
                </c:pt>
                <c:pt idx="92" formatCode="_(* #,##0.00_);_(* \(#,##0.00\);_(* &quot;-&quot;??_);_(@_)">
                  <c:v>199.20030000000003</c:v>
                </c:pt>
                <c:pt idx="93" formatCode="_(* #,##0.00_);_(* \(#,##0.00\);_(* &quot;-&quot;??_);_(@_)">
                  <c:v>189.05599999999998</c:v>
                </c:pt>
                <c:pt idx="94" formatCode="_(* #,##0.00_);_(* \(#,##0.00\);_(* &quot;-&quot;??_);_(@_)">
                  <c:v>188.11199999999999</c:v>
                </c:pt>
                <c:pt idx="95" formatCode="_(* #,##0.00_);_(* \(#,##0.00\);_(* &quot;-&quot;??_);_(@_)">
                  <c:v>187.45599999999999</c:v>
                </c:pt>
                <c:pt idx="96" formatCode="_(* #,##0.00_);_(* \(#,##0.00\);_(* &quot;-&quot;??_);_(@_)">
                  <c:v>191.12559999999999</c:v>
                </c:pt>
                <c:pt idx="97" formatCode="_(* #,##0.00_);_(* \(#,##0.00\);_(* &quot;-&quot;??_);_(@_)">
                  <c:v>194.89679999999998</c:v>
                </c:pt>
                <c:pt idx="98" formatCode="_(* #,##0.00_);_(* \(#,##0.00\);_(* &quot;-&quot;??_);_(@_)">
                  <c:v>185.4237</c:v>
                </c:pt>
                <c:pt idx="99" formatCode="_(* #,##0.00_);_(* \(#,##0.00\);_(* &quot;-&quot;??_);_(@_)">
                  <c:v>184.28060000000002</c:v>
                </c:pt>
                <c:pt idx="100" formatCode="_(* #,##0.00_);_(* \(#,##0.00\);_(* &quot;-&quot;??_);_(@_)">
                  <c:v>177.66839999999999</c:v>
                </c:pt>
                <c:pt idx="101" formatCode="_(* #,##0.00_);_(* \(#,##0.00\);_(* &quot;-&quot;??_);_(@_)">
                  <c:v>172.76320000000001</c:v>
                </c:pt>
                <c:pt idx="102" formatCode="_(* #,##0.00_);_(* \(#,##0.00\);_(* &quot;-&quot;??_);_(@_)">
                  <c:v>168.33519999999999</c:v>
                </c:pt>
                <c:pt idx="103" formatCode="_(* #,##0.00_);_(* \(#,##0.00\);_(* &quot;-&quot;??_);_(@_)">
                  <c:v>168.1576</c:v>
                </c:pt>
                <c:pt idx="104" formatCode="_(* #,##0.00_);_(* \(#,##0.00\);_(* &quot;-&quot;??_);_(@_)">
                  <c:v>167.72839999999999</c:v>
                </c:pt>
                <c:pt idx="105" formatCode="_(* #,##0.00_);_(* \(#,##0.00\);_(* &quot;-&quot;??_);_(@_)">
                  <c:v>165.0822</c:v>
                </c:pt>
                <c:pt idx="106" formatCode="_(* #,##0.00_);_(* \(#,##0.00\);_(* &quot;-&quot;??_);_(@_)">
                  <c:v>164.73180000000002</c:v>
                </c:pt>
                <c:pt idx="107" formatCode="_(* #,##0.00_);_(* \(#,##0.00\);_(* &quot;-&quot;??_);_(@_)">
                  <c:v>176.70349999999999</c:v>
                </c:pt>
                <c:pt idx="108" formatCode="_(* #,##0.00_);_(* \(#,##0.00\);_(* &quot;-&quot;??_);_(@_)">
                  <c:v>183.0001</c:v>
                </c:pt>
                <c:pt idx="109" formatCode="_(* #,##0.00_);_(* \(#,##0.00\);_(* &quot;-&quot;??_);_(@_)">
                  <c:v>201.33</c:v>
                </c:pt>
                <c:pt idx="110" formatCode="_(* #,##0.00_);_(* \(#,##0.00\);_(* &quot;-&quot;??_);_(@_)">
                  <c:v>200.9462</c:v>
                </c:pt>
                <c:pt idx="111" formatCode="_(* #,##0.00_);_(* \(#,##0.00\);_(* &quot;-&quot;??_);_(@_)">
                  <c:v>185.1362</c:v>
                </c:pt>
                <c:pt idx="112" formatCode="_(* #,##0.00_);_(* \(#,##0.00\);_(* &quot;-&quot;??_);_(@_)">
                  <c:v>173.45359999999999</c:v>
                </c:pt>
                <c:pt idx="113" formatCode="_(* #,##0.00_);_(* \(#,##0.00\);_(* &quot;-&quot;??_);_(@_)">
                  <c:v>181.53300000000002</c:v>
                </c:pt>
                <c:pt idx="114" formatCode="_(* #,##0.00_);_(* \(#,##0.00\);_(* &quot;-&quot;??_);_(@_)">
                  <c:v>182.28460000000001</c:v>
                </c:pt>
                <c:pt idx="115" formatCode="_(* #,##0.00_);_(* \(#,##0.00\);_(* &quot;-&quot;??_);_(@_)">
                  <c:v>180.55950000000001</c:v>
                </c:pt>
                <c:pt idx="116" formatCode="_(* #,##0.00_);_(* \(#,##0.00\);_(* &quot;-&quot;??_);_(@_)">
                  <c:v>183.5232</c:v>
                </c:pt>
                <c:pt idx="117" formatCode="_(* #,##0.00_);_(* \(#,##0.00\);_(* &quot;-&quot;??_);_(@_)">
                  <c:v>180.608</c:v>
                </c:pt>
                <c:pt idx="118" formatCode="_(* #,##0.00_);_(* \(#,##0.00\);_(* &quot;-&quot;??_);_(@_)">
                  <c:v>176.46379999999999</c:v>
                </c:pt>
                <c:pt idx="119" formatCode="_(* #,##0.00_);_(* \(#,##0.00\);_(* &quot;-&quot;??_);_(@_)">
                  <c:v>184.45769999999999</c:v>
                </c:pt>
                <c:pt idx="120" formatCode="_(* #,##0.00_);_(* \(#,##0.00\);_(* &quot;-&quot;??_);_(@_)">
                  <c:v>177.12749999999997</c:v>
                </c:pt>
                <c:pt idx="121" formatCode="_(* #,##0.00_);_(* \(#,##0.00\);_(* &quot;-&quot;??_);_(@_)">
                  <c:v>185.43870000000001</c:v>
                </c:pt>
                <c:pt idx="122" formatCode="_(* #,##0.00_);_(* \(#,##0.00\);_(* &quot;-&quot;??_);_(@_)">
                  <c:v>191.64279999999999</c:v>
                </c:pt>
                <c:pt idx="123" formatCode="_(* #,##0.00_);_(* \(#,##0.00\);_(* &quot;-&quot;??_);_(@_)">
                  <c:v>198.90360000000001</c:v>
                </c:pt>
                <c:pt idx="124" formatCode="_(* #,##0.00_);_(* \(#,##0.00\);_(* &quot;-&quot;??_);_(@_)">
                  <c:v>200.18710000000002</c:v>
                </c:pt>
                <c:pt idx="125" formatCode="_(* #,##0.00_);_(* \(#,##0.00\);_(* &quot;-&quot;??_);_(@_)">
                  <c:v>200.73600000000002</c:v>
                </c:pt>
                <c:pt idx="126" formatCode="_(* #,##0.00_);_(* \(#,##0.00\);_(* &quot;-&quot;??_);_(@_)">
                  <c:v>202.36139999999997</c:v>
                </c:pt>
                <c:pt idx="127" formatCode="_(* #,##0.00_);_(* \(#,##0.00\);_(* &quot;-&quot;??_);_(@_)">
                  <c:v>202.89750000000001</c:v>
                </c:pt>
                <c:pt idx="128" formatCode="_(* #,##0.00_);_(* \(#,##0.00\);_(* &quot;-&quot;??_);_(@_)">
                  <c:v>218.73600000000002</c:v>
                </c:pt>
                <c:pt idx="129" formatCode="_(* #,##0.00_);_(* \(#,##0.00\);_(* &quot;-&quot;??_);_(@_)">
                  <c:v>228.09599999999998</c:v>
                </c:pt>
                <c:pt idx="130" formatCode="_(* #,##0.00_);_(* \(#,##0.00\);_(* &quot;-&quot;??_);_(@_)">
                  <c:v>222.71850000000001</c:v>
                </c:pt>
                <c:pt idx="131" formatCode="_(* #,##0.00_);_(* \(#,##0.00\);_(* &quot;-&quot;??_);_(@_)">
                  <c:v>211.9905</c:v>
                </c:pt>
                <c:pt idx="132" formatCode="_(* #,##0.00_);_(* \(#,##0.00\);_(* &quot;-&quot;??_);_(@_)">
                  <c:v>221.62199999999999</c:v>
                </c:pt>
                <c:pt idx="133" formatCode="_(* #,##0.00_);_(* \(#,##0.00\);_(* &quot;-&quot;??_);_(@_)">
                  <c:v>253.0762</c:v>
                </c:pt>
                <c:pt idx="134" formatCode="_(* #,##0.00_);_(* \(#,##0.00\);_(* &quot;-&quot;??_);_(@_)">
                  <c:v>244.60800000000003</c:v>
                </c:pt>
                <c:pt idx="135" formatCode="_(* #,##0.00_);_(* \(#,##0.00\);_(* &quot;-&quot;??_);_(@_)">
                  <c:v>233.88749999999999</c:v>
                </c:pt>
                <c:pt idx="136" formatCode="_(* #,##0.00_);_(* \(#,##0.00\);_(* &quot;-&quot;??_);_(@_)">
                  <c:v>250.4442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AFC-41E5-9E4F-4F173D4F750C}"/>
            </c:ext>
          </c:extLst>
        </c:ser>
        <c:ser>
          <c:idx val="11"/>
          <c:order val="11"/>
          <c:tx>
            <c:v>Preço 2031</c:v>
          </c:tx>
          <c:spPr>
            <a:ln w="31750" cap="rnd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'Atac-I50-SECOeS'!$T$2:$T$151</c:f>
              <c:numCache>
                <c:formatCode>General</c:formatCode>
                <c:ptCount val="150"/>
                <c:pt idx="84" formatCode="_(* #,##0.00_);_(* \(#,##0.00\);_(* &quot;-&quot;??_);_(@_)">
                  <c:v>199.18600000000001</c:v>
                </c:pt>
                <c:pt idx="85" formatCode="_(* #,##0.00_);_(* \(#,##0.00\);_(* &quot;-&quot;??_);_(@_)">
                  <c:v>200.73899999999998</c:v>
                </c:pt>
                <c:pt idx="86" formatCode="_(* #,##0.00_);_(* \(#,##0.00\);_(* &quot;-&quot;??_);_(@_)">
                  <c:v>197.86600000000001</c:v>
                </c:pt>
                <c:pt idx="87" formatCode="_(* #,##0.00_);_(* \(#,##0.00\);_(* &quot;-&quot;??_);_(@_)">
                  <c:v>197.58980000000003</c:v>
                </c:pt>
                <c:pt idx="88" formatCode="_(* #,##0.00_);_(* \(#,##0.00\);_(* &quot;-&quot;??_);_(@_)">
                  <c:v>202.9084</c:v>
                </c:pt>
                <c:pt idx="89" formatCode="_(* #,##0.00_);_(* \(#,##0.00\);_(* &quot;-&quot;??_);_(@_)">
                  <c:v>195.05</c:v>
                </c:pt>
                <c:pt idx="90" formatCode="_(* #,##0.00_);_(* \(#,##0.00\);_(* &quot;-&quot;??_);_(@_)">
                  <c:v>195.10610000000003</c:v>
                </c:pt>
                <c:pt idx="91" formatCode="_(* #,##0.00_);_(* \(#,##0.00\);_(* &quot;-&quot;??_);_(@_)">
                  <c:v>190.36619999999999</c:v>
                </c:pt>
                <c:pt idx="92" formatCode="_(* #,##0.00_);_(* \(#,##0.00\);_(* &quot;-&quot;??_);_(@_)">
                  <c:v>193.30680000000001</c:v>
                </c:pt>
                <c:pt idx="93" formatCode="_(* #,##0.00_);_(* \(#,##0.00\);_(* &quot;-&quot;??_);_(@_)">
                  <c:v>183.148</c:v>
                </c:pt>
                <c:pt idx="94" formatCode="_(* #,##0.00_);_(* \(#,##0.00\);_(* &quot;-&quot;??_);_(@_)">
                  <c:v>182.23349999999999</c:v>
                </c:pt>
                <c:pt idx="95" formatCode="_(* #,##0.00_);_(* \(#,##0.00\);_(* &quot;-&quot;??_);_(@_)">
                  <c:v>181.59799999999998</c:v>
                </c:pt>
                <c:pt idx="96" formatCode="_(* #,##0.00_);_(* \(#,##0.00\);_(* &quot;-&quot;??_);_(@_)">
                  <c:v>185.29859999999999</c:v>
                </c:pt>
                <c:pt idx="97" formatCode="_(* #,##0.00_);_(* \(#,##0.00\);_(* &quot;-&quot;??_);_(@_)">
                  <c:v>189.09629999999999</c:v>
                </c:pt>
                <c:pt idx="98" formatCode="_(* #,##0.00_);_(* \(#,##0.00\);_(* &quot;-&quot;??_);_(@_)">
                  <c:v>179.6652</c:v>
                </c:pt>
                <c:pt idx="99" formatCode="_(* #,##0.00_);_(* \(#,##0.00\);_(* &quot;-&quot;??_);_(@_)">
                  <c:v>181.9914</c:v>
                </c:pt>
                <c:pt idx="100" formatCode="_(* #,##0.00_);_(* \(#,##0.00\);_(* &quot;-&quot;??_);_(@_)">
                  <c:v>175.39060000000001</c:v>
                </c:pt>
                <c:pt idx="101" formatCode="_(* #,##0.00_);_(* \(#,##0.00\);_(* &quot;-&quot;??_);_(@_)">
                  <c:v>170.49</c:v>
                </c:pt>
                <c:pt idx="102" formatCode="_(* #,##0.00_);_(* \(#,##0.00\);_(* &quot;-&quot;??_);_(@_)">
                  <c:v>166.06039999999999</c:v>
                </c:pt>
                <c:pt idx="103" formatCode="_(* #,##0.00_);_(* \(#,##0.00\);_(* &quot;-&quot;??_);_(@_)">
                  <c:v>165.88520000000003</c:v>
                </c:pt>
                <c:pt idx="104" formatCode="_(* #,##0.00_);_(* \(#,##0.00\);_(* &quot;-&quot;??_);_(@_)">
                  <c:v>165.46179999999998</c:v>
                </c:pt>
                <c:pt idx="105" formatCode="_(* #,##0.00_);_(* \(#,##0.00\);_(* &quot;-&quot;??_);_(@_)">
                  <c:v>162.82080000000002</c:v>
                </c:pt>
                <c:pt idx="106" formatCode="_(* #,##0.00_);_(* \(#,##0.00\);_(* &quot;-&quot;??_);_(@_)">
                  <c:v>162.4752</c:v>
                </c:pt>
                <c:pt idx="107" formatCode="_(* #,##0.00_);_(* \(#,##0.00\);_(* &quot;-&quot;??_);_(@_)">
                  <c:v>174.45249999999999</c:v>
                </c:pt>
                <c:pt idx="108" formatCode="_(* #,##0.00_);_(* \(#,##0.00\);_(* &quot;-&quot;??_);_(@_)">
                  <c:v>180.75470000000001</c:v>
                </c:pt>
                <c:pt idx="109" formatCode="_(* #,##0.00_);_(* \(#,##0.00\);_(* &quot;-&quot;??_);_(@_)">
                  <c:v>195.73750000000001</c:v>
                </c:pt>
                <c:pt idx="110" formatCode="_(* #,##0.00_);_(* \(#,##0.00\);_(* &quot;-&quot;??_);_(@_)">
                  <c:v>195.39520000000002</c:v>
                </c:pt>
                <c:pt idx="111" formatCode="_(* #,##0.00_);_(* \(#,##0.00\);_(* &quot;-&quot;??_);_(@_)">
                  <c:v>179.5932</c:v>
                </c:pt>
                <c:pt idx="112" formatCode="_(* #,##0.00_);_(* \(#,##0.00\);_(* &quot;-&quot;??_);_(@_)">
                  <c:v>167.92959999999999</c:v>
                </c:pt>
                <c:pt idx="113" formatCode="_(* #,##0.00_);_(* \(#,##0.00\);_(* &quot;-&quot;??_);_(@_)">
                  <c:v>176.03200000000001</c:v>
                </c:pt>
                <c:pt idx="114" formatCode="_(* #,##0.00_);_(* \(#,##0.00\);_(* &quot;-&quot;??_);_(@_)">
                  <c:v>176.79410000000001</c:v>
                </c:pt>
                <c:pt idx="115" formatCode="_(* #,##0.00_);_(* \(#,##0.00\);_(* &quot;-&quot;??_);_(@_)">
                  <c:v>175.08800000000002</c:v>
                </c:pt>
                <c:pt idx="116" formatCode="_(* #,##0.00_);_(* \(#,##0.00\);_(* &quot;-&quot;??_);_(@_)">
                  <c:v>178.06120000000001</c:v>
                </c:pt>
                <c:pt idx="117" formatCode="_(* #,##0.00_);_(* \(#,##0.00\);_(* &quot;-&quot;??_);_(@_)">
                  <c:v>175.16800000000001</c:v>
                </c:pt>
                <c:pt idx="118" formatCode="_(* #,##0.00_);_(* \(#,##0.00\);_(* &quot;-&quot;??_);_(@_)">
                  <c:v>171.05080000000001</c:v>
                </c:pt>
                <c:pt idx="119" formatCode="_(* #,##0.00_);_(* \(#,##0.00\);_(* &quot;-&quot;??_);_(@_)">
                  <c:v>179.0642</c:v>
                </c:pt>
                <c:pt idx="120" formatCode="_(* #,##0.00_);_(* \(#,##0.00\);_(* &quot;-&quot;??_);_(@_)">
                  <c:v>171.76</c:v>
                </c:pt>
                <c:pt idx="121" formatCode="_(* #,##0.00_);_(* \(#,##0.00\);_(* &quot;-&quot;??_);_(@_)">
                  <c:v>174.71970000000002</c:v>
                </c:pt>
                <c:pt idx="122" formatCode="_(* #,##0.00_);_(* \(#,##0.00\);_(* &quot;-&quot;??_);_(@_)">
                  <c:v>181.0548</c:v>
                </c:pt>
                <c:pt idx="123" formatCode="_(* #,##0.00_);_(* \(#,##0.00\);_(* &quot;-&quot;??_);_(@_)">
                  <c:v>188.37960000000001</c:v>
                </c:pt>
                <c:pt idx="124" formatCode="_(* #,##0.00_);_(* \(#,##0.00\);_(* &quot;-&quot;??_);_(@_)">
                  <c:v>189.70609999999999</c:v>
                </c:pt>
                <c:pt idx="125" formatCode="_(* #,##0.00_);_(* \(#,##0.00\);_(* &quot;-&quot;??_);_(@_)">
                  <c:v>190.28100000000001</c:v>
                </c:pt>
                <c:pt idx="126" formatCode="_(* #,##0.00_);_(* \(#,##0.00\);_(* &quot;-&quot;??_);_(@_)">
                  <c:v>191.93039999999999</c:v>
                </c:pt>
                <c:pt idx="127" formatCode="_(* #,##0.00_);_(* \(#,##0.00\);_(* &quot;-&quot;??_);_(@_)">
                  <c:v>192.49250000000001</c:v>
                </c:pt>
                <c:pt idx="128" formatCode="_(* #,##0.00_);_(* \(#,##0.00\);_(* &quot;-&quot;??_);_(@_)">
                  <c:v>208.32000000000002</c:v>
                </c:pt>
                <c:pt idx="129" formatCode="_(* #,##0.00_);_(* \(#,##0.00\);_(* &quot;-&quot;??_);_(@_)">
                  <c:v>217.72799999999998</c:v>
                </c:pt>
                <c:pt idx="130" formatCode="_(* #,##0.00_);_(* \(#,##0.00\);_(* &quot;-&quot;??_);_(@_)">
                  <c:v>212.3595</c:v>
                </c:pt>
                <c:pt idx="131" formatCode="_(* #,##0.00_);_(* \(#,##0.00\);_(* &quot;-&quot;??_);_(@_)">
                  <c:v>201.64950000000002</c:v>
                </c:pt>
                <c:pt idx="132" formatCode="_(* #,##0.00_);_(* \(#,##0.00\);_(* &quot;-&quot;??_);_(@_)">
                  <c:v>209.25239999999999</c:v>
                </c:pt>
                <c:pt idx="133" formatCode="_(* #,##0.00_);_(* \(#,##0.00\);_(* &quot;-&quot;??_);_(@_)">
                  <c:v>214.1414</c:v>
                </c:pt>
                <c:pt idx="134" formatCode="_(* #,##0.00_);_(* \(#,##0.00\);_(* &quot;-&quot;??_);_(@_)">
                  <c:v>222.18560000000002</c:v>
                </c:pt>
                <c:pt idx="135" formatCode="_(* #,##0.00_);_(* \(#,##0.00\);_(* &quot;-&quot;??_);_(@_)">
                  <c:v>216.67499999999998</c:v>
                </c:pt>
                <c:pt idx="136" formatCode="_(* #,##0.00_);_(* \(#,##0.00\);_(* &quot;-&quot;??_);_(@_)">
                  <c:v>221.27600000000001</c:v>
                </c:pt>
                <c:pt idx="137" formatCode="_(* #,##0.00_);_(* \(#,##0.00\);_(* &quot;-&quot;??_);_(@_)">
                  <c:v>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AFC-41E5-9E4F-4F173D4F75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>
          <c:ext xmlns:c15="http://schemas.microsoft.com/office/drawing/2012/chart" uri="{02D57815-91ED-43cb-92C2-25804820EDAC}">
            <c15:filteredLineSeries>
              <c15:ser>
                <c:idx val="10"/>
                <c:order val="0"/>
                <c:tx>
                  <c:strRef>
                    <c:extLst>
                      <c:ext uri="{02D57815-91ED-43cb-92C2-25804820EDAC}">
                        <c15:formulaRef>
                          <c15:sqref>'Atac-I50-SECOeS'!$I$1</c15:sqref>
                        </c15:formulaRef>
                      </c:ext>
                    </c:extLst>
                    <c:strCache>
                      <c:ptCount val="1"/>
                      <c:pt idx="0">
                        <c:v>2020</c:v>
                      </c:pt>
                    </c:strCache>
                  </c:strRef>
                </c:tx>
                <c:spPr>
                  <a:ln w="31750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'Atac-I50-SECOeS'!$I$2:$I$151</c15:sqref>
                        </c15:formulaRef>
                      </c:ext>
                    </c:extLst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6AFC-41E5-9E4F-4F173D4F750C}"/>
                  </c:ext>
                </c:extLst>
              </c15:ser>
            </c15:filteredLineSeries>
            <c15:filteredLineSeries>
              <c15:ser>
                <c:idx val="9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 w="31750" cap="rnd">
                    <a:solidFill>
                      <a:schemeClr val="accent4">
                        <a:lumMod val="60000"/>
                      </a:schemeClr>
                    </a:solidFill>
                    <a:prstDash val="dash"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dPt>
                  <c:idx val="141"/>
                  <c:marker>
                    <c:symbol val="none"/>
                  </c:marker>
                  <c:bubble3D val="0"/>
                  <c:spPr>
                    <a:ln w="31750" cap="rnd">
                      <a:solidFill>
                        <a:sysClr val="windowText" lastClr="000000"/>
                      </a:solidFill>
                      <a:prstDash val="dash"/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C-6AFC-41E5-9E4F-4F173D4F750C}"/>
                    </c:ext>
                  </c:extLst>
                </c:dPt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'Atac-I50-SECOeS'!$J$2:$J$151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6AFC-41E5-9E4F-4F173D4F750C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1"/>
          <c:order val="7"/>
          <c:tx>
            <c:v>Preço 2027</c:v>
          </c:tx>
          <c:spPr>
            <a:ln w="31750" cap="rnd">
              <a:solidFill>
                <a:srgbClr val="FFFF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223.626</c:v>
                </c:pt>
                <c:pt idx="85">
                  <c:v>225.07099999999997</c:v>
                </c:pt>
                <c:pt idx="86">
                  <c:v>221.99600000000004</c:v>
                </c:pt>
                <c:pt idx="87">
                  <c:v>221.39580000000004</c:v>
                </c:pt>
                <c:pt idx="88">
                  <c:v>226.50239999999999</c:v>
                </c:pt>
                <c:pt idx="89">
                  <c:v>218.55</c:v>
                </c:pt>
                <c:pt idx="90">
                  <c:v>218.47210000000001</c:v>
                </c:pt>
                <c:pt idx="91">
                  <c:v>213.8682</c:v>
                </c:pt>
                <c:pt idx="92">
                  <c:v>216.88080000000002</c:v>
                </c:pt>
                <c:pt idx="93">
                  <c:v>206.78</c:v>
                </c:pt>
                <c:pt idx="94">
                  <c:v>205.7475</c:v>
                </c:pt>
                <c:pt idx="95">
                  <c:v>205.03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AFC-41E5-9E4F-4F173D4F75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9622368"/>
        <c:axId val="1039618528"/>
      </c:lineChart>
      <c:dateAx>
        <c:axId val="-2111322928"/>
        <c:scaling>
          <c:orientation val="minMax"/>
          <c:max val="46203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3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25"/>
      </c:valAx>
      <c:valAx>
        <c:axId val="1039618528"/>
        <c:scaling>
          <c:orientation val="minMax"/>
          <c:max val="450"/>
          <c:min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1039622368"/>
        <c:crosses val="max"/>
        <c:crossBetween val="between"/>
        <c:majorUnit val="25"/>
      </c:valAx>
      <c:dateAx>
        <c:axId val="1039622368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03961852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Forward!$O$2:$O$151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 formatCode="_(* #,##0.00_);_(* \(#,##0.00\);_(* &quot;-&quot;??_);_(@_)">
                  <c:v>154</c:v>
                </c:pt>
                <c:pt idx="108" formatCode="_(* #,##0.00_);_(* \(#,##0.00\);_(* &quot;-&quot;??_);_(@_)">
                  <c:v>147</c:v>
                </c:pt>
                <c:pt idx="109" formatCode="_(* #,##0.00_);_(* \(#,##0.00\);_(* &quot;-&quot;??_);_(@_)">
                  <c:v>207</c:v>
                </c:pt>
                <c:pt idx="110" formatCode="_(* #,##0.00_);_(* \(#,##0.00\);_(* &quot;-&quot;??_);_(@_)">
                  <c:v>195</c:v>
                </c:pt>
                <c:pt idx="111" formatCode="_(* #,##0.00_);_(* \(#,##0.00\);_(* &quot;-&quot;??_);_(@_)">
                  <c:v>186</c:v>
                </c:pt>
                <c:pt idx="112" formatCode="_(* #,##0.00_);_(* \(#,##0.00\);_(* &quot;-&quot;??_);_(@_)">
                  <c:v>175</c:v>
                </c:pt>
                <c:pt idx="113" formatCode="_(* #,##0.00_);_(* \(#,##0.00\);_(* &quot;-&quot;??_);_(@_)">
                  <c:v>188</c:v>
                </c:pt>
                <c:pt idx="114" formatCode="_(* #,##0.00_);_(* \(#,##0.00\);_(* &quot;-&quot;??_);_(@_)">
                  <c:v>197</c:v>
                </c:pt>
                <c:pt idx="115" formatCode="_(* #,##0.00_);_(* \(#,##0.00\);_(* &quot;-&quot;??_);_(@_)">
                  <c:v>192</c:v>
                </c:pt>
                <c:pt idx="116" formatCode="_(* #,##0.00_);_(* \(#,##0.00\);_(* &quot;-&quot;??_);_(@_)">
                  <c:v>200</c:v>
                </c:pt>
                <c:pt idx="117" formatCode="_(* #,##0.00_);_(* \(#,##0.00\);_(* &quot;-&quot;??_);_(@_)">
                  <c:v>201</c:v>
                </c:pt>
                <c:pt idx="118" formatCode="_(* #,##0.00_);_(* \(#,##0.00\);_(* &quot;-&quot;??_);_(@_)">
                  <c:v>189</c:v>
                </c:pt>
                <c:pt idx="119" formatCode="_(* #,##0.00_);_(* \(#,##0.00\);_(* &quot;-&quot;??_);_(@_)">
                  <c:v>191</c:v>
                </c:pt>
                <c:pt idx="120" formatCode="_(* #,##0.00_);_(* \(#,##0.00\);_(* &quot;-&quot;??_);_(@_)">
                  <c:v>199</c:v>
                </c:pt>
                <c:pt idx="121" formatCode="_(* #,##0.00_);_(* \(#,##0.00\);_(* &quot;-&quot;??_);_(@_)">
                  <c:v>219</c:v>
                </c:pt>
                <c:pt idx="122" formatCode="_(* #,##0.00_);_(* \(#,##0.00\);_(* &quot;-&quot;??_);_(@_)">
                  <c:v>242</c:v>
                </c:pt>
                <c:pt idx="123" formatCode="_(* #,##0.00_);_(* \(#,##0.00\);_(* &quot;-&quot;??_);_(@_)">
                  <c:v>273</c:v>
                </c:pt>
                <c:pt idx="124" formatCode="_(* #,##0.00_);_(* \(#,##0.00\);_(* &quot;-&quot;??_);_(@_)">
                  <c:v>271</c:v>
                </c:pt>
                <c:pt idx="125" formatCode="_(* #,##0.00_);_(* \(#,##0.00\);_(* &quot;-&quot;??_);_(@_)">
                  <c:v>281</c:v>
                </c:pt>
                <c:pt idx="126" formatCode="_(* #,##0.00_);_(* \(#,##0.00\);_(* &quot;-&quot;??_);_(@_)">
                  <c:v>276</c:v>
                </c:pt>
                <c:pt idx="127" formatCode="_(* #,##0.00_);_(* \(#,##0.00\);_(* &quot;-&quot;??_);_(@_)">
                  <c:v>268</c:v>
                </c:pt>
                <c:pt idx="128" formatCode="_(* #,##0.00_);_(* \(#,##0.00\);_(* &quot;-&quot;??_);_(@_)">
                  <c:v>289</c:v>
                </c:pt>
                <c:pt idx="129" formatCode="_(* #,##0.00_);_(* \(#,##0.00\);_(* &quot;-&quot;??_);_(@_)">
                  <c:v>281</c:v>
                </c:pt>
                <c:pt idx="130" formatCode="_(* #,##0.00_);_(* \(#,##0.00\);_(* &quot;-&quot;??_);_(@_)">
                  <c:v>279</c:v>
                </c:pt>
                <c:pt idx="131" formatCode="_(* #,##0.00_);_(* \(#,##0.00\);_(* &quot;-&quot;??_);_(@_)">
                  <c:v>316</c:v>
                </c:pt>
                <c:pt idx="132" formatCode="_(* #,##0.00_);_(* \(#,##0.00\);_(* &quot;-&quot;??_);_(@_)">
                  <c:v>364</c:v>
                </c:pt>
                <c:pt idx="133" formatCode="_(* #,##0.00_);_(* \(#,##0.00\);_(* &quot;-&quot;??_);_(@_)">
                  <c:v>436</c:v>
                </c:pt>
                <c:pt idx="134" formatCode="_(* #,##0.00_);_(* \(#,##0.00\);_(* &quot;-&quot;??_);_(@_)">
                  <c:v>400</c:v>
                </c:pt>
                <c:pt idx="135" formatCode="_(* #,##0.00_);_(* \(#,##0.00\);_(* &quot;-&quot;??_);_(@_)">
                  <c:v>325</c:v>
                </c:pt>
                <c:pt idx="136" formatCode="_(* #,##0.00_);_(* \(#,##0.00\);_(* &quot;-&quot;??_);_(@_)">
                  <c:v>337</c:v>
                </c:pt>
                <c:pt idx="137" formatCode="_(* #,##0.00_);_(* \(#,##0.00\);_(* &quot;-&quot;??_);_(@_)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63-47BC-A46B-3F7A186B6953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63-47BC-A46B-3F7A186B69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Forward!$P$2:$P$151</c:f>
              <c:numCache>
                <c:formatCode>General</c:formatCode>
                <c:ptCount val="150"/>
                <c:pt idx="84">
                  <c:v>183</c:v>
                </c:pt>
                <c:pt idx="85">
                  <c:v>185</c:v>
                </c:pt>
                <c:pt idx="86">
                  <c:v>184</c:v>
                </c:pt>
                <c:pt idx="87">
                  <c:v>186</c:v>
                </c:pt>
                <c:pt idx="88">
                  <c:v>192</c:v>
                </c:pt>
                <c:pt idx="89">
                  <c:v>186</c:v>
                </c:pt>
                <c:pt idx="90">
                  <c:v>187</c:v>
                </c:pt>
                <c:pt idx="91">
                  <c:v>182</c:v>
                </c:pt>
                <c:pt idx="92">
                  <c:v>184</c:v>
                </c:pt>
                <c:pt idx="93">
                  <c:v>175</c:v>
                </c:pt>
                <c:pt idx="94">
                  <c:v>175</c:v>
                </c:pt>
                <c:pt idx="95">
                  <c:v>175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168</c:v>
                </c:pt>
                <c:pt idx="109" formatCode="_(* #,##0.00_);_(* \(#,##0.00\);_(* &quot;-&quot;??_);_(@_)">
                  <c:v>201</c:v>
                </c:pt>
                <c:pt idx="110" formatCode="_(* #,##0.00_);_(* \(#,##0.00\);_(* &quot;-&quot;??_);_(@_)">
                  <c:v>189</c:v>
                </c:pt>
                <c:pt idx="111" formatCode="_(* #,##0.00_);_(* \(#,##0.00\);_(* &quot;-&quot;??_);_(@_)">
                  <c:v>182</c:v>
                </c:pt>
                <c:pt idx="112" formatCode="_(* #,##0.00_);_(* \(#,##0.00\);_(* &quot;-&quot;??_);_(@_)">
                  <c:v>172</c:v>
                </c:pt>
                <c:pt idx="113" formatCode="_(* #,##0.00_);_(* \(#,##0.00\);_(* &quot;-&quot;??_);_(@_)">
                  <c:v>180</c:v>
                </c:pt>
                <c:pt idx="114" formatCode="_(* #,##0.00_);_(* \(#,##0.00\);_(* &quot;-&quot;??_);_(@_)">
                  <c:v>181</c:v>
                </c:pt>
                <c:pt idx="115" formatCode="_(* #,##0.00_);_(* \(#,##0.00\);_(* &quot;-&quot;??_);_(@_)">
                  <c:v>180</c:v>
                </c:pt>
                <c:pt idx="116" formatCode="_(* #,##0.00_);_(* \(#,##0.00\);_(* &quot;-&quot;??_);_(@_)">
                  <c:v>183</c:v>
                </c:pt>
                <c:pt idx="117" formatCode="_(* #,##0.00_);_(* \(#,##0.00\);_(* &quot;-&quot;??_);_(@_)">
                  <c:v>181</c:v>
                </c:pt>
                <c:pt idx="118" formatCode="_(* #,##0.00_);_(* \(#,##0.00\);_(* &quot;-&quot;??_);_(@_)">
                  <c:v>178</c:v>
                </c:pt>
                <c:pt idx="119" formatCode="_(* #,##0.00_);_(* \(#,##0.00\);_(* &quot;-&quot;??_);_(@_)">
                  <c:v>186</c:v>
                </c:pt>
                <c:pt idx="120" formatCode="_(* #,##0.00_);_(* \(#,##0.00\);_(* &quot;-&quot;??_);_(@_)">
                  <c:v>180</c:v>
                </c:pt>
                <c:pt idx="121" formatCode="_(* #,##0.00_);_(* \(#,##0.00\);_(* &quot;-&quot;??_);_(@_)">
                  <c:v>198</c:v>
                </c:pt>
                <c:pt idx="122" formatCode="_(* #,##0.00_);_(* \(#,##0.00\);_(* &quot;-&quot;??_);_(@_)">
                  <c:v>206</c:v>
                </c:pt>
                <c:pt idx="123" formatCode="_(* #,##0.00_);_(* \(#,##0.00\);_(* &quot;-&quot;??_);_(@_)">
                  <c:v>218</c:v>
                </c:pt>
                <c:pt idx="124" formatCode="_(* #,##0.00_);_(* \(#,##0.00\);_(* &quot;-&quot;??_);_(@_)">
                  <c:v>221</c:v>
                </c:pt>
                <c:pt idx="125" formatCode="_(* #,##0.00_);_(* \(#,##0.00\);_(* &quot;-&quot;??_);_(@_)">
                  <c:v>220</c:v>
                </c:pt>
                <c:pt idx="126" formatCode="_(* #,##0.00_);_(* \(#,##0.00\);_(* &quot;-&quot;??_);_(@_)">
                  <c:v>224</c:v>
                </c:pt>
                <c:pt idx="127" formatCode="_(* #,##0.00_);_(* \(#,##0.00\);_(* &quot;-&quot;??_);_(@_)">
                  <c:v>226</c:v>
                </c:pt>
                <c:pt idx="128" formatCode="_(* #,##0.00_);_(* \(#,##0.00\);_(* &quot;-&quot;??_);_(@_)">
                  <c:v>241</c:v>
                </c:pt>
                <c:pt idx="129" formatCode="_(* #,##0.00_);_(* \(#,##0.00\);_(* &quot;-&quot;??_);_(@_)">
                  <c:v>242</c:v>
                </c:pt>
                <c:pt idx="130" formatCode="_(* #,##0.00_);_(* \(#,##0.00\);_(* &quot;-&quot;??_);_(@_)">
                  <c:v>233</c:v>
                </c:pt>
                <c:pt idx="131" formatCode="_(* #,##0.00_);_(* \(#,##0.00\);_(* &quot;-&quot;??_);_(@_)">
                  <c:v>265</c:v>
                </c:pt>
                <c:pt idx="132" formatCode="_(* #,##0.00_);_(* \(#,##0.00\);_(* &quot;-&quot;??_);_(@_)">
                  <c:v>294</c:v>
                </c:pt>
                <c:pt idx="133" formatCode="_(* #,##0.00_);_(* \(#,##0.00\);_(* &quot;-&quot;??_);_(@_)">
                  <c:v>314</c:v>
                </c:pt>
                <c:pt idx="134" formatCode="_(* #,##0.00_);_(* \(#,##0.00\);_(* &quot;-&quot;??_);_(@_)">
                  <c:v>298</c:v>
                </c:pt>
                <c:pt idx="135" formatCode="_(* #,##0.00_);_(* \(#,##0.00\);_(* &quot;-&quot;??_);_(@_)">
                  <c:v>296</c:v>
                </c:pt>
                <c:pt idx="136" formatCode="_(* #,##0.00_);_(* \(#,##0.00\);_(* &quot;-&quot;??_);_(@_)">
                  <c:v>317</c:v>
                </c:pt>
                <c:pt idx="137" formatCode="_(* #,##0.00_);_(* \(#,##0.00\);_(* &quot;-&quot;??_);_(@_)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27-4E7C-A19D-20858185DBCC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223.626</c:v>
                </c:pt>
                <c:pt idx="85">
                  <c:v>225.07099999999997</c:v>
                </c:pt>
                <c:pt idx="86">
                  <c:v>221.99600000000004</c:v>
                </c:pt>
                <c:pt idx="87">
                  <c:v>221.39580000000004</c:v>
                </c:pt>
                <c:pt idx="88">
                  <c:v>226.50239999999999</c:v>
                </c:pt>
                <c:pt idx="89">
                  <c:v>218.55</c:v>
                </c:pt>
                <c:pt idx="90">
                  <c:v>218.47210000000001</c:v>
                </c:pt>
                <c:pt idx="91">
                  <c:v>213.8682</c:v>
                </c:pt>
                <c:pt idx="92">
                  <c:v>216.88080000000002</c:v>
                </c:pt>
                <c:pt idx="93">
                  <c:v>206.78</c:v>
                </c:pt>
                <c:pt idx="94">
                  <c:v>205.7475</c:v>
                </c:pt>
                <c:pt idx="95">
                  <c:v>205.03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B27-4E7C-A19D-20858185DB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Forward!$Q$2:$Q$151</c:f>
              <c:numCache>
                <c:formatCode>General</c:formatCode>
                <c:ptCount val="150"/>
                <c:pt idx="84">
                  <c:v>178</c:v>
                </c:pt>
                <c:pt idx="85">
                  <c:v>180</c:v>
                </c:pt>
                <c:pt idx="86">
                  <c:v>179</c:v>
                </c:pt>
                <c:pt idx="87">
                  <c:v>181</c:v>
                </c:pt>
                <c:pt idx="88">
                  <c:v>187</c:v>
                </c:pt>
                <c:pt idx="89">
                  <c:v>181</c:v>
                </c:pt>
                <c:pt idx="90">
                  <c:v>182</c:v>
                </c:pt>
                <c:pt idx="91">
                  <c:v>177</c:v>
                </c:pt>
                <c:pt idx="92">
                  <c:v>179</c:v>
                </c:pt>
                <c:pt idx="93">
                  <c:v>170</c:v>
                </c:pt>
                <c:pt idx="94">
                  <c:v>170</c:v>
                </c:pt>
                <c:pt idx="95">
                  <c:v>170</c:v>
                </c:pt>
                <c:pt idx="96">
                  <c:v>174</c:v>
                </c:pt>
                <c:pt idx="97">
                  <c:v>178</c:v>
                </c:pt>
                <c:pt idx="98">
                  <c:v>171</c:v>
                </c:pt>
                <c:pt idx="99">
                  <c:v>165</c:v>
                </c:pt>
                <c:pt idx="100">
                  <c:v>160</c:v>
                </c:pt>
                <c:pt idx="101">
                  <c:v>156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  <c:pt idx="105">
                  <c:v>150</c:v>
                </c:pt>
                <c:pt idx="106">
                  <c:v>150</c:v>
                </c:pt>
                <c:pt idx="107">
                  <c:v>161</c:v>
                </c:pt>
                <c:pt idx="108">
                  <c:v>167</c:v>
                </c:pt>
                <c:pt idx="109" formatCode="_(* #,##0.00_);_(* \(#,##0.00\);_(* &quot;-&quot;??_);_(@_)">
                  <c:v>191</c:v>
                </c:pt>
                <c:pt idx="110" formatCode="_(* #,##0.00_);_(* \(#,##0.00\);_(* &quot;-&quot;??_);_(@_)">
                  <c:v>190</c:v>
                </c:pt>
                <c:pt idx="111" formatCode="_(* #,##0.00_);_(* \(#,##0.00\);_(* &quot;-&quot;??_);_(@_)">
                  <c:v>177</c:v>
                </c:pt>
                <c:pt idx="112" formatCode="_(* #,##0.00_);_(* \(#,##0.00\);_(* &quot;-&quot;??_);_(@_)">
                  <c:v>167</c:v>
                </c:pt>
                <c:pt idx="113" formatCode="_(* #,##0.00_);_(* \(#,##0.00\);_(* &quot;-&quot;??_);_(@_)">
                  <c:v>175</c:v>
                </c:pt>
                <c:pt idx="114" formatCode="_(* #,##0.00_);_(* \(#,##0.00\);_(* &quot;-&quot;??_);_(@_)">
                  <c:v>176</c:v>
                </c:pt>
                <c:pt idx="115" formatCode="_(* #,##0.00_);_(* \(#,##0.00\);_(* &quot;-&quot;??_);_(@_)">
                  <c:v>175</c:v>
                </c:pt>
                <c:pt idx="116" formatCode="_(* #,##0.00_);_(* \(#,##0.00\);_(* &quot;-&quot;??_);_(@_)">
                  <c:v>178</c:v>
                </c:pt>
                <c:pt idx="117" formatCode="_(* #,##0.00_);_(* \(#,##0.00\);_(* &quot;-&quot;??_);_(@_)">
                  <c:v>176</c:v>
                </c:pt>
                <c:pt idx="118" formatCode="_(* #,##0.00_);_(* \(#,##0.00\);_(* &quot;-&quot;??_);_(@_)">
                  <c:v>173</c:v>
                </c:pt>
                <c:pt idx="119" formatCode="_(* #,##0.00_);_(* \(#,##0.00\);_(* &quot;-&quot;??_);_(@_)">
                  <c:v>181</c:v>
                </c:pt>
                <c:pt idx="120" formatCode="_(* #,##0.00_);_(* \(#,##0.00\);_(* &quot;-&quot;??_);_(@_)">
                  <c:v>175</c:v>
                </c:pt>
                <c:pt idx="121" formatCode="_(* #,##0.00_);_(* \(#,##0.00\);_(* &quot;-&quot;??_);_(@_)">
                  <c:v>183</c:v>
                </c:pt>
                <c:pt idx="122" formatCode="_(* #,##0.00_);_(* \(#,##0.00\);_(* &quot;-&quot;??_);_(@_)">
                  <c:v>191</c:v>
                </c:pt>
                <c:pt idx="123" formatCode="_(* #,##0.00_);_(* \(#,##0.00\);_(* &quot;-&quot;??_);_(@_)">
                  <c:v>199</c:v>
                </c:pt>
                <c:pt idx="124" formatCode="_(* #,##0.00_);_(* \(#,##0.00\);_(* &quot;-&quot;??_);_(@_)">
                  <c:v>201</c:v>
                </c:pt>
                <c:pt idx="125" formatCode="_(* #,##0.00_);_(* \(#,##0.00\);_(* &quot;-&quot;??_);_(@_)">
                  <c:v>202</c:v>
                </c:pt>
                <c:pt idx="126" formatCode="_(* #,##0.00_);_(* \(#,##0.00\);_(* &quot;-&quot;??_);_(@_)">
                  <c:v>204</c:v>
                </c:pt>
                <c:pt idx="127" formatCode="_(* #,##0.00_);_(* \(#,##0.00\);_(* &quot;-&quot;??_);_(@_)">
                  <c:v>205</c:v>
                </c:pt>
                <c:pt idx="128" formatCode="_(* #,##0.00_);_(* \(#,##0.00\);_(* &quot;-&quot;??_);_(@_)">
                  <c:v>220</c:v>
                </c:pt>
                <c:pt idx="129" formatCode="_(* #,##0.00_);_(* \(#,##0.00\);_(* &quot;-&quot;??_);_(@_)">
                  <c:v>230</c:v>
                </c:pt>
                <c:pt idx="130" formatCode="_(* #,##0.00_);_(* \(#,##0.00\);_(* &quot;-&quot;??_);_(@_)">
                  <c:v>225</c:v>
                </c:pt>
                <c:pt idx="131" formatCode="_(* #,##0.00_);_(* \(#,##0.00\);_(* &quot;-&quot;??_);_(@_)">
                  <c:v>260</c:v>
                </c:pt>
                <c:pt idx="132" formatCode="_(* #,##0.00_);_(* \(#,##0.00\);_(* &quot;-&quot;??_);_(@_)">
                  <c:v>275</c:v>
                </c:pt>
                <c:pt idx="133" formatCode="_(* #,##0.00_);_(* \(#,##0.00\);_(* &quot;-&quot;??_);_(@_)">
                  <c:v>298</c:v>
                </c:pt>
                <c:pt idx="134" formatCode="_(* #,##0.00_);_(* \(#,##0.00\);_(* &quot;-&quot;??_);_(@_)">
                  <c:v>282</c:v>
                </c:pt>
                <c:pt idx="135" formatCode="_(* #,##0.00_);_(* \(#,##0.00\);_(* &quot;-&quot;??_);_(@_)">
                  <c:v>280</c:v>
                </c:pt>
                <c:pt idx="136" formatCode="_(* #,##0.00_);_(* \(#,##0.00\);_(* &quot;-&quot;??_);_(@_)">
                  <c:v>293</c:v>
                </c:pt>
                <c:pt idx="137" formatCode="_(* #,##0.00_);_(* \(#,##0.00\);_(* &quot;-&quot;??_);_(@_)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BE-4F48-A4A3-D3BB19C26532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217.51599999999999</c:v>
                </c:pt>
                <c:pt idx="85">
                  <c:v>218.98799999999997</c:v>
                </c:pt>
                <c:pt idx="86">
                  <c:v>215.96350000000001</c:v>
                </c:pt>
                <c:pt idx="87">
                  <c:v>215.44430000000003</c:v>
                </c:pt>
                <c:pt idx="88">
                  <c:v>220.60389999999998</c:v>
                </c:pt>
                <c:pt idx="89">
                  <c:v>212.67500000000001</c:v>
                </c:pt>
                <c:pt idx="90">
                  <c:v>212.63060000000002</c:v>
                </c:pt>
                <c:pt idx="91">
                  <c:v>207.99270000000001</c:v>
                </c:pt>
                <c:pt idx="92">
                  <c:v>210.9873</c:v>
                </c:pt>
                <c:pt idx="93">
                  <c:v>200.87199999999999</c:v>
                </c:pt>
                <c:pt idx="94">
                  <c:v>199.869</c:v>
                </c:pt>
                <c:pt idx="95">
                  <c:v>199.172</c:v>
                </c:pt>
                <c:pt idx="96">
                  <c:v>202.77959999999999</c:v>
                </c:pt>
                <c:pt idx="97">
                  <c:v>206.49779999999998</c:v>
                </c:pt>
                <c:pt idx="98">
                  <c:v>196.94069999999999</c:v>
                </c:pt>
                <c:pt idx="99">
                  <c:v>188.85900000000001</c:v>
                </c:pt>
                <c:pt idx="100">
                  <c:v>182.22399999999999</c:v>
                </c:pt>
                <c:pt idx="101">
                  <c:v>177.30960000000002</c:v>
                </c:pt>
                <c:pt idx="102">
                  <c:v>172.88479999999998</c:v>
                </c:pt>
                <c:pt idx="103">
                  <c:v>172.70240000000001</c:v>
                </c:pt>
                <c:pt idx="104">
                  <c:v>172.26159999999999</c:v>
                </c:pt>
                <c:pt idx="105">
                  <c:v>169.60500000000002</c:v>
                </c:pt>
                <c:pt idx="106">
                  <c:v>169.245</c:v>
                </c:pt>
                <c:pt idx="107">
                  <c:v>181.2055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BE-4F48-A4A3-D3BB19C265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Forward!$R$2:$R$151</c:f>
              <c:numCache>
                <c:formatCode>General</c:formatCode>
                <c:ptCount val="150"/>
                <c:pt idx="84">
                  <c:v>173</c:v>
                </c:pt>
                <c:pt idx="85">
                  <c:v>175</c:v>
                </c:pt>
                <c:pt idx="86">
                  <c:v>174</c:v>
                </c:pt>
                <c:pt idx="87">
                  <c:v>176</c:v>
                </c:pt>
                <c:pt idx="88">
                  <c:v>182</c:v>
                </c:pt>
                <c:pt idx="89">
                  <c:v>176</c:v>
                </c:pt>
                <c:pt idx="90">
                  <c:v>177</c:v>
                </c:pt>
                <c:pt idx="91">
                  <c:v>172</c:v>
                </c:pt>
                <c:pt idx="92">
                  <c:v>174</c:v>
                </c:pt>
                <c:pt idx="93">
                  <c:v>165</c:v>
                </c:pt>
                <c:pt idx="94">
                  <c:v>165</c:v>
                </c:pt>
                <c:pt idx="95">
                  <c:v>165</c:v>
                </c:pt>
                <c:pt idx="96">
                  <c:v>169</c:v>
                </c:pt>
                <c:pt idx="97">
                  <c:v>173</c:v>
                </c:pt>
                <c:pt idx="98">
                  <c:v>166</c:v>
                </c:pt>
                <c:pt idx="99">
                  <c:v>163</c:v>
                </c:pt>
                <c:pt idx="100">
                  <c:v>158</c:v>
                </c:pt>
                <c:pt idx="101">
                  <c:v>154</c:v>
                </c:pt>
                <c:pt idx="102">
                  <c:v>150</c:v>
                </c:pt>
                <c:pt idx="103">
                  <c:v>150</c:v>
                </c:pt>
                <c:pt idx="104">
                  <c:v>150</c:v>
                </c:pt>
                <c:pt idx="105">
                  <c:v>148</c:v>
                </c:pt>
                <c:pt idx="106">
                  <c:v>148</c:v>
                </c:pt>
                <c:pt idx="107">
                  <c:v>159</c:v>
                </c:pt>
                <c:pt idx="108">
                  <c:v>165</c:v>
                </c:pt>
                <c:pt idx="109" formatCode="_(* #,##0.00_);_(* \(#,##0.00\);_(* &quot;-&quot;??_);_(@_)">
                  <c:v>185</c:v>
                </c:pt>
                <c:pt idx="110" formatCode="_(* #,##0.00_);_(* \(#,##0.00\);_(* &quot;-&quot;??_);_(@_)">
                  <c:v>186</c:v>
                </c:pt>
                <c:pt idx="111" formatCode="_(* #,##0.00_);_(* \(#,##0.00\);_(* &quot;-&quot;??_);_(@_)">
                  <c:v>172</c:v>
                </c:pt>
                <c:pt idx="112" formatCode="_(* #,##0.00_);_(* \(#,##0.00\);_(* &quot;-&quot;??_);_(@_)">
                  <c:v>162</c:v>
                </c:pt>
                <c:pt idx="113" formatCode="_(* #,##0.00_);_(* \(#,##0.00\);_(* &quot;-&quot;??_);_(@_)">
                  <c:v>170</c:v>
                </c:pt>
                <c:pt idx="114" formatCode="_(* #,##0.00_);_(* \(#,##0.00\);_(* &quot;-&quot;??_);_(@_)">
                  <c:v>171</c:v>
                </c:pt>
                <c:pt idx="115" formatCode="_(* #,##0.00_);_(* \(#,##0.00\);_(* &quot;-&quot;??_);_(@_)">
                  <c:v>170</c:v>
                </c:pt>
                <c:pt idx="116" formatCode="_(* #,##0.00_);_(* \(#,##0.00\);_(* &quot;-&quot;??_);_(@_)">
                  <c:v>173</c:v>
                </c:pt>
                <c:pt idx="117" formatCode="_(* #,##0.00_);_(* \(#,##0.00\);_(* &quot;-&quot;??_);_(@_)">
                  <c:v>171</c:v>
                </c:pt>
                <c:pt idx="118" formatCode="_(* #,##0.00_);_(* \(#,##0.00\);_(* &quot;-&quot;??_);_(@_)">
                  <c:v>168</c:v>
                </c:pt>
                <c:pt idx="119" formatCode="_(* #,##0.00_);_(* \(#,##0.00\);_(* &quot;-&quot;??_);_(@_)">
                  <c:v>176</c:v>
                </c:pt>
                <c:pt idx="120" formatCode="_(* #,##0.00_);_(* \(#,##0.00\);_(* &quot;-&quot;??_);_(@_)">
                  <c:v>170</c:v>
                </c:pt>
                <c:pt idx="121" formatCode="_(* #,##0.00_);_(* \(#,##0.00\);_(* &quot;-&quot;??_);_(@_)">
                  <c:v>178</c:v>
                </c:pt>
                <c:pt idx="122" formatCode="_(* #,##0.00_);_(* \(#,##0.00\);_(* &quot;-&quot;??_);_(@_)">
                  <c:v>186</c:v>
                </c:pt>
                <c:pt idx="123" formatCode="_(* #,##0.00_);_(* \(#,##0.00\);_(* &quot;-&quot;??_);_(@_)">
                  <c:v>194</c:v>
                </c:pt>
                <c:pt idx="124" formatCode="_(* #,##0.00_);_(* \(#,##0.00\);_(* &quot;-&quot;??_);_(@_)">
                  <c:v>196</c:v>
                </c:pt>
                <c:pt idx="125" formatCode="_(* #,##0.00_);_(* \(#,##0.00\);_(* &quot;-&quot;??_);_(@_)">
                  <c:v>197</c:v>
                </c:pt>
                <c:pt idx="126" formatCode="_(* #,##0.00_);_(* \(#,##0.00\);_(* &quot;-&quot;??_);_(@_)">
                  <c:v>199</c:v>
                </c:pt>
                <c:pt idx="127" formatCode="_(* #,##0.00_);_(* \(#,##0.00\);_(* &quot;-&quot;??_);_(@_)">
                  <c:v>200</c:v>
                </c:pt>
                <c:pt idx="128" formatCode="_(* #,##0.00_);_(* \(#,##0.00\);_(* &quot;-&quot;??_);_(@_)">
                  <c:v>215</c:v>
                </c:pt>
                <c:pt idx="129" formatCode="_(* #,##0.00_);_(* \(#,##0.00\);_(* &quot;-&quot;??_);_(@_)">
                  <c:v>225</c:v>
                </c:pt>
                <c:pt idx="130" formatCode="_(* #,##0.00_);_(* \(#,##0.00\);_(* &quot;-&quot;??_);_(@_)">
                  <c:v>220</c:v>
                </c:pt>
                <c:pt idx="131" formatCode="_(* #,##0.00_);_(* \(#,##0.00\);_(* &quot;-&quot;??_);_(@_)">
                  <c:v>231</c:v>
                </c:pt>
                <c:pt idx="132" formatCode="_(* #,##0.00_);_(* \(#,##0.00\);_(* &quot;-&quot;??_);_(@_)">
                  <c:v>255</c:v>
                </c:pt>
                <c:pt idx="133" formatCode="_(* #,##0.00_);_(* \(#,##0.00\);_(* &quot;-&quot;??_);_(@_)">
                  <c:v>270</c:v>
                </c:pt>
                <c:pt idx="134" formatCode="_(* #,##0.00_);_(* \(#,##0.00\);_(* &quot;-&quot;??_);_(@_)">
                  <c:v>261</c:v>
                </c:pt>
                <c:pt idx="135" formatCode="_(* #,##0.00_);_(* \(#,##0.00\);_(* &quot;-&quot;??_);_(@_)">
                  <c:v>256</c:v>
                </c:pt>
                <c:pt idx="136" formatCode="_(* #,##0.00_);_(* \(#,##0.00\);_(* &quot;-&quot;??_);_(@_)">
                  <c:v>267</c:v>
                </c:pt>
                <c:pt idx="137" formatCode="_(* #,##0.00_);_(* \(#,##0.00\);_(* &quot;-&quot;??_);_(@_)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EF-48CA-9CA1-EDE656C6B095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211.40600000000001</c:v>
                </c:pt>
                <c:pt idx="85">
                  <c:v>212.90499999999997</c:v>
                </c:pt>
                <c:pt idx="86">
                  <c:v>209.93100000000001</c:v>
                </c:pt>
                <c:pt idx="87">
                  <c:v>209.49280000000002</c:v>
                </c:pt>
                <c:pt idx="88">
                  <c:v>214.7054</c:v>
                </c:pt>
                <c:pt idx="89">
                  <c:v>206.8</c:v>
                </c:pt>
                <c:pt idx="90">
                  <c:v>206.78910000000002</c:v>
                </c:pt>
                <c:pt idx="91">
                  <c:v>202.1172</c:v>
                </c:pt>
                <c:pt idx="92">
                  <c:v>205.09380000000002</c:v>
                </c:pt>
                <c:pt idx="93">
                  <c:v>194.964</c:v>
                </c:pt>
                <c:pt idx="94">
                  <c:v>193.9905</c:v>
                </c:pt>
                <c:pt idx="95">
                  <c:v>193.31399999999999</c:v>
                </c:pt>
                <c:pt idx="96">
                  <c:v>196.95259999999999</c:v>
                </c:pt>
                <c:pt idx="97">
                  <c:v>200.69729999999998</c:v>
                </c:pt>
                <c:pt idx="98">
                  <c:v>191.18219999999999</c:v>
                </c:pt>
                <c:pt idx="99">
                  <c:v>186.56980000000001</c:v>
                </c:pt>
                <c:pt idx="100">
                  <c:v>179.9462</c:v>
                </c:pt>
                <c:pt idx="101">
                  <c:v>175.03640000000001</c:v>
                </c:pt>
                <c:pt idx="102">
                  <c:v>170.60999999999999</c:v>
                </c:pt>
                <c:pt idx="103">
                  <c:v>170.43</c:v>
                </c:pt>
                <c:pt idx="104">
                  <c:v>169.995</c:v>
                </c:pt>
                <c:pt idx="105">
                  <c:v>167.34360000000001</c:v>
                </c:pt>
                <c:pt idx="106">
                  <c:v>166.98840000000001</c:v>
                </c:pt>
                <c:pt idx="107">
                  <c:v>178.9545</c:v>
                </c:pt>
                <c:pt idx="108">
                  <c:v>185.24549999999999</c:v>
                </c:pt>
                <c:pt idx="109">
                  <c:v>206.92250000000001</c:v>
                </c:pt>
                <c:pt idx="110">
                  <c:v>206.49720000000002</c:v>
                </c:pt>
                <c:pt idx="111">
                  <c:v>190.67920000000001</c:v>
                </c:pt>
                <c:pt idx="112">
                  <c:v>178.9776</c:v>
                </c:pt>
                <c:pt idx="113">
                  <c:v>187.03400000000002</c:v>
                </c:pt>
                <c:pt idx="114">
                  <c:v>187.77510000000001</c:v>
                </c:pt>
                <c:pt idx="115">
                  <c:v>186.03100000000001</c:v>
                </c:pt>
                <c:pt idx="116">
                  <c:v>188.98520000000002</c:v>
                </c:pt>
                <c:pt idx="117">
                  <c:v>186.048</c:v>
                </c:pt>
                <c:pt idx="118">
                  <c:v>181.8768</c:v>
                </c:pt>
                <c:pt idx="119">
                  <c:v>189.85120000000001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EF-48CA-9CA1-EDE656C6B0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Forward!$S$2:$S$151</c:f>
              <c:numCache>
                <c:formatCode>General</c:formatCode>
                <c:ptCount val="150"/>
                <c:pt idx="84">
                  <c:v>168</c:v>
                </c:pt>
                <c:pt idx="85">
                  <c:v>170</c:v>
                </c:pt>
                <c:pt idx="86">
                  <c:v>169</c:v>
                </c:pt>
                <c:pt idx="87">
                  <c:v>171</c:v>
                </c:pt>
                <c:pt idx="88">
                  <c:v>177</c:v>
                </c:pt>
                <c:pt idx="89">
                  <c:v>171</c:v>
                </c:pt>
                <c:pt idx="90">
                  <c:v>172</c:v>
                </c:pt>
                <c:pt idx="91">
                  <c:v>167</c:v>
                </c:pt>
                <c:pt idx="92">
                  <c:v>169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164</c:v>
                </c:pt>
                <c:pt idx="97">
                  <c:v>168</c:v>
                </c:pt>
                <c:pt idx="98">
                  <c:v>161</c:v>
                </c:pt>
                <c:pt idx="99">
                  <c:v>161</c:v>
                </c:pt>
                <c:pt idx="100">
                  <c:v>156</c:v>
                </c:pt>
                <c:pt idx="101">
                  <c:v>152</c:v>
                </c:pt>
                <c:pt idx="102">
                  <c:v>148</c:v>
                </c:pt>
                <c:pt idx="103">
                  <c:v>148</c:v>
                </c:pt>
                <c:pt idx="104">
                  <c:v>148</c:v>
                </c:pt>
                <c:pt idx="105">
                  <c:v>146</c:v>
                </c:pt>
                <c:pt idx="106">
                  <c:v>146</c:v>
                </c:pt>
                <c:pt idx="107">
                  <c:v>157</c:v>
                </c:pt>
                <c:pt idx="108">
                  <c:v>163</c:v>
                </c:pt>
                <c:pt idx="109" formatCode="_(* #,##0.00_);_(* \(#,##0.00\);_(* &quot;-&quot;??_);_(@_)">
                  <c:v>180</c:v>
                </c:pt>
                <c:pt idx="110" formatCode="_(* #,##0.00_);_(* \(#,##0.00\);_(* &quot;-&quot;??_);_(@_)">
                  <c:v>181</c:v>
                </c:pt>
                <c:pt idx="111" formatCode="_(* #,##0.00_);_(* \(#,##0.00\);_(* &quot;-&quot;??_);_(@_)">
                  <c:v>167</c:v>
                </c:pt>
                <c:pt idx="112" formatCode="_(* #,##0.00_);_(* \(#,##0.00\);_(* &quot;-&quot;??_);_(@_)">
                  <c:v>157</c:v>
                </c:pt>
                <c:pt idx="113" formatCode="_(* #,##0.00_);_(* \(#,##0.00\);_(* &quot;-&quot;??_);_(@_)">
                  <c:v>165</c:v>
                </c:pt>
                <c:pt idx="114" formatCode="_(* #,##0.00_);_(* \(#,##0.00\);_(* &quot;-&quot;??_);_(@_)">
                  <c:v>166</c:v>
                </c:pt>
                <c:pt idx="115" formatCode="_(* #,##0.00_);_(* \(#,##0.00\);_(* &quot;-&quot;??_);_(@_)">
                  <c:v>165</c:v>
                </c:pt>
                <c:pt idx="116" formatCode="_(* #,##0.00_);_(* \(#,##0.00\);_(* &quot;-&quot;??_);_(@_)">
                  <c:v>168</c:v>
                </c:pt>
                <c:pt idx="117" formatCode="_(* #,##0.00_);_(* \(#,##0.00\);_(* &quot;-&quot;??_);_(@_)">
                  <c:v>166</c:v>
                </c:pt>
                <c:pt idx="118" formatCode="_(* #,##0.00_);_(* \(#,##0.00\);_(* &quot;-&quot;??_);_(@_)">
                  <c:v>163</c:v>
                </c:pt>
                <c:pt idx="119" formatCode="_(* #,##0.00_);_(* \(#,##0.00\);_(* &quot;-&quot;??_);_(@_)">
                  <c:v>171</c:v>
                </c:pt>
                <c:pt idx="120" formatCode="_(* #,##0.00_);_(* \(#,##0.00\);_(* &quot;-&quot;??_);_(@_)">
                  <c:v>165</c:v>
                </c:pt>
                <c:pt idx="121" formatCode="_(* #,##0.00_);_(* \(#,##0.00\);_(* &quot;-&quot;??_);_(@_)">
                  <c:v>173</c:v>
                </c:pt>
                <c:pt idx="122" formatCode="_(* #,##0.00_);_(* \(#,##0.00\);_(* &quot;-&quot;??_);_(@_)">
                  <c:v>181</c:v>
                </c:pt>
                <c:pt idx="123" formatCode="_(* #,##0.00_);_(* \(#,##0.00\);_(* &quot;-&quot;??_);_(@_)">
                  <c:v>189</c:v>
                </c:pt>
                <c:pt idx="124" formatCode="_(* #,##0.00_);_(* \(#,##0.00\);_(* &quot;-&quot;??_);_(@_)">
                  <c:v>191</c:v>
                </c:pt>
                <c:pt idx="125" formatCode="_(* #,##0.00_);_(* \(#,##0.00\);_(* &quot;-&quot;??_);_(@_)">
                  <c:v>192</c:v>
                </c:pt>
                <c:pt idx="126" formatCode="_(* #,##0.00_);_(* \(#,##0.00\);_(* &quot;-&quot;??_);_(@_)">
                  <c:v>194</c:v>
                </c:pt>
                <c:pt idx="127" formatCode="_(* #,##0.00_);_(* \(#,##0.00\);_(* &quot;-&quot;??_);_(@_)">
                  <c:v>195</c:v>
                </c:pt>
                <c:pt idx="128" formatCode="_(* #,##0.00_);_(* \(#,##0.00\);_(* &quot;-&quot;??_);_(@_)">
                  <c:v>210</c:v>
                </c:pt>
                <c:pt idx="129" formatCode="_(* #,##0.00_);_(* \(#,##0.00\);_(* &quot;-&quot;??_);_(@_)">
                  <c:v>220</c:v>
                </c:pt>
                <c:pt idx="130" formatCode="_(* #,##0.00_);_(* \(#,##0.00\);_(* &quot;-&quot;??_);_(@_)">
                  <c:v>215</c:v>
                </c:pt>
                <c:pt idx="131" formatCode="_(* #,##0.00_);_(* \(#,##0.00\);_(* &quot;-&quot;??_);_(@_)">
                  <c:v>205</c:v>
                </c:pt>
                <c:pt idx="132" formatCode="_(* #,##0.00_);_(* \(#,##0.00\);_(* &quot;-&quot;??_);_(@_)">
                  <c:v>215</c:v>
                </c:pt>
                <c:pt idx="133" formatCode="_(* #,##0.00_);_(* \(#,##0.00\);_(* &quot;-&quot;??_);_(@_)">
                  <c:v>247</c:v>
                </c:pt>
                <c:pt idx="134" formatCode="_(* #,##0.00_);_(* \(#,##0.00\);_(* &quot;-&quot;??_);_(@_)">
                  <c:v>240</c:v>
                </c:pt>
                <c:pt idx="135" formatCode="_(* #,##0.00_);_(* \(#,##0.00\);_(* &quot;-&quot;??_);_(@_)">
                  <c:v>231</c:v>
                </c:pt>
                <c:pt idx="136" formatCode="_(* #,##0.00_);_(* \(#,##0.00\);_(* &quot;-&quot;??_);_(@_)">
                  <c:v>249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14-436B-BC68-571D34ABD916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205.29599999999999</c:v>
                </c:pt>
                <c:pt idx="85" formatCode="_(* #,##0.00_);_(* \(#,##0.00\);_(* &quot;-&quot;??_);_(@_)">
                  <c:v>206.82199999999997</c:v>
                </c:pt>
                <c:pt idx="86" formatCode="_(* #,##0.00_);_(* \(#,##0.00\);_(* &quot;-&quot;??_);_(@_)">
                  <c:v>203.89850000000001</c:v>
                </c:pt>
                <c:pt idx="87" formatCode="_(* #,##0.00_);_(* \(#,##0.00\);_(* &quot;-&quot;??_);_(@_)">
                  <c:v>203.54130000000004</c:v>
                </c:pt>
                <c:pt idx="88" formatCode="_(* #,##0.00_);_(* \(#,##0.00\);_(* &quot;-&quot;??_);_(@_)">
                  <c:v>208.80689999999998</c:v>
                </c:pt>
                <c:pt idx="89" formatCode="_(* #,##0.00_);_(* \(#,##0.00\);_(* &quot;-&quot;??_);_(@_)">
                  <c:v>200.92500000000001</c:v>
                </c:pt>
                <c:pt idx="90" formatCode="_(* #,##0.00_);_(* \(#,##0.00\);_(* &quot;-&quot;??_);_(@_)">
                  <c:v>200.94760000000002</c:v>
                </c:pt>
                <c:pt idx="91" formatCode="_(* #,##0.00_);_(* \(#,##0.00\);_(* &quot;-&quot;??_);_(@_)">
                  <c:v>196.24170000000001</c:v>
                </c:pt>
                <c:pt idx="92" formatCode="_(* #,##0.00_);_(* \(#,##0.00\);_(* &quot;-&quot;??_);_(@_)">
                  <c:v>199.20030000000003</c:v>
                </c:pt>
                <c:pt idx="93" formatCode="_(* #,##0.00_);_(* \(#,##0.00\);_(* &quot;-&quot;??_);_(@_)">
                  <c:v>189.05599999999998</c:v>
                </c:pt>
                <c:pt idx="94" formatCode="_(* #,##0.00_);_(* \(#,##0.00\);_(* &quot;-&quot;??_);_(@_)">
                  <c:v>188.11199999999999</c:v>
                </c:pt>
                <c:pt idx="95" formatCode="_(* #,##0.00_);_(* \(#,##0.00\);_(* &quot;-&quot;??_);_(@_)">
                  <c:v>187.45599999999999</c:v>
                </c:pt>
                <c:pt idx="96" formatCode="_(* #,##0.00_);_(* \(#,##0.00\);_(* &quot;-&quot;??_);_(@_)">
                  <c:v>191.12559999999999</c:v>
                </c:pt>
                <c:pt idx="97" formatCode="_(* #,##0.00_);_(* \(#,##0.00\);_(* &quot;-&quot;??_);_(@_)">
                  <c:v>194.89679999999998</c:v>
                </c:pt>
                <c:pt idx="98" formatCode="_(* #,##0.00_);_(* \(#,##0.00\);_(* &quot;-&quot;??_);_(@_)">
                  <c:v>185.4237</c:v>
                </c:pt>
                <c:pt idx="99" formatCode="_(* #,##0.00_);_(* \(#,##0.00\);_(* &quot;-&quot;??_);_(@_)">
                  <c:v>184.28060000000002</c:v>
                </c:pt>
                <c:pt idx="100" formatCode="_(* #,##0.00_);_(* \(#,##0.00\);_(* &quot;-&quot;??_);_(@_)">
                  <c:v>177.66839999999999</c:v>
                </c:pt>
                <c:pt idx="101" formatCode="_(* #,##0.00_);_(* \(#,##0.00\);_(* &quot;-&quot;??_);_(@_)">
                  <c:v>172.76320000000001</c:v>
                </c:pt>
                <c:pt idx="102" formatCode="_(* #,##0.00_);_(* \(#,##0.00\);_(* &quot;-&quot;??_);_(@_)">
                  <c:v>168.33519999999999</c:v>
                </c:pt>
                <c:pt idx="103" formatCode="_(* #,##0.00_);_(* \(#,##0.00\);_(* &quot;-&quot;??_);_(@_)">
                  <c:v>168.1576</c:v>
                </c:pt>
                <c:pt idx="104" formatCode="_(* #,##0.00_);_(* \(#,##0.00\);_(* &quot;-&quot;??_);_(@_)">
                  <c:v>167.72839999999999</c:v>
                </c:pt>
                <c:pt idx="105" formatCode="_(* #,##0.00_);_(* \(#,##0.00\);_(* &quot;-&quot;??_);_(@_)">
                  <c:v>165.0822</c:v>
                </c:pt>
                <c:pt idx="106" formatCode="_(* #,##0.00_);_(* \(#,##0.00\);_(* &quot;-&quot;??_);_(@_)">
                  <c:v>164.73180000000002</c:v>
                </c:pt>
                <c:pt idx="107" formatCode="_(* #,##0.00_);_(* \(#,##0.00\);_(* &quot;-&quot;??_);_(@_)">
                  <c:v>176.70349999999999</c:v>
                </c:pt>
                <c:pt idx="108" formatCode="_(* #,##0.00_);_(* \(#,##0.00\);_(* &quot;-&quot;??_);_(@_)">
                  <c:v>183.0001</c:v>
                </c:pt>
                <c:pt idx="109" formatCode="_(* #,##0.00_);_(* \(#,##0.00\);_(* &quot;-&quot;??_);_(@_)">
                  <c:v>201.33</c:v>
                </c:pt>
                <c:pt idx="110" formatCode="_(* #,##0.00_);_(* \(#,##0.00\);_(* &quot;-&quot;??_);_(@_)">
                  <c:v>200.9462</c:v>
                </c:pt>
                <c:pt idx="111" formatCode="_(* #,##0.00_);_(* \(#,##0.00\);_(* &quot;-&quot;??_);_(@_)">
                  <c:v>185.1362</c:v>
                </c:pt>
                <c:pt idx="112" formatCode="_(* #,##0.00_);_(* \(#,##0.00\);_(* &quot;-&quot;??_);_(@_)">
                  <c:v>173.45359999999999</c:v>
                </c:pt>
                <c:pt idx="113" formatCode="_(* #,##0.00_);_(* \(#,##0.00\);_(* &quot;-&quot;??_);_(@_)">
                  <c:v>181.53300000000002</c:v>
                </c:pt>
                <c:pt idx="114" formatCode="_(* #,##0.00_);_(* \(#,##0.00\);_(* &quot;-&quot;??_);_(@_)">
                  <c:v>182.28460000000001</c:v>
                </c:pt>
                <c:pt idx="115" formatCode="_(* #,##0.00_);_(* \(#,##0.00\);_(* &quot;-&quot;??_);_(@_)">
                  <c:v>180.55950000000001</c:v>
                </c:pt>
                <c:pt idx="116" formatCode="_(* #,##0.00_);_(* \(#,##0.00\);_(* &quot;-&quot;??_);_(@_)">
                  <c:v>183.5232</c:v>
                </c:pt>
                <c:pt idx="117" formatCode="_(* #,##0.00_);_(* \(#,##0.00\);_(* &quot;-&quot;??_);_(@_)">
                  <c:v>180.608</c:v>
                </c:pt>
                <c:pt idx="118" formatCode="_(* #,##0.00_);_(* \(#,##0.00\);_(* &quot;-&quot;??_);_(@_)">
                  <c:v>176.46379999999999</c:v>
                </c:pt>
                <c:pt idx="119" formatCode="_(* #,##0.00_);_(* \(#,##0.00\);_(* &quot;-&quot;??_);_(@_)">
                  <c:v>184.45769999999999</c:v>
                </c:pt>
                <c:pt idx="120" formatCode="_(* #,##0.00_);_(* \(#,##0.00\);_(* &quot;-&quot;??_);_(@_)">
                  <c:v>177.12749999999997</c:v>
                </c:pt>
                <c:pt idx="121" formatCode="_(* #,##0.00_);_(* \(#,##0.00\);_(* &quot;-&quot;??_);_(@_)">
                  <c:v>185.43870000000001</c:v>
                </c:pt>
                <c:pt idx="122" formatCode="_(* #,##0.00_);_(* \(#,##0.00\);_(* &quot;-&quot;??_);_(@_)">
                  <c:v>191.64279999999999</c:v>
                </c:pt>
                <c:pt idx="123" formatCode="_(* #,##0.00_);_(* \(#,##0.00\);_(* &quot;-&quot;??_);_(@_)">
                  <c:v>198.90360000000001</c:v>
                </c:pt>
                <c:pt idx="124" formatCode="_(* #,##0.00_);_(* \(#,##0.00\);_(* &quot;-&quot;??_);_(@_)">
                  <c:v>200.18710000000002</c:v>
                </c:pt>
                <c:pt idx="125" formatCode="_(* #,##0.00_);_(* \(#,##0.00\);_(* &quot;-&quot;??_);_(@_)">
                  <c:v>200.73600000000002</c:v>
                </c:pt>
                <c:pt idx="126" formatCode="_(* #,##0.00_);_(* \(#,##0.00\);_(* &quot;-&quot;??_);_(@_)">
                  <c:v>202.36139999999997</c:v>
                </c:pt>
                <c:pt idx="127" formatCode="_(* #,##0.00_);_(* \(#,##0.00\);_(* &quot;-&quot;??_);_(@_)">
                  <c:v>202.89750000000001</c:v>
                </c:pt>
                <c:pt idx="128" formatCode="_(* #,##0.00_);_(* \(#,##0.00\);_(* &quot;-&quot;??_);_(@_)">
                  <c:v>218.73600000000002</c:v>
                </c:pt>
                <c:pt idx="129" formatCode="_(* #,##0.00_);_(* \(#,##0.00\);_(* &quot;-&quot;??_);_(@_)">
                  <c:v>228.09599999999998</c:v>
                </c:pt>
                <c:pt idx="130" formatCode="_(* #,##0.00_);_(* \(#,##0.00\);_(* &quot;-&quot;??_);_(@_)">
                  <c:v>222.71850000000001</c:v>
                </c:pt>
                <c:pt idx="131" formatCode="_(* #,##0.00_);_(* \(#,##0.00\);_(* &quot;-&quot;??_);_(@_)">
                  <c:v>211.9905</c:v>
                </c:pt>
                <c:pt idx="132" formatCode="_(* #,##0.00_);_(* \(#,##0.00\);_(* &quot;-&quot;??_);_(@_)">
                  <c:v>221.62199999999999</c:v>
                </c:pt>
                <c:pt idx="133" formatCode="_(* #,##0.00_);_(* \(#,##0.00\);_(* &quot;-&quot;??_);_(@_)">
                  <c:v>253.0762</c:v>
                </c:pt>
                <c:pt idx="134" formatCode="_(* #,##0.00_);_(* \(#,##0.00\);_(* &quot;-&quot;??_);_(@_)">
                  <c:v>244.60800000000003</c:v>
                </c:pt>
                <c:pt idx="135" formatCode="_(* #,##0.00_);_(* \(#,##0.00\);_(* &quot;-&quot;??_);_(@_)">
                  <c:v>233.88749999999999</c:v>
                </c:pt>
                <c:pt idx="136" formatCode="_(* #,##0.00_);_(* \(#,##0.00\);_(* &quot;-&quot;??_);_(@_)">
                  <c:v>250.4442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14-436B-BC68-571D34ABD9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Mercado Cativo x Mercado Livre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613764671"/>
        <c:axId val="1613759871"/>
        <c:extLst>
          <c:ext xmlns:c15="http://schemas.microsoft.com/office/drawing/2012/chart" uri="{02D57815-91ED-43cb-92C2-25804820EDAC}">
            <c15:filteredArea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'Atac-I50-SECOeS'!$AJ$1</c15:sqref>
                        </c15:formulaRef>
                      </c:ext>
                    </c:extLst>
                    <c:strCache>
                      <c:ptCount val="1"/>
                      <c:pt idx="0">
                        <c:v>% Economia (Livre x Cativo)</c:v>
                      </c:pt>
                    </c:strCache>
                  </c:strRef>
                </c:tx>
                <c:spPr>
                  <a:solidFill>
                    <a:schemeClr val="accent6">
                      <a:lumMod val="40000"/>
                      <a:lumOff val="60000"/>
                    </a:schemeClr>
                  </a:solidFill>
                  <a:ln>
                    <a:noFill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>
                      <c:ext uri="{02D57815-91ED-43cb-92C2-25804820EDAC}">
                        <c15:formulaRef>
                          <c15:sqref>'Atac-I50-SECOeS'!$AJ$2:$AJ$151</c15:sqref>
                        </c15:formulaRef>
                      </c:ext>
                    </c:extLst>
                    <c:numCache>
                      <c:formatCode>0%</c:formatCode>
                      <c:ptCount val="150"/>
                      <c:pt idx="84">
                        <c:v>0.24945533769063186</c:v>
                      </c:pt>
                      <c:pt idx="85">
                        <c:v>0.31856564532826531</c:v>
                      </c:pt>
                      <c:pt idx="86">
                        <c:v>0.27259843441528858</c:v>
                      </c:pt>
                      <c:pt idx="87">
                        <c:v>0.28855500465325229</c:v>
                      </c:pt>
                      <c:pt idx="88">
                        <c:v>0.3210058097313</c:v>
                      </c:pt>
                      <c:pt idx="89">
                        <c:v>0.33505809731299907</c:v>
                      </c:pt>
                      <c:pt idx="90">
                        <c:v>0.39179030768517614</c:v>
                      </c:pt>
                      <c:pt idx="91">
                        <c:v>0.40527241584031315</c:v>
                      </c:pt>
                      <c:pt idx="92">
                        <c:v>0.39688339056298994</c:v>
                      </c:pt>
                      <c:pt idx="93">
                        <c:v>0.46017814290655329</c:v>
                      </c:pt>
                      <c:pt idx="94">
                        <c:v>0.5355385025441346</c:v>
                      </c:pt>
                      <c:pt idx="95">
                        <c:v>0.54107469926201668</c:v>
                      </c:pt>
                      <c:pt idx="96">
                        <c:v>0.59701178451178449</c:v>
                      </c:pt>
                      <c:pt idx="97">
                        <c:v>0.61752318642924875</c:v>
                      </c:pt>
                      <c:pt idx="98">
                        <c:v>0.63121071131196405</c:v>
                      </c:pt>
                      <c:pt idx="99">
                        <c:v>0.66336697122532451</c:v>
                      </c:pt>
                      <c:pt idx="100">
                        <c:v>0.65210439756911631</c:v>
                      </c:pt>
                      <c:pt idx="101">
                        <c:v>0.64716294550292885</c:v>
                      </c:pt>
                      <c:pt idx="102">
                        <c:v>0.6385281798015624</c:v>
                      </c:pt>
                      <c:pt idx="103">
                        <c:v>0.63984988596084214</c:v>
                      </c:pt>
                      <c:pt idx="104">
                        <c:v>0.65381500901315281</c:v>
                      </c:pt>
                      <c:pt idx="105">
                        <c:v>0.64372005406735966</c:v>
                      </c:pt>
                      <c:pt idx="106">
                        <c:v>0.61272703401210782</c:v>
                      </c:pt>
                      <c:pt idx="107">
                        <c:v>0.58294911537673322</c:v>
                      </c:pt>
                      <c:pt idx="108">
                        <c:v>0.6132756132756132</c:v>
                      </c:pt>
                      <c:pt idx="109">
                        <c:v>0.43885555046150038</c:v>
                      </c:pt>
                      <c:pt idx="110">
                        <c:v>0.4672775077157369</c:v>
                      </c:pt>
                      <c:pt idx="111">
                        <c:v>0.49749275232485352</c:v>
                      </c:pt>
                      <c:pt idx="112">
                        <c:v>0.55285946224457549</c:v>
                      </c:pt>
                      <c:pt idx="113">
                        <c:v>0.48118891962602056</c:v>
                      </c:pt>
                      <c:pt idx="114">
                        <c:v>0.42180336150230152</c:v>
                      </c:pt>
                      <c:pt idx="115">
                        <c:v>0.45982622745486068</c:v>
                      </c:pt>
                      <c:pt idx="116">
                        <c:v>0.42527267440423222</c:v>
                      </c:pt>
                      <c:pt idx="117">
                        <c:v>0.38493632623854407</c:v>
                      </c:pt>
                      <c:pt idx="118">
                        <c:v>0.48021198067218068</c:v>
                      </c:pt>
                      <c:pt idx="119">
                        <c:v>0.49048020059866504</c:v>
                      </c:pt>
                      <c:pt idx="120">
                        <c:v>0.51185126442858386</c:v>
                      </c:pt>
                      <c:pt idx="121">
                        <c:v>0.43662089402729648</c:v>
                      </c:pt>
                      <c:pt idx="122">
                        <c:v>0.34979149962415967</c:v>
                      </c:pt>
                      <c:pt idx="123">
                        <c:v>0.29318263833458846</c:v>
                      </c:pt>
                      <c:pt idx="124">
                        <c:v>0.3149252336994523</c:v>
                      </c:pt>
                      <c:pt idx="125">
                        <c:v>0.31562350677490941</c:v>
                      </c:pt>
                      <c:pt idx="126">
                        <c:v>0.34930136919006549</c:v>
                      </c:pt>
                      <c:pt idx="127">
                        <c:v>0.37170512353337581</c:v>
                      </c:pt>
                      <c:pt idx="128">
                        <c:v>0.32658343779111659</c:v>
                      </c:pt>
                      <c:pt idx="129">
                        <c:v>0.33961520547454394</c:v>
                      </c:pt>
                      <c:pt idx="130">
                        <c:v>0.36342924078388089</c:v>
                      </c:pt>
                      <c:pt idx="131">
                        <c:v>0.28248515993583417</c:v>
                      </c:pt>
                      <c:pt idx="132">
                        <c:v>0.2025641025641027</c:v>
                      </c:pt>
                      <c:pt idx="133">
                        <c:v>0.12141331878429278</c:v>
                      </c:pt>
                      <c:pt idx="134">
                        <c:v>0.19139682950315462</c:v>
                      </c:pt>
                      <c:pt idx="135">
                        <c:v>0.2580678561833975</c:v>
                      </c:pt>
                      <c:pt idx="136">
                        <c:v>0.22968805795736325</c:v>
                      </c:pt>
                      <c:pt idx="137">
                        <c:v>0.25071335626244434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EEFD-4533-93EF-1ECC5741036A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0"/>
          <c:order val="0"/>
          <c:tx>
            <c:v>Mercado Livre de Energia</c:v>
          </c:tx>
          <c:spPr>
            <a:ln w="31750" cap="rnd">
              <a:solidFill>
                <a:schemeClr val="tx1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'Atac-I50-SECOeS'!$Y$2:$Y$151</c:f>
              <c:numCache>
                <c:formatCode>_(* #,##0.00_);_(* \(#,##0.00\);_(* "-"??_);_(@_)</c:formatCode>
                <c:ptCount val="150"/>
                <c:pt idx="84">
                  <c:v>263.70759999999996</c:v>
                </c:pt>
                <c:pt idx="85">
                  <c:v>248.42971999999997</c:v>
                </c:pt>
                <c:pt idx="86">
                  <c:v>257.14536666666669</c:v>
                </c:pt>
                <c:pt idx="87">
                  <c:v>252.93875000000006</c:v>
                </c:pt>
                <c:pt idx="88">
                  <c:v>247.34376666666665</c:v>
                </c:pt>
                <c:pt idx="89">
                  <c:v>240.67916666666667</c:v>
                </c:pt>
                <c:pt idx="90">
                  <c:v>227.58484000000001</c:v>
                </c:pt>
                <c:pt idx="91">
                  <c:v>222.42684499999999</c:v>
                </c:pt>
                <c:pt idx="92">
                  <c:v>225.21027999999998</c:v>
                </c:pt>
                <c:pt idx="93">
                  <c:v>204.88944000000001</c:v>
                </c:pt>
                <c:pt idx="94">
                  <c:v>184.07542999999998</c:v>
                </c:pt>
                <c:pt idx="95">
                  <c:v>181.83231999999998</c:v>
                </c:pt>
                <c:pt idx="96">
                  <c:v>167.8176</c:v>
                </c:pt>
                <c:pt idx="97">
                  <c:v>160.53850499999999</c:v>
                </c:pt>
                <c:pt idx="98">
                  <c:v>151.17982000000001</c:v>
                </c:pt>
                <c:pt idx="99">
                  <c:v>140.09904</c:v>
                </c:pt>
                <c:pt idx="100">
                  <c:v>141.98286666666669</c:v>
                </c:pt>
                <c:pt idx="101">
                  <c:v>141.90451000000002</c:v>
                </c:pt>
                <c:pt idx="102">
                  <c:v>143.76736</c:v>
                </c:pt>
                <c:pt idx="103">
                  <c:v>143.82398333333333</c:v>
                </c:pt>
                <c:pt idx="104">
                  <c:v>140.60475333333335</c:v>
                </c:pt>
                <c:pt idx="105">
                  <c:v>142.69434000000001</c:v>
                </c:pt>
                <c:pt idx="106">
                  <c:v>150.13911999999999</c:v>
                </c:pt>
                <c:pt idx="107">
                  <c:v>162.93488333333332</c:v>
                </c:pt>
                <c:pt idx="108">
                  <c:v>165.48598000000001</c:v>
                </c:pt>
                <c:pt idx="109">
                  <c:v>218.36848333333333</c:v>
                </c:pt>
                <c:pt idx="110">
                  <c:v>208.38454000000002</c:v>
                </c:pt>
                <c:pt idx="111">
                  <c:v>196.33305999999999</c:v>
                </c:pt>
                <c:pt idx="112">
                  <c:v>178.53568000000001</c:v>
                </c:pt>
                <c:pt idx="113">
                  <c:v>198.29271333333332</c:v>
                </c:pt>
                <c:pt idx="114">
                  <c:v>212.26273</c:v>
                </c:pt>
                <c:pt idx="115">
                  <c:v>202.50021500000003</c:v>
                </c:pt>
                <c:pt idx="116">
                  <c:v>211.56146666666669</c:v>
                </c:pt>
                <c:pt idx="117">
                  <c:v>219.61279999999999</c:v>
                </c:pt>
                <c:pt idx="118">
                  <c:v>195.51756000000003</c:v>
                </c:pt>
                <c:pt idx="119">
                  <c:v>196.12563833333334</c:v>
                </c:pt>
                <c:pt idx="120">
                  <c:v>193.01530000000002</c:v>
                </c:pt>
                <c:pt idx="121">
                  <c:v>214.48719000000003</c:v>
                </c:pt>
                <c:pt idx="122">
                  <c:v>237.91236000000001</c:v>
                </c:pt>
                <c:pt idx="123">
                  <c:v>254.4177</c:v>
                </c:pt>
                <c:pt idx="124">
                  <c:v>249.4478</c:v>
                </c:pt>
                <c:pt idx="125">
                  <c:v>249.3169</c:v>
                </c:pt>
                <c:pt idx="126">
                  <c:v>241.58195999999998</c:v>
                </c:pt>
                <c:pt idx="127">
                  <c:v>236.15881666666667</c:v>
                </c:pt>
                <c:pt idx="128">
                  <c:v>253.31712000000005</c:v>
                </c:pt>
                <c:pt idx="129">
                  <c:v>253.70496</c:v>
                </c:pt>
                <c:pt idx="130">
                  <c:v>245.57735999999997</c:v>
                </c:pt>
                <c:pt idx="131">
                  <c:v>265.95328499999999</c:v>
                </c:pt>
                <c:pt idx="132">
                  <c:v>289.24247999999994</c:v>
                </c:pt>
                <c:pt idx="133">
                  <c:v>316.82339666666667</c:v>
                </c:pt>
                <c:pt idx="134">
                  <c:v>295.70389333333338</c:v>
                </c:pt>
                <c:pt idx="135">
                  <c:v>275.450625</c:v>
                </c:pt>
                <c:pt idx="136">
                  <c:v>286.45183999999995</c:v>
                </c:pt>
                <c:pt idx="137">
                  <c:v>280.93333333333334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FD-4533-93EF-1ECC5741036A}"/>
            </c:ext>
          </c:extLst>
        </c:ser>
        <c:ser>
          <c:idx val="5"/>
          <c:order val="1"/>
          <c:tx>
            <c:v>Média Mercado Livre</c:v>
          </c:tx>
          <c:spPr>
            <a:ln w="19050" cap="rnd" cmpd="sng">
              <a:solidFill>
                <a:schemeClr val="tx1">
                  <a:alpha val="98000"/>
                </a:schemeClr>
              </a:solidFill>
              <a:prstDash val="solid"/>
              <a:round/>
              <a:tailEnd type="none"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'Atac-I50-SECOeS'!$Z$2:$Z$151</c:f>
              <c:numCache>
                <c:formatCode>_(* #,##0.00_);_(* \(#,##0.00\);_(* "-"??_);_(@_)</c:formatCode>
                <c:ptCount val="150"/>
                <c:pt idx="84">
                  <c:v>214.55976839506164</c:v>
                </c:pt>
                <c:pt idx="85">
                  <c:v>214.55976839506164</c:v>
                </c:pt>
                <c:pt idx="86">
                  <c:v>214.55976839506164</c:v>
                </c:pt>
                <c:pt idx="87">
                  <c:v>214.55976839506164</c:v>
                </c:pt>
                <c:pt idx="88">
                  <c:v>214.55976839506164</c:v>
                </c:pt>
                <c:pt idx="89">
                  <c:v>214.55976839506164</c:v>
                </c:pt>
                <c:pt idx="90">
                  <c:v>214.55976839506164</c:v>
                </c:pt>
                <c:pt idx="91">
                  <c:v>214.55976839506164</c:v>
                </c:pt>
                <c:pt idx="92">
                  <c:v>214.55976839506164</c:v>
                </c:pt>
                <c:pt idx="93">
                  <c:v>214.55976839506164</c:v>
                </c:pt>
                <c:pt idx="94">
                  <c:v>214.55976839506164</c:v>
                </c:pt>
                <c:pt idx="95">
                  <c:v>214.55976839506164</c:v>
                </c:pt>
                <c:pt idx="96">
                  <c:v>214.55976839506164</c:v>
                </c:pt>
                <c:pt idx="97">
                  <c:v>214.55976839506164</c:v>
                </c:pt>
                <c:pt idx="98">
                  <c:v>214.55976839506164</c:v>
                </c:pt>
                <c:pt idx="99">
                  <c:v>214.55976839506164</c:v>
                </c:pt>
                <c:pt idx="100">
                  <c:v>214.55976839506164</c:v>
                </c:pt>
                <c:pt idx="101">
                  <c:v>214.55976839506164</c:v>
                </c:pt>
                <c:pt idx="102">
                  <c:v>214.55976839506164</c:v>
                </c:pt>
                <c:pt idx="103">
                  <c:v>214.55976839506164</c:v>
                </c:pt>
                <c:pt idx="104">
                  <c:v>214.55976839506164</c:v>
                </c:pt>
                <c:pt idx="105">
                  <c:v>214.55976839506164</c:v>
                </c:pt>
                <c:pt idx="106">
                  <c:v>214.55976839506164</c:v>
                </c:pt>
                <c:pt idx="107">
                  <c:v>214.55976839506164</c:v>
                </c:pt>
                <c:pt idx="108">
                  <c:v>214.55976839506164</c:v>
                </c:pt>
                <c:pt idx="109">
                  <c:v>214.55976839506164</c:v>
                </c:pt>
                <c:pt idx="110">
                  <c:v>214.55976839506164</c:v>
                </c:pt>
                <c:pt idx="111">
                  <c:v>214.55976839506164</c:v>
                </c:pt>
                <c:pt idx="112">
                  <c:v>214.55976839506164</c:v>
                </c:pt>
                <c:pt idx="113">
                  <c:v>214.55976839506164</c:v>
                </c:pt>
                <c:pt idx="114">
                  <c:v>214.55976839506164</c:v>
                </c:pt>
                <c:pt idx="115">
                  <c:v>214.55976839506164</c:v>
                </c:pt>
                <c:pt idx="116">
                  <c:v>214.55976839506164</c:v>
                </c:pt>
                <c:pt idx="117">
                  <c:v>214.55976839506164</c:v>
                </c:pt>
                <c:pt idx="118">
                  <c:v>214.55976839506164</c:v>
                </c:pt>
                <c:pt idx="119">
                  <c:v>214.55976839506164</c:v>
                </c:pt>
                <c:pt idx="120">
                  <c:v>214.55976839506164</c:v>
                </c:pt>
                <c:pt idx="121">
                  <c:v>214.55976839506164</c:v>
                </c:pt>
                <c:pt idx="122">
                  <c:v>214.55976839506164</c:v>
                </c:pt>
                <c:pt idx="123">
                  <c:v>214.55976839506164</c:v>
                </c:pt>
                <c:pt idx="124">
                  <c:v>214.55976839506164</c:v>
                </c:pt>
                <c:pt idx="125">
                  <c:v>214.55976839506164</c:v>
                </c:pt>
                <c:pt idx="126">
                  <c:v>214.55976839506164</c:v>
                </c:pt>
                <c:pt idx="127">
                  <c:v>214.55976839506164</c:v>
                </c:pt>
                <c:pt idx="128">
                  <c:v>214.55976839506164</c:v>
                </c:pt>
                <c:pt idx="129">
                  <c:v>214.55976839506164</c:v>
                </c:pt>
                <c:pt idx="130">
                  <c:v>214.55976839506164</c:v>
                </c:pt>
                <c:pt idx="131">
                  <c:v>214.55976839506164</c:v>
                </c:pt>
                <c:pt idx="132">
                  <c:v>214.55976839506164</c:v>
                </c:pt>
                <c:pt idx="133">
                  <c:v>214.55976839506164</c:v>
                </c:pt>
                <c:pt idx="134">
                  <c:v>214.55976839506164</c:v>
                </c:pt>
                <c:pt idx="135">
                  <c:v>214.55976839506164</c:v>
                </c:pt>
                <c:pt idx="136">
                  <c:v>214.55976839506164</c:v>
                </c:pt>
                <c:pt idx="137">
                  <c:v>214.55976839506164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EEFD-4533-93EF-1ECC5741036A}"/>
            </c:ext>
          </c:extLst>
        </c:ser>
        <c:ser>
          <c:idx val="1"/>
          <c:order val="2"/>
          <c:tx>
            <c:strRef>
              <c:f>'Atac-I50-SECOeS'!$AE$1</c:f>
              <c:strCache>
                <c:ptCount val="1"/>
                <c:pt idx="0">
                  <c:v>Break even - Bandeira Verde</c:v>
                </c:pt>
              </c:strCache>
            </c:strRef>
          </c:tx>
          <c:spPr>
            <a:ln w="19050" cap="rnd">
              <a:solidFill>
                <a:srgbClr val="AFDC7E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'Atac-I50-SECOeS'!$AE$2:$AE$151</c:f>
              <c:numCache>
                <c:formatCode>_(* #,##0.00_);_(* \(#,##0.00\);_(* "-"??_);_(@_)</c:formatCode>
                <c:ptCount val="150"/>
                <c:pt idx="84">
                  <c:v>373.93199999999996</c:v>
                </c:pt>
                <c:pt idx="85">
                  <c:v>373.93199999999996</c:v>
                </c:pt>
                <c:pt idx="86">
                  <c:v>373.93199999999996</c:v>
                </c:pt>
                <c:pt idx="87">
                  <c:v>373.93199999999996</c:v>
                </c:pt>
                <c:pt idx="88">
                  <c:v>373.93199999999996</c:v>
                </c:pt>
                <c:pt idx="89">
                  <c:v>373.93199999999996</c:v>
                </c:pt>
                <c:pt idx="90">
                  <c:v>373.93199999999996</c:v>
                </c:pt>
                <c:pt idx="91">
                  <c:v>373.93199999999996</c:v>
                </c:pt>
                <c:pt idx="92">
                  <c:v>373.93199999999996</c:v>
                </c:pt>
                <c:pt idx="93">
                  <c:v>373.93199999999996</c:v>
                </c:pt>
                <c:pt idx="94">
                  <c:v>373.93199999999996</c:v>
                </c:pt>
                <c:pt idx="95">
                  <c:v>373.93199999999996</c:v>
                </c:pt>
                <c:pt idx="96">
                  <c:v>369.19871999999998</c:v>
                </c:pt>
                <c:pt idx="97">
                  <c:v>369.19871999999998</c:v>
                </c:pt>
                <c:pt idx="98">
                  <c:v>369.19871999999998</c:v>
                </c:pt>
                <c:pt idx="99">
                  <c:v>369.19871999999998</c:v>
                </c:pt>
                <c:pt idx="100">
                  <c:v>369.19871999999998</c:v>
                </c:pt>
                <c:pt idx="101">
                  <c:v>369.19871999999998</c:v>
                </c:pt>
                <c:pt idx="102">
                  <c:v>369.19871999999998</c:v>
                </c:pt>
                <c:pt idx="103">
                  <c:v>369.19871999999998</c:v>
                </c:pt>
                <c:pt idx="104">
                  <c:v>369.19871999999998</c:v>
                </c:pt>
                <c:pt idx="105">
                  <c:v>369.19871999999998</c:v>
                </c:pt>
                <c:pt idx="106">
                  <c:v>369.19871999999998</c:v>
                </c:pt>
                <c:pt idx="107">
                  <c:v>369.19871999999998</c:v>
                </c:pt>
                <c:pt idx="108">
                  <c:v>389.01554999999996</c:v>
                </c:pt>
                <c:pt idx="109">
                  <c:v>389.01554999999996</c:v>
                </c:pt>
                <c:pt idx="110">
                  <c:v>389.01554999999996</c:v>
                </c:pt>
                <c:pt idx="111">
                  <c:v>389.01554999999996</c:v>
                </c:pt>
                <c:pt idx="112">
                  <c:v>389.01554999999996</c:v>
                </c:pt>
                <c:pt idx="113">
                  <c:v>389.01554999999996</c:v>
                </c:pt>
                <c:pt idx="114">
                  <c:v>389.01554999999996</c:v>
                </c:pt>
                <c:pt idx="115">
                  <c:v>389.01554999999996</c:v>
                </c:pt>
                <c:pt idx="116">
                  <c:v>389.01554999999996</c:v>
                </c:pt>
                <c:pt idx="117">
                  <c:v>389.01554999999996</c:v>
                </c:pt>
                <c:pt idx="118">
                  <c:v>389.01554999999996</c:v>
                </c:pt>
                <c:pt idx="119">
                  <c:v>389.01554999999996</c:v>
                </c:pt>
                <c:pt idx="120">
                  <c:v>406.10504999999995</c:v>
                </c:pt>
                <c:pt idx="121">
                  <c:v>406.10504999999995</c:v>
                </c:pt>
                <c:pt idx="122">
                  <c:v>406.10504999999995</c:v>
                </c:pt>
                <c:pt idx="123">
                  <c:v>406.10504999999995</c:v>
                </c:pt>
                <c:pt idx="124">
                  <c:v>406.10504999999995</c:v>
                </c:pt>
                <c:pt idx="125">
                  <c:v>406.10504999999995</c:v>
                </c:pt>
                <c:pt idx="126">
                  <c:v>406.10504999999995</c:v>
                </c:pt>
                <c:pt idx="127">
                  <c:v>406.10504999999995</c:v>
                </c:pt>
                <c:pt idx="128">
                  <c:v>406.10504999999995</c:v>
                </c:pt>
                <c:pt idx="129">
                  <c:v>406.10504999999995</c:v>
                </c:pt>
                <c:pt idx="130">
                  <c:v>406.10504999999995</c:v>
                </c:pt>
                <c:pt idx="131">
                  <c:v>406.10504999999995</c:v>
                </c:pt>
                <c:pt idx="132">
                  <c:v>402.012</c:v>
                </c:pt>
                <c:pt idx="133">
                  <c:v>402.012</c:v>
                </c:pt>
                <c:pt idx="134">
                  <c:v>402.012</c:v>
                </c:pt>
                <c:pt idx="135">
                  <c:v>402.012</c:v>
                </c:pt>
                <c:pt idx="136">
                  <c:v>402.012</c:v>
                </c:pt>
                <c:pt idx="137">
                  <c:v>402.012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FD-4533-93EF-1ECC5741036A}"/>
            </c:ext>
          </c:extLst>
        </c:ser>
        <c:ser>
          <c:idx val="2"/>
          <c:order val="3"/>
          <c:tx>
            <c:strRef>
              <c:f>'Atac-I50-SECOeS'!$AF$1</c:f>
              <c:strCache>
                <c:ptCount val="1"/>
                <c:pt idx="0">
                  <c:v>Break even - Bandeira Amarela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FF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'Atac-I50-SECOeS'!$AF$2:$AF$151</c:f>
              <c:numCache>
                <c:formatCode>_(* #,##0.00_);_(* \(#,##0.00\);_(* "-"??_);_(@_)</c:formatCode>
                <c:ptCount val="150"/>
                <c:pt idx="84">
                  <c:v>410.45757999999995</c:v>
                </c:pt>
                <c:pt idx="85">
                  <c:v>410.45757999999995</c:v>
                </c:pt>
                <c:pt idx="86">
                  <c:v>410.45757999999995</c:v>
                </c:pt>
                <c:pt idx="87">
                  <c:v>410.45757999999995</c:v>
                </c:pt>
                <c:pt idx="88">
                  <c:v>410.45757999999995</c:v>
                </c:pt>
                <c:pt idx="89">
                  <c:v>410.45757999999995</c:v>
                </c:pt>
                <c:pt idx="90">
                  <c:v>410.45757999999995</c:v>
                </c:pt>
                <c:pt idx="91">
                  <c:v>410.45757999999995</c:v>
                </c:pt>
                <c:pt idx="92">
                  <c:v>410.45757999999995</c:v>
                </c:pt>
                <c:pt idx="93">
                  <c:v>410.45757999999995</c:v>
                </c:pt>
                <c:pt idx="94">
                  <c:v>410.45757999999995</c:v>
                </c:pt>
                <c:pt idx="95">
                  <c:v>410.45757999999995</c:v>
                </c:pt>
                <c:pt idx="96">
                  <c:v>404.03252599999996</c:v>
                </c:pt>
                <c:pt idx="97">
                  <c:v>404.03252599999996</c:v>
                </c:pt>
                <c:pt idx="98">
                  <c:v>404.03252599999996</c:v>
                </c:pt>
                <c:pt idx="99">
                  <c:v>404.03252599999996</c:v>
                </c:pt>
                <c:pt idx="100">
                  <c:v>404.03252599999996</c:v>
                </c:pt>
                <c:pt idx="101">
                  <c:v>404.03252599999996</c:v>
                </c:pt>
                <c:pt idx="102">
                  <c:v>404.03252599999996</c:v>
                </c:pt>
                <c:pt idx="103">
                  <c:v>404.03252599999996</c:v>
                </c:pt>
                <c:pt idx="104">
                  <c:v>404.03252599999996</c:v>
                </c:pt>
                <c:pt idx="105">
                  <c:v>404.03252599999996</c:v>
                </c:pt>
                <c:pt idx="106">
                  <c:v>404.03252599999996</c:v>
                </c:pt>
                <c:pt idx="107">
                  <c:v>404.03252599999996</c:v>
                </c:pt>
                <c:pt idx="108">
                  <c:v>410.17844499999995</c:v>
                </c:pt>
                <c:pt idx="109">
                  <c:v>410.17844499999995</c:v>
                </c:pt>
                <c:pt idx="110">
                  <c:v>410.17844499999995</c:v>
                </c:pt>
                <c:pt idx="111">
                  <c:v>410.17844499999995</c:v>
                </c:pt>
                <c:pt idx="112">
                  <c:v>410.17844499999995</c:v>
                </c:pt>
                <c:pt idx="113">
                  <c:v>410.17844499999995</c:v>
                </c:pt>
                <c:pt idx="114">
                  <c:v>410.17844499999995</c:v>
                </c:pt>
                <c:pt idx="115">
                  <c:v>410.17844499999995</c:v>
                </c:pt>
                <c:pt idx="116">
                  <c:v>410.17844499999995</c:v>
                </c:pt>
                <c:pt idx="117">
                  <c:v>410.17844499999995</c:v>
                </c:pt>
                <c:pt idx="118">
                  <c:v>410.17844499999995</c:v>
                </c:pt>
                <c:pt idx="119">
                  <c:v>410.17844499999995</c:v>
                </c:pt>
                <c:pt idx="120">
                  <c:v>426.34052499999996</c:v>
                </c:pt>
                <c:pt idx="121">
                  <c:v>426.34052499999996</c:v>
                </c:pt>
                <c:pt idx="122">
                  <c:v>426.34052499999996</c:v>
                </c:pt>
                <c:pt idx="123">
                  <c:v>426.34052499999996</c:v>
                </c:pt>
                <c:pt idx="124">
                  <c:v>426.34052499999996</c:v>
                </c:pt>
                <c:pt idx="125">
                  <c:v>426.34052499999996</c:v>
                </c:pt>
                <c:pt idx="126">
                  <c:v>426.34052499999996</c:v>
                </c:pt>
                <c:pt idx="127">
                  <c:v>426.34052499999996</c:v>
                </c:pt>
                <c:pt idx="128">
                  <c:v>426.34052499999996</c:v>
                </c:pt>
                <c:pt idx="129">
                  <c:v>426.34052499999996</c:v>
                </c:pt>
                <c:pt idx="130">
                  <c:v>426.34052499999996</c:v>
                </c:pt>
                <c:pt idx="131">
                  <c:v>426.34052499999996</c:v>
                </c:pt>
                <c:pt idx="132">
                  <c:v>421.44258000000002</c:v>
                </c:pt>
                <c:pt idx="133">
                  <c:v>421.44258000000002</c:v>
                </c:pt>
                <c:pt idx="134">
                  <c:v>421.44258000000002</c:v>
                </c:pt>
                <c:pt idx="135">
                  <c:v>421.44258000000002</c:v>
                </c:pt>
                <c:pt idx="136">
                  <c:v>421.44258000000002</c:v>
                </c:pt>
                <c:pt idx="137">
                  <c:v>421.44258000000002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EEFD-4533-93EF-1ECC5741036A}"/>
            </c:ext>
          </c:extLst>
        </c:ser>
        <c:ser>
          <c:idx val="3"/>
          <c:order val="4"/>
          <c:tx>
            <c:strRef>
              <c:f>'Atac-I50-SECOeS'!$AG$1</c:f>
              <c:strCache>
                <c:ptCount val="1"/>
                <c:pt idx="0">
                  <c:v>Break even - Bandeira Vermelha 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99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'Atac-I50-SECOeS'!$AG$2:$AG$151</c:f>
              <c:numCache>
                <c:formatCode>_(* #,##0.00_);_(* \(#,##0.00\);_(* "-"??_);_(@_)</c:formatCode>
                <c:ptCount val="150"/>
                <c:pt idx="84">
                  <c:v>453.36199999999997</c:v>
                </c:pt>
                <c:pt idx="85">
                  <c:v>453.36199999999997</c:v>
                </c:pt>
                <c:pt idx="86">
                  <c:v>453.36199999999997</c:v>
                </c:pt>
                <c:pt idx="87">
                  <c:v>453.36199999999997</c:v>
                </c:pt>
                <c:pt idx="88">
                  <c:v>453.36199999999997</c:v>
                </c:pt>
                <c:pt idx="89">
                  <c:v>453.36199999999997</c:v>
                </c:pt>
                <c:pt idx="90">
                  <c:v>453.36199999999997</c:v>
                </c:pt>
                <c:pt idx="91">
                  <c:v>453.36199999999997</c:v>
                </c:pt>
                <c:pt idx="92">
                  <c:v>453.36199999999997</c:v>
                </c:pt>
                <c:pt idx="93">
                  <c:v>453.36199999999997</c:v>
                </c:pt>
                <c:pt idx="94">
                  <c:v>453.36199999999997</c:v>
                </c:pt>
                <c:pt idx="95">
                  <c:v>453.36199999999997</c:v>
                </c:pt>
                <c:pt idx="96">
                  <c:v>444.94971999999996</c:v>
                </c:pt>
                <c:pt idx="97">
                  <c:v>444.94971999999996</c:v>
                </c:pt>
                <c:pt idx="98">
                  <c:v>444.94971999999996</c:v>
                </c:pt>
                <c:pt idx="99">
                  <c:v>444.94971999999996</c:v>
                </c:pt>
                <c:pt idx="100">
                  <c:v>444.94971999999996</c:v>
                </c:pt>
                <c:pt idx="101">
                  <c:v>444.94971999999996</c:v>
                </c:pt>
                <c:pt idx="102">
                  <c:v>444.94971999999996</c:v>
                </c:pt>
                <c:pt idx="103">
                  <c:v>444.94971999999996</c:v>
                </c:pt>
                <c:pt idx="104">
                  <c:v>444.94971999999996</c:v>
                </c:pt>
                <c:pt idx="105">
                  <c:v>444.94971999999996</c:v>
                </c:pt>
                <c:pt idx="106">
                  <c:v>444.94971999999996</c:v>
                </c:pt>
                <c:pt idx="107">
                  <c:v>444.94971999999996</c:v>
                </c:pt>
                <c:pt idx="108">
                  <c:v>439.12165099999999</c:v>
                </c:pt>
                <c:pt idx="109">
                  <c:v>439.12165099999999</c:v>
                </c:pt>
                <c:pt idx="110">
                  <c:v>439.12165099999999</c:v>
                </c:pt>
                <c:pt idx="111">
                  <c:v>439.12165099999999</c:v>
                </c:pt>
                <c:pt idx="112">
                  <c:v>439.12165099999999</c:v>
                </c:pt>
                <c:pt idx="113">
                  <c:v>439.12165099999999</c:v>
                </c:pt>
                <c:pt idx="114">
                  <c:v>439.12165099999999</c:v>
                </c:pt>
                <c:pt idx="115">
                  <c:v>439.12165099999999</c:v>
                </c:pt>
                <c:pt idx="116">
                  <c:v>439.12165099999999</c:v>
                </c:pt>
                <c:pt idx="117">
                  <c:v>439.12165099999999</c:v>
                </c:pt>
                <c:pt idx="118">
                  <c:v>439.12165099999999</c:v>
                </c:pt>
                <c:pt idx="119">
                  <c:v>439.12165099999999</c:v>
                </c:pt>
                <c:pt idx="120">
                  <c:v>454.01535499999994</c:v>
                </c:pt>
                <c:pt idx="121">
                  <c:v>454.01535499999994</c:v>
                </c:pt>
                <c:pt idx="122">
                  <c:v>454.01535499999994</c:v>
                </c:pt>
                <c:pt idx="123">
                  <c:v>454.01535499999994</c:v>
                </c:pt>
                <c:pt idx="124">
                  <c:v>454.01535499999994</c:v>
                </c:pt>
                <c:pt idx="125">
                  <c:v>454.01535499999994</c:v>
                </c:pt>
                <c:pt idx="126">
                  <c:v>454.01535499999994</c:v>
                </c:pt>
                <c:pt idx="127">
                  <c:v>454.01535499999994</c:v>
                </c:pt>
                <c:pt idx="128">
                  <c:v>454.01535499999994</c:v>
                </c:pt>
                <c:pt idx="129">
                  <c:v>454.01535499999994</c:v>
                </c:pt>
                <c:pt idx="130">
                  <c:v>454.01535499999994</c:v>
                </c:pt>
                <c:pt idx="131">
                  <c:v>454.01535499999994</c:v>
                </c:pt>
                <c:pt idx="132">
                  <c:v>448.01660400000003</c:v>
                </c:pt>
                <c:pt idx="133">
                  <c:v>448.01660400000003</c:v>
                </c:pt>
                <c:pt idx="134">
                  <c:v>448.01660400000003</c:v>
                </c:pt>
                <c:pt idx="135">
                  <c:v>448.01660400000003</c:v>
                </c:pt>
                <c:pt idx="136">
                  <c:v>448.01660400000003</c:v>
                </c:pt>
                <c:pt idx="137">
                  <c:v>448.01660400000003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EEFD-4533-93EF-1ECC5741036A}"/>
            </c:ext>
          </c:extLst>
        </c:ser>
        <c:ser>
          <c:idx val="4"/>
          <c:order val="5"/>
          <c:tx>
            <c:strRef>
              <c:f>'Atac-I50-SECOeS'!$AH$1</c:f>
              <c:strCache>
                <c:ptCount val="1"/>
                <c:pt idx="0">
                  <c:v>Break even - Bandeira Vermelha II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'Atac-I50-SECOeS'!$AH$2:$AH$151</c:f>
              <c:numCache>
                <c:formatCode>_(* #,##0.00_);_(* \(#,##0.00\);_(* "-"??_);_(@_)</c:formatCode>
                <c:ptCount val="150"/>
                <c:pt idx="84">
                  <c:v>493.62689999999998</c:v>
                </c:pt>
                <c:pt idx="85">
                  <c:v>493.62689999999998</c:v>
                </c:pt>
                <c:pt idx="86">
                  <c:v>493.62689999999998</c:v>
                </c:pt>
                <c:pt idx="87">
                  <c:v>493.62689999999998</c:v>
                </c:pt>
                <c:pt idx="88">
                  <c:v>493.62689999999998</c:v>
                </c:pt>
                <c:pt idx="89">
                  <c:v>493.62689999999998</c:v>
                </c:pt>
                <c:pt idx="90">
                  <c:v>493.62689999999998</c:v>
                </c:pt>
                <c:pt idx="91">
                  <c:v>493.62689999999998</c:v>
                </c:pt>
                <c:pt idx="92">
                  <c:v>493.62689999999998</c:v>
                </c:pt>
                <c:pt idx="93">
                  <c:v>493.62689999999998</c:v>
                </c:pt>
                <c:pt idx="94">
                  <c:v>493.62689999999998</c:v>
                </c:pt>
                <c:pt idx="95">
                  <c:v>493.62689999999998</c:v>
                </c:pt>
                <c:pt idx="96">
                  <c:v>483.34965</c:v>
                </c:pt>
                <c:pt idx="97">
                  <c:v>483.34965</c:v>
                </c:pt>
                <c:pt idx="98">
                  <c:v>483.34965</c:v>
                </c:pt>
                <c:pt idx="99">
                  <c:v>483.34965</c:v>
                </c:pt>
                <c:pt idx="100">
                  <c:v>483.34965</c:v>
                </c:pt>
                <c:pt idx="101">
                  <c:v>483.34965</c:v>
                </c:pt>
                <c:pt idx="102">
                  <c:v>483.34965</c:v>
                </c:pt>
                <c:pt idx="103">
                  <c:v>483.34965</c:v>
                </c:pt>
                <c:pt idx="104">
                  <c:v>483.34965</c:v>
                </c:pt>
                <c:pt idx="105">
                  <c:v>483.34965</c:v>
                </c:pt>
                <c:pt idx="106">
                  <c:v>483.34965</c:v>
                </c:pt>
                <c:pt idx="107">
                  <c:v>483.34965</c:v>
                </c:pt>
                <c:pt idx="108">
                  <c:v>477.45062899999994</c:v>
                </c:pt>
                <c:pt idx="109">
                  <c:v>477.45062899999994</c:v>
                </c:pt>
                <c:pt idx="110">
                  <c:v>477.45062899999994</c:v>
                </c:pt>
                <c:pt idx="111">
                  <c:v>477.45062899999994</c:v>
                </c:pt>
                <c:pt idx="112">
                  <c:v>477.45062899999994</c:v>
                </c:pt>
                <c:pt idx="113">
                  <c:v>477.45062899999994</c:v>
                </c:pt>
                <c:pt idx="114">
                  <c:v>477.45062899999994</c:v>
                </c:pt>
                <c:pt idx="115">
                  <c:v>477.45062899999994</c:v>
                </c:pt>
                <c:pt idx="116">
                  <c:v>477.45062899999994</c:v>
                </c:pt>
                <c:pt idx="117">
                  <c:v>477.45062899999994</c:v>
                </c:pt>
                <c:pt idx="118">
                  <c:v>477.45062899999994</c:v>
                </c:pt>
                <c:pt idx="119">
                  <c:v>477.45062899999994</c:v>
                </c:pt>
                <c:pt idx="120">
                  <c:v>490.66464499999995</c:v>
                </c:pt>
                <c:pt idx="121">
                  <c:v>490.66464499999995</c:v>
                </c:pt>
                <c:pt idx="122">
                  <c:v>490.66464499999995</c:v>
                </c:pt>
                <c:pt idx="123">
                  <c:v>490.66464499999995</c:v>
                </c:pt>
                <c:pt idx="124">
                  <c:v>490.66464499999995</c:v>
                </c:pt>
                <c:pt idx="125">
                  <c:v>490.66464499999995</c:v>
                </c:pt>
                <c:pt idx="126">
                  <c:v>490.66464499999995</c:v>
                </c:pt>
                <c:pt idx="127">
                  <c:v>490.66464499999995</c:v>
                </c:pt>
                <c:pt idx="128">
                  <c:v>490.66464499999995</c:v>
                </c:pt>
                <c:pt idx="129">
                  <c:v>490.66464499999995</c:v>
                </c:pt>
                <c:pt idx="130">
                  <c:v>490.66464499999995</c:v>
                </c:pt>
                <c:pt idx="131">
                  <c:v>490.66464499999995</c:v>
                </c:pt>
                <c:pt idx="132">
                  <c:v>483.20811600000002</c:v>
                </c:pt>
                <c:pt idx="133">
                  <c:v>483.20811600000002</c:v>
                </c:pt>
                <c:pt idx="134">
                  <c:v>483.20811600000002</c:v>
                </c:pt>
                <c:pt idx="135">
                  <c:v>483.20811600000002</c:v>
                </c:pt>
                <c:pt idx="136">
                  <c:v>483.20811600000002</c:v>
                </c:pt>
                <c:pt idx="137">
                  <c:v>483.20811600000002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EEFD-4533-93EF-1ECC574103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53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valAx>
        <c:axId val="1613759871"/>
        <c:scaling>
          <c:orientation val="minMax"/>
          <c:max val="0.65000000000000013"/>
          <c:min val="-1"/>
        </c:scaling>
        <c:delete val="1"/>
        <c:axPos val="r"/>
        <c:numFmt formatCode="0%" sourceLinked="1"/>
        <c:majorTickMark val="out"/>
        <c:minorTickMark val="none"/>
        <c:tickLblPos val="nextTo"/>
        <c:crossAx val="1613764671"/>
        <c:crosses val="max"/>
        <c:crossBetween val="between"/>
      </c:valAx>
      <c:catAx>
        <c:axId val="1613764671"/>
        <c:scaling>
          <c:orientation val="minMax"/>
        </c:scaling>
        <c:delete val="1"/>
        <c:axPos val="b"/>
        <c:majorTickMark val="out"/>
        <c:minorTickMark val="none"/>
        <c:tickLblPos val="nextTo"/>
        <c:crossAx val="1613759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2"/>
          <c:order val="0"/>
          <c:tx>
            <c:v>Economia</c:v>
          </c:tx>
          <c:spPr>
            <a:solidFill>
              <a:schemeClr val="accent3">
                <a:lumMod val="40000"/>
                <a:lumOff val="60000"/>
              </a:schemeClr>
            </a:solidFill>
            <a:ln w="19050">
              <a:solidFill>
                <a:schemeClr val="accent3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'Atac-I50-SECOeS'!$AK$2:$AK$151</c:f>
              <c:numCache>
                <c:formatCode>0%</c:formatCode>
                <c:ptCount val="150"/>
                <c:pt idx="84">
                  <c:v>0.24945533769063186</c:v>
                </c:pt>
                <c:pt idx="85">
                  <c:v>0.31856564532826531</c:v>
                </c:pt>
                <c:pt idx="86">
                  <c:v>0.27259843441528858</c:v>
                </c:pt>
                <c:pt idx="87">
                  <c:v>0.28855500465325229</c:v>
                </c:pt>
                <c:pt idx="88">
                  <c:v>0.3210058097313</c:v>
                </c:pt>
                <c:pt idx="89">
                  <c:v>0.33505809731299907</c:v>
                </c:pt>
                <c:pt idx="90">
                  <c:v>0.39179030768517614</c:v>
                </c:pt>
                <c:pt idx="91">
                  <c:v>0.40527241584031315</c:v>
                </c:pt>
                <c:pt idx="92">
                  <c:v>0.39688339056298994</c:v>
                </c:pt>
                <c:pt idx="93">
                  <c:v>0.46017814290655329</c:v>
                </c:pt>
                <c:pt idx="94">
                  <c:v>0.5355385025441346</c:v>
                </c:pt>
                <c:pt idx="95">
                  <c:v>0.54107469926201668</c:v>
                </c:pt>
                <c:pt idx="96">
                  <c:v>0.59701178451178449</c:v>
                </c:pt>
                <c:pt idx="97">
                  <c:v>0.61752318642924875</c:v>
                </c:pt>
                <c:pt idx="98">
                  <c:v>0.63121071131196405</c:v>
                </c:pt>
                <c:pt idx="99">
                  <c:v>0.66336697122532451</c:v>
                </c:pt>
                <c:pt idx="100">
                  <c:v>0.65210439756911631</c:v>
                </c:pt>
                <c:pt idx="101">
                  <c:v>0.64716294550292885</c:v>
                </c:pt>
                <c:pt idx="102">
                  <c:v>0.6385281798015624</c:v>
                </c:pt>
                <c:pt idx="103">
                  <c:v>0.63984988596084214</c:v>
                </c:pt>
                <c:pt idx="104">
                  <c:v>0.65381500901315281</c:v>
                </c:pt>
                <c:pt idx="105">
                  <c:v>0.64372005406735966</c:v>
                </c:pt>
                <c:pt idx="106">
                  <c:v>0.61272703401210782</c:v>
                </c:pt>
                <c:pt idx="107">
                  <c:v>0.58294911537673322</c:v>
                </c:pt>
                <c:pt idx="108">
                  <c:v>0.6132756132756132</c:v>
                </c:pt>
                <c:pt idx="109">
                  <c:v>0.43885555046150038</c:v>
                </c:pt>
                <c:pt idx="110">
                  <c:v>0.4672775077157369</c:v>
                </c:pt>
                <c:pt idx="111">
                  <c:v>0.49749275232485352</c:v>
                </c:pt>
                <c:pt idx="112">
                  <c:v>0.55285946224457549</c:v>
                </c:pt>
                <c:pt idx="113">
                  <c:v>0.48118891962602056</c:v>
                </c:pt>
                <c:pt idx="114">
                  <c:v>0.42180336150230152</c:v>
                </c:pt>
                <c:pt idx="115">
                  <c:v>0.45982622745486068</c:v>
                </c:pt>
                <c:pt idx="116">
                  <c:v>0.42527267440423222</c:v>
                </c:pt>
                <c:pt idx="117">
                  <c:v>0.38493632623854407</c:v>
                </c:pt>
                <c:pt idx="118">
                  <c:v>0.48021198067218068</c:v>
                </c:pt>
                <c:pt idx="119">
                  <c:v>0.49048020059866504</c:v>
                </c:pt>
                <c:pt idx="120">
                  <c:v>0.51185126442858386</c:v>
                </c:pt>
                <c:pt idx="121">
                  <c:v>0.43662089402729648</c:v>
                </c:pt>
                <c:pt idx="122">
                  <c:v>0.34979149962415967</c:v>
                </c:pt>
                <c:pt idx="123">
                  <c:v>0.29318263833458846</c:v>
                </c:pt>
                <c:pt idx="124">
                  <c:v>0.3149252336994523</c:v>
                </c:pt>
                <c:pt idx="125">
                  <c:v>0.31562350677490941</c:v>
                </c:pt>
                <c:pt idx="126">
                  <c:v>0.34930136919006549</c:v>
                </c:pt>
                <c:pt idx="127">
                  <c:v>0.37170512353337581</c:v>
                </c:pt>
                <c:pt idx="128">
                  <c:v>0.32658343779111659</c:v>
                </c:pt>
                <c:pt idx="129">
                  <c:v>0.33961520547454394</c:v>
                </c:pt>
                <c:pt idx="130">
                  <c:v>0.36342924078388089</c:v>
                </c:pt>
                <c:pt idx="131">
                  <c:v>0.28248515993583417</c:v>
                </c:pt>
                <c:pt idx="132">
                  <c:v>0.2025641025641027</c:v>
                </c:pt>
                <c:pt idx="133">
                  <c:v>0.12141331878429278</c:v>
                </c:pt>
                <c:pt idx="134">
                  <c:v>0.19139682950315462</c:v>
                </c:pt>
                <c:pt idx="135">
                  <c:v>0.2580678561833975</c:v>
                </c:pt>
                <c:pt idx="136">
                  <c:v>0.22968805795736325</c:v>
                </c:pt>
                <c:pt idx="137">
                  <c:v>0.25071335626244434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2FE-45D6-96E6-4575C43EDE0C}"/>
            </c:ext>
          </c:extLst>
        </c:ser>
        <c:ser>
          <c:idx val="1"/>
          <c:order val="1"/>
          <c:tx>
            <c:v>Prejuízo</c:v>
          </c:tx>
          <c:spPr>
            <a:solidFill>
              <a:schemeClr val="accent6">
                <a:lumMod val="40000"/>
                <a:lumOff val="60000"/>
              </a:schemeClr>
            </a:solidFill>
            <a:ln w="19050">
              <a:solidFill>
                <a:schemeClr val="accent6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'Atac-I50-SECOeS'!$AL$2:$AL$151</c:f>
              <c:numCache>
                <c:formatCode>0%</c:formatCode>
                <c:ptCount val="150"/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FE-45D6-96E6-4575C43EDE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11322928"/>
        <c:axId val="-2111317488"/>
        <c:extLst>
          <c:ext xmlns:c15="http://schemas.microsoft.com/office/drawing/2012/chart" uri="{02D57815-91ED-43cb-92C2-25804820EDAC}">
            <c15:filteredAreaSeries>
              <c15:ser>
                <c:idx val="3"/>
                <c:order val="2"/>
                <c:tx>
                  <c:strRef>
                    <c:extLst>
                      <c:ext uri="{02D57815-91ED-43cb-92C2-25804820EDAC}">
                        <c15:formulaRef>
                          <c15:sqref>'Atac-I50-SECOeS'!$AG$1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4">
                          <a:shade val="51000"/>
                          <a:satMod val="130000"/>
                        </a:schemeClr>
                      </a:gs>
                      <a:gs pos="80000">
                        <a:schemeClr val="accent4">
                          <a:shade val="93000"/>
                          <a:satMod val="130000"/>
                        </a:schemeClr>
                      </a:gs>
                      <a:gs pos="100000">
                        <a:schemeClr val="accent4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FF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'Atac-I50-SECOeS'!$AG$2:$AG$151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453.36199999999997</c:v>
                      </c:pt>
                      <c:pt idx="85">
                        <c:v>453.36199999999997</c:v>
                      </c:pt>
                      <c:pt idx="86">
                        <c:v>453.36199999999997</c:v>
                      </c:pt>
                      <c:pt idx="87">
                        <c:v>453.36199999999997</c:v>
                      </c:pt>
                      <c:pt idx="88">
                        <c:v>453.36199999999997</c:v>
                      </c:pt>
                      <c:pt idx="89">
                        <c:v>453.36199999999997</c:v>
                      </c:pt>
                      <c:pt idx="90">
                        <c:v>453.36199999999997</c:v>
                      </c:pt>
                      <c:pt idx="91">
                        <c:v>453.36199999999997</c:v>
                      </c:pt>
                      <c:pt idx="92">
                        <c:v>453.36199999999997</c:v>
                      </c:pt>
                      <c:pt idx="93">
                        <c:v>453.36199999999997</c:v>
                      </c:pt>
                      <c:pt idx="94">
                        <c:v>453.36199999999997</c:v>
                      </c:pt>
                      <c:pt idx="95">
                        <c:v>453.36199999999997</c:v>
                      </c:pt>
                      <c:pt idx="96">
                        <c:v>444.94971999999996</c:v>
                      </c:pt>
                      <c:pt idx="97">
                        <c:v>444.94971999999996</c:v>
                      </c:pt>
                      <c:pt idx="98">
                        <c:v>444.94971999999996</c:v>
                      </c:pt>
                      <c:pt idx="99">
                        <c:v>444.94971999999996</c:v>
                      </c:pt>
                      <c:pt idx="100">
                        <c:v>444.94971999999996</c:v>
                      </c:pt>
                      <c:pt idx="101">
                        <c:v>444.94971999999996</c:v>
                      </c:pt>
                      <c:pt idx="102">
                        <c:v>444.94971999999996</c:v>
                      </c:pt>
                      <c:pt idx="103">
                        <c:v>444.94971999999996</c:v>
                      </c:pt>
                      <c:pt idx="104">
                        <c:v>444.94971999999996</c:v>
                      </c:pt>
                      <c:pt idx="105">
                        <c:v>444.94971999999996</c:v>
                      </c:pt>
                      <c:pt idx="106">
                        <c:v>444.94971999999996</c:v>
                      </c:pt>
                      <c:pt idx="107">
                        <c:v>444.94971999999996</c:v>
                      </c:pt>
                      <c:pt idx="108">
                        <c:v>439.12165099999999</c:v>
                      </c:pt>
                      <c:pt idx="109">
                        <c:v>439.12165099999999</c:v>
                      </c:pt>
                      <c:pt idx="110">
                        <c:v>439.12165099999999</c:v>
                      </c:pt>
                      <c:pt idx="111">
                        <c:v>439.12165099999999</c:v>
                      </c:pt>
                      <c:pt idx="112">
                        <c:v>439.12165099999999</c:v>
                      </c:pt>
                      <c:pt idx="113">
                        <c:v>439.12165099999999</c:v>
                      </c:pt>
                      <c:pt idx="114">
                        <c:v>439.12165099999999</c:v>
                      </c:pt>
                      <c:pt idx="115">
                        <c:v>439.12165099999999</c:v>
                      </c:pt>
                      <c:pt idx="116">
                        <c:v>439.12165099999999</c:v>
                      </c:pt>
                      <c:pt idx="117">
                        <c:v>439.12165099999999</c:v>
                      </c:pt>
                      <c:pt idx="118">
                        <c:v>439.12165099999999</c:v>
                      </c:pt>
                      <c:pt idx="119">
                        <c:v>439.12165099999999</c:v>
                      </c:pt>
                      <c:pt idx="120">
                        <c:v>454.01535499999994</c:v>
                      </c:pt>
                      <c:pt idx="121">
                        <c:v>454.01535499999994</c:v>
                      </c:pt>
                      <c:pt idx="122">
                        <c:v>454.01535499999994</c:v>
                      </c:pt>
                      <c:pt idx="123">
                        <c:v>454.01535499999994</c:v>
                      </c:pt>
                      <c:pt idx="124">
                        <c:v>454.01535499999994</c:v>
                      </c:pt>
                      <c:pt idx="125">
                        <c:v>454.01535499999994</c:v>
                      </c:pt>
                      <c:pt idx="126">
                        <c:v>454.01535499999994</c:v>
                      </c:pt>
                      <c:pt idx="127">
                        <c:v>454.01535499999994</c:v>
                      </c:pt>
                      <c:pt idx="128">
                        <c:v>454.01535499999994</c:v>
                      </c:pt>
                      <c:pt idx="129">
                        <c:v>454.01535499999994</c:v>
                      </c:pt>
                      <c:pt idx="130">
                        <c:v>454.01535499999994</c:v>
                      </c:pt>
                      <c:pt idx="131">
                        <c:v>454.01535499999994</c:v>
                      </c:pt>
                      <c:pt idx="132">
                        <c:v>448.01660400000003</c:v>
                      </c:pt>
                      <c:pt idx="133">
                        <c:v>448.01660400000003</c:v>
                      </c:pt>
                      <c:pt idx="134">
                        <c:v>448.01660400000003</c:v>
                      </c:pt>
                      <c:pt idx="135">
                        <c:v>448.01660400000003</c:v>
                      </c:pt>
                      <c:pt idx="136">
                        <c:v>448.01660400000003</c:v>
                      </c:pt>
                      <c:pt idx="137">
                        <c:v>448.01660400000003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2FE-45D6-96E6-4575C43EDE0C}"/>
                  </c:ext>
                </c:extLst>
              </c15:ser>
            </c15:filteredAreaSeries>
            <c15:filteredArea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hade val="51000"/>
                          <a:satMod val="130000"/>
                        </a:schemeClr>
                      </a:gs>
                      <a:gs pos="80000">
                        <a:schemeClr val="accent5">
                          <a:shade val="93000"/>
                          <a:satMod val="130000"/>
                        </a:schemeClr>
                      </a:gs>
                      <a:gs pos="100000">
                        <a:schemeClr val="accent5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C0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'Atac-I50-SECOeS'!$AH$2:$AH$151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493.62689999999998</c:v>
                      </c:pt>
                      <c:pt idx="85">
                        <c:v>493.62689999999998</c:v>
                      </c:pt>
                      <c:pt idx="86">
                        <c:v>493.62689999999998</c:v>
                      </c:pt>
                      <c:pt idx="87">
                        <c:v>493.62689999999998</c:v>
                      </c:pt>
                      <c:pt idx="88">
                        <c:v>493.62689999999998</c:v>
                      </c:pt>
                      <c:pt idx="89">
                        <c:v>493.62689999999998</c:v>
                      </c:pt>
                      <c:pt idx="90">
                        <c:v>493.62689999999998</c:v>
                      </c:pt>
                      <c:pt idx="91">
                        <c:v>493.62689999999998</c:v>
                      </c:pt>
                      <c:pt idx="92">
                        <c:v>493.62689999999998</c:v>
                      </c:pt>
                      <c:pt idx="93">
                        <c:v>493.62689999999998</c:v>
                      </c:pt>
                      <c:pt idx="94">
                        <c:v>493.62689999999998</c:v>
                      </c:pt>
                      <c:pt idx="95">
                        <c:v>493.62689999999998</c:v>
                      </c:pt>
                      <c:pt idx="96">
                        <c:v>483.34965</c:v>
                      </c:pt>
                      <c:pt idx="97">
                        <c:v>483.34965</c:v>
                      </c:pt>
                      <c:pt idx="98">
                        <c:v>483.34965</c:v>
                      </c:pt>
                      <c:pt idx="99">
                        <c:v>483.34965</c:v>
                      </c:pt>
                      <c:pt idx="100">
                        <c:v>483.34965</c:v>
                      </c:pt>
                      <c:pt idx="101">
                        <c:v>483.34965</c:v>
                      </c:pt>
                      <c:pt idx="102">
                        <c:v>483.34965</c:v>
                      </c:pt>
                      <c:pt idx="103">
                        <c:v>483.34965</c:v>
                      </c:pt>
                      <c:pt idx="104">
                        <c:v>483.34965</c:v>
                      </c:pt>
                      <c:pt idx="105">
                        <c:v>483.34965</c:v>
                      </c:pt>
                      <c:pt idx="106">
                        <c:v>483.34965</c:v>
                      </c:pt>
                      <c:pt idx="107">
                        <c:v>483.34965</c:v>
                      </c:pt>
                      <c:pt idx="108">
                        <c:v>477.45062899999994</c:v>
                      </c:pt>
                      <c:pt idx="109">
                        <c:v>477.45062899999994</c:v>
                      </c:pt>
                      <c:pt idx="110">
                        <c:v>477.45062899999994</c:v>
                      </c:pt>
                      <c:pt idx="111">
                        <c:v>477.45062899999994</c:v>
                      </c:pt>
                      <c:pt idx="112">
                        <c:v>477.45062899999994</c:v>
                      </c:pt>
                      <c:pt idx="113">
                        <c:v>477.45062899999994</c:v>
                      </c:pt>
                      <c:pt idx="114">
                        <c:v>477.45062899999994</c:v>
                      </c:pt>
                      <c:pt idx="115">
                        <c:v>477.45062899999994</c:v>
                      </c:pt>
                      <c:pt idx="116">
                        <c:v>477.45062899999994</c:v>
                      </c:pt>
                      <c:pt idx="117">
                        <c:v>477.45062899999994</c:v>
                      </c:pt>
                      <c:pt idx="118">
                        <c:v>477.45062899999994</c:v>
                      </c:pt>
                      <c:pt idx="119">
                        <c:v>477.45062899999994</c:v>
                      </c:pt>
                      <c:pt idx="120">
                        <c:v>490.66464499999995</c:v>
                      </c:pt>
                      <c:pt idx="121">
                        <c:v>490.66464499999995</c:v>
                      </c:pt>
                      <c:pt idx="122">
                        <c:v>490.66464499999995</c:v>
                      </c:pt>
                      <c:pt idx="123">
                        <c:v>490.66464499999995</c:v>
                      </c:pt>
                      <c:pt idx="124">
                        <c:v>490.66464499999995</c:v>
                      </c:pt>
                      <c:pt idx="125">
                        <c:v>490.66464499999995</c:v>
                      </c:pt>
                      <c:pt idx="126">
                        <c:v>490.66464499999995</c:v>
                      </c:pt>
                      <c:pt idx="127">
                        <c:v>490.66464499999995</c:v>
                      </c:pt>
                      <c:pt idx="128">
                        <c:v>490.66464499999995</c:v>
                      </c:pt>
                      <c:pt idx="129">
                        <c:v>490.66464499999995</c:v>
                      </c:pt>
                      <c:pt idx="130">
                        <c:v>490.66464499999995</c:v>
                      </c:pt>
                      <c:pt idx="131">
                        <c:v>490.66464499999995</c:v>
                      </c:pt>
                      <c:pt idx="132">
                        <c:v>483.20811600000002</c:v>
                      </c:pt>
                      <c:pt idx="133">
                        <c:v>483.20811600000002</c:v>
                      </c:pt>
                      <c:pt idx="134">
                        <c:v>483.20811600000002</c:v>
                      </c:pt>
                      <c:pt idx="135">
                        <c:v>483.20811600000002</c:v>
                      </c:pt>
                      <c:pt idx="136">
                        <c:v>483.20811600000002</c:v>
                      </c:pt>
                      <c:pt idx="137">
                        <c:v>483.20811600000002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FE-45D6-96E6-4575C43EDE0C}"/>
                  </c:ext>
                </c:extLst>
              </c15:ser>
            </c15:filteredAreaSeries>
            <c15:filteredArea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'Atac-I50-SECOeS'!$X$1</c15:sqref>
                        </c15:formulaRef>
                      </c:ext>
                    </c:extLst>
                    <c:strCache>
                      <c:ptCount val="1"/>
                      <c:pt idx="0">
                        <c:v>Preços Mercado Livre - Média Histórica ACL de 36 meses Futuros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hade val="51000"/>
                          <a:satMod val="130000"/>
                        </a:schemeClr>
                      </a:gs>
                      <a:gs pos="80000">
                        <a:schemeClr val="accent6">
                          <a:shade val="93000"/>
                          <a:satMod val="130000"/>
                        </a:schemeClr>
                      </a:gs>
                      <a:gs pos="100000">
                        <a:schemeClr val="accent6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>
                    <a:solidFill>
                      <a:schemeClr val="tx1">
                        <a:lumMod val="65000"/>
                        <a:lumOff val="35000"/>
                      </a:schemeClr>
                    </a:solidFill>
                    <a:prstDash val="lgDash"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'Atac-I50-SECOeS'!$X$2:$X$151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220.91089963991769</c:v>
                      </c:pt>
                      <c:pt idx="85">
                        <c:v>220.91089963991769</c:v>
                      </c:pt>
                      <c:pt idx="86">
                        <c:v>220.91089963991769</c:v>
                      </c:pt>
                      <c:pt idx="87">
                        <c:v>220.91089963991769</c:v>
                      </c:pt>
                      <c:pt idx="88">
                        <c:v>220.91089963991769</c:v>
                      </c:pt>
                      <c:pt idx="89">
                        <c:v>220.91089963991769</c:v>
                      </c:pt>
                      <c:pt idx="90">
                        <c:v>220.91089963991769</c:v>
                      </c:pt>
                      <c:pt idx="91">
                        <c:v>220.91089963991769</c:v>
                      </c:pt>
                      <c:pt idx="92">
                        <c:v>220.91089963991769</c:v>
                      </c:pt>
                      <c:pt idx="93">
                        <c:v>220.91089963991769</c:v>
                      </c:pt>
                      <c:pt idx="94">
                        <c:v>220.91089963991769</c:v>
                      </c:pt>
                      <c:pt idx="95">
                        <c:v>220.91089963991769</c:v>
                      </c:pt>
                      <c:pt idx="96">
                        <c:v>220.91089963991769</c:v>
                      </c:pt>
                      <c:pt idx="97">
                        <c:v>220.91089963991769</c:v>
                      </c:pt>
                      <c:pt idx="98">
                        <c:v>220.91089963991769</c:v>
                      </c:pt>
                      <c:pt idx="99">
                        <c:v>220.91089963991769</c:v>
                      </c:pt>
                      <c:pt idx="100">
                        <c:v>220.91089963991769</c:v>
                      </c:pt>
                      <c:pt idx="101">
                        <c:v>220.91089963991769</c:v>
                      </c:pt>
                      <c:pt idx="102">
                        <c:v>220.91089963991769</c:v>
                      </c:pt>
                      <c:pt idx="103">
                        <c:v>220.91089963991769</c:v>
                      </c:pt>
                      <c:pt idx="104">
                        <c:v>220.91089963991769</c:v>
                      </c:pt>
                      <c:pt idx="105">
                        <c:v>220.91089963991769</c:v>
                      </c:pt>
                      <c:pt idx="106">
                        <c:v>220.91089963991769</c:v>
                      </c:pt>
                      <c:pt idx="107">
                        <c:v>220.91089963991769</c:v>
                      </c:pt>
                      <c:pt idx="108">
                        <c:v>220.91089963991769</c:v>
                      </c:pt>
                      <c:pt idx="109">
                        <c:v>220.91089963991769</c:v>
                      </c:pt>
                      <c:pt idx="110">
                        <c:v>220.91089963991769</c:v>
                      </c:pt>
                      <c:pt idx="111">
                        <c:v>220.91089963991769</c:v>
                      </c:pt>
                      <c:pt idx="112">
                        <c:v>220.91089963991769</c:v>
                      </c:pt>
                      <c:pt idx="113">
                        <c:v>220.91089963991769</c:v>
                      </c:pt>
                      <c:pt idx="114">
                        <c:v>220.91089963991769</c:v>
                      </c:pt>
                      <c:pt idx="115">
                        <c:v>220.91089963991769</c:v>
                      </c:pt>
                      <c:pt idx="116">
                        <c:v>220.91089963991769</c:v>
                      </c:pt>
                      <c:pt idx="117">
                        <c:v>220.91089963991769</c:v>
                      </c:pt>
                      <c:pt idx="118">
                        <c:v>220.91089963991769</c:v>
                      </c:pt>
                      <c:pt idx="119">
                        <c:v>220.91089963991769</c:v>
                      </c:pt>
                      <c:pt idx="120">
                        <c:v>220.91089963991769</c:v>
                      </c:pt>
                      <c:pt idx="121">
                        <c:v>220.91089963991769</c:v>
                      </c:pt>
                      <c:pt idx="122">
                        <c:v>220.91089963991769</c:v>
                      </c:pt>
                      <c:pt idx="123">
                        <c:v>220.91089963991769</c:v>
                      </c:pt>
                      <c:pt idx="124">
                        <c:v>220.91089963991769</c:v>
                      </c:pt>
                      <c:pt idx="125">
                        <c:v>220.91089963991769</c:v>
                      </c:pt>
                      <c:pt idx="126">
                        <c:v>220.91089963991769</c:v>
                      </c:pt>
                      <c:pt idx="127">
                        <c:v>220.91089963991769</c:v>
                      </c:pt>
                      <c:pt idx="128">
                        <c:v>220.91089963991769</c:v>
                      </c:pt>
                      <c:pt idx="129">
                        <c:v>220.91089963991769</c:v>
                      </c:pt>
                      <c:pt idx="130">
                        <c:v>220.91089963991769</c:v>
                      </c:pt>
                      <c:pt idx="131">
                        <c:v>220.91089963991769</c:v>
                      </c:pt>
                      <c:pt idx="132">
                        <c:v>220.91089963991769</c:v>
                      </c:pt>
                      <c:pt idx="133">
                        <c:v>220.91089963991769</c:v>
                      </c:pt>
                      <c:pt idx="134">
                        <c:v>220.91089963991769</c:v>
                      </c:pt>
                      <c:pt idx="135">
                        <c:v>220.91089963991769</c:v>
                      </c:pt>
                      <c:pt idx="136">
                        <c:v>220.91089963991769</c:v>
                      </c:pt>
                      <c:pt idx="137">
                        <c:v>220.91089963991769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2FE-45D6-96E6-4575C43EDE0C}"/>
                  </c:ext>
                </c:extLst>
              </c15:ser>
            </c15:filteredAreaSeries>
          </c:ext>
        </c:extLst>
      </c:areaChart>
      <c:dateAx>
        <c:axId val="-2111322928"/>
        <c:scaling>
          <c:orientation val="minMax"/>
          <c:max val="46388"/>
        </c:scaling>
        <c:delete val="0"/>
        <c:axPos val="b"/>
        <c:numFmt formatCode="mm/yyyy" sourceLinked="0"/>
        <c:majorTickMark val="out"/>
        <c:minorTickMark val="out"/>
        <c:tickLblPos val="low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2"/>
        <c:majorTimeUnit val="months"/>
      </c:dateAx>
      <c:valAx>
        <c:axId val="-2111317488"/>
        <c:scaling>
          <c:orientation val="minMax"/>
          <c:max val="0.65000000000000013"/>
          <c:min val="-1.05"/>
        </c:scaling>
        <c:delete val="0"/>
        <c:axPos val="r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max"/>
        <c:crossBetween val="midCat"/>
        <c:majorUnit val="0.30000000000000004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A+0 (Atual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Forward!$AI$2:$AI$151</c:f>
              <c:numCache>
                <c:formatCode>General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05-4408-8CAB-BD3ABA5EA019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'Atac-I50-SECOeS'!$AM$2:$AM$151</c:f>
              <c:numCache>
                <c:formatCode>_(* #,##0.00_);_(* \(#,##0.00\);_(* "-"??_);_(@_)</c:formatCode>
                <c:ptCount val="150"/>
                <c:pt idx="84">
                  <c:v>285.94799999999998</c:v>
                </c:pt>
                <c:pt idx="85">
                  <c:v>210.47179999999997</c:v>
                </c:pt>
                <c:pt idx="86">
                  <c:v>231.64800000000002</c:v>
                </c:pt>
                <c:pt idx="87">
                  <c:v>204.73160000000001</c:v>
                </c:pt>
                <c:pt idx="88">
                  <c:v>200.54900000000001</c:v>
                </c:pt>
                <c:pt idx="89">
                  <c:v>192.70000000000002</c:v>
                </c:pt>
                <c:pt idx="90">
                  <c:v>113.32510000000001</c:v>
                </c:pt>
                <c:pt idx="91">
                  <c:v>116.3349</c:v>
                </c:pt>
                <c:pt idx="92">
                  <c:v>140.2653</c:v>
                </c:pt>
                <c:pt idx="93">
                  <c:v>112.252</c:v>
                </c:pt>
                <c:pt idx="94">
                  <c:v>105.813</c:v>
                </c:pt>
                <c:pt idx="95">
                  <c:v>106.6156</c:v>
                </c:pt>
                <c:pt idx="96">
                  <c:v>125.86320000000001</c:v>
                </c:pt>
                <c:pt idx="97">
                  <c:v>124.13069999999999</c:v>
                </c:pt>
                <c:pt idx="98">
                  <c:v>118.62509999999999</c:v>
                </c:pt>
                <c:pt idx="99">
                  <c:v>115.6046</c:v>
                </c:pt>
                <c:pt idx="100">
                  <c:v>119.58450000000001</c:v>
                </c:pt>
                <c:pt idx="101">
                  <c:v>119.343</c:v>
                </c:pt>
                <c:pt idx="102">
                  <c:v>122.83919999999999</c:v>
                </c:pt>
                <c:pt idx="103">
                  <c:v>126.11820000000002</c:v>
                </c:pt>
                <c:pt idx="104">
                  <c:v>122.3964</c:v>
                </c:pt>
                <c:pt idx="105">
                  <c:v>124.37700000000001</c:v>
                </c:pt>
                <c:pt idx="106">
                  <c:v>124.11300000000001</c:v>
                </c:pt>
                <c:pt idx="107">
                  <c:v>124.93049999999999</c:v>
                </c:pt>
                <c:pt idx="108">
                  <c:v>134.72399999999999</c:v>
                </c:pt>
                <c:pt idx="109">
                  <c:v>177.8415</c:v>
                </c:pt>
                <c:pt idx="110">
                  <c:v>176.52180000000001</c:v>
                </c:pt>
                <c:pt idx="111">
                  <c:v>166.29</c:v>
                </c:pt>
                <c:pt idx="112">
                  <c:v>132.57599999999999</c:v>
                </c:pt>
                <c:pt idx="113">
                  <c:v>189.23440000000002</c:v>
                </c:pt>
                <c:pt idx="114">
                  <c:v>252.56300000000002</c:v>
                </c:pt>
                <c:pt idx="115">
                  <c:v>202.44550000000001</c:v>
                </c:pt>
                <c:pt idx="116">
                  <c:v>249.06720000000001</c:v>
                </c:pt>
                <c:pt idx="117">
                  <c:v>348.16</c:v>
                </c:pt>
                <c:pt idx="118">
                  <c:v>305.29320000000001</c:v>
                </c:pt>
                <c:pt idx="119">
                  <c:v>126.2079</c:v>
                </c:pt>
                <c:pt idx="120">
                  <c:v>187.86249999999998</c:v>
                </c:pt>
                <c:pt idx="121">
                  <c:v>243.32130000000001</c:v>
                </c:pt>
                <c:pt idx="122">
                  <c:v>340.93360000000001</c:v>
                </c:pt>
                <c:pt idx="123">
                  <c:v>389.38799999999998</c:v>
                </c:pt>
                <c:pt idx="124">
                  <c:v>373.12360000000001</c:v>
                </c:pt>
                <c:pt idx="125">
                  <c:v>380.56200000000001</c:v>
                </c:pt>
                <c:pt idx="126">
                  <c:v>329.61959999999999</c:v>
                </c:pt>
                <c:pt idx="127">
                  <c:v>304.86649999999997</c:v>
                </c:pt>
                <c:pt idx="128">
                  <c:v>346.8528</c:v>
                </c:pt>
                <c:pt idx="129">
                  <c:v>333.84960000000001</c:v>
                </c:pt>
                <c:pt idx="130">
                  <c:v>305.59050000000002</c:v>
                </c:pt>
                <c:pt idx="131">
                  <c:v>322.63920000000002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05-4408-8CAB-BD3ABA5EA0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A+1 (Atual 2027)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Forward!$AJ$2:$AJ$151</c:f>
              <c:numCache>
                <c:formatCode>General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95-4C98-A928-7699EBA30E7A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'Atac-I50-SECOeS'!$AN$2:$AN$151</c:f>
              <c:numCache>
                <c:formatCode>_(* #,##0.00_);_(* \(#,##0.00\);_(* "-"??_);_(@_)</c:formatCode>
                <c:ptCount val="150"/>
                <c:pt idx="84">
                  <c:v>294.50200000000001</c:v>
                </c:pt>
                <c:pt idx="85">
                  <c:v>284.68439999999998</c:v>
                </c:pt>
                <c:pt idx="86">
                  <c:v>311.27700000000004</c:v>
                </c:pt>
                <c:pt idx="87">
                  <c:v>307.09740000000005</c:v>
                </c:pt>
                <c:pt idx="88">
                  <c:v>277.22949999999997</c:v>
                </c:pt>
                <c:pt idx="89">
                  <c:v>272.60000000000002</c:v>
                </c:pt>
                <c:pt idx="90">
                  <c:v>253.52110000000002</c:v>
                </c:pt>
                <c:pt idx="91">
                  <c:v>238.5453</c:v>
                </c:pt>
                <c:pt idx="92">
                  <c:v>232.2039</c:v>
                </c:pt>
                <c:pt idx="93">
                  <c:v>194.964</c:v>
                </c:pt>
                <c:pt idx="94">
                  <c:v>142.25970000000001</c:v>
                </c:pt>
                <c:pt idx="95">
                  <c:v>138.24879999999999</c:v>
                </c:pt>
                <c:pt idx="96">
                  <c:v>151.50200000000001</c:v>
                </c:pt>
                <c:pt idx="97">
                  <c:v>140.37209999999999</c:v>
                </c:pt>
                <c:pt idx="98">
                  <c:v>133.59719999999999</c:v>
                </c:pt>
                <c:pt idx="99">
                  <c:v>117.89380000000001</c:v>
                </c:pt>
                <c:pt idx="100">
                  <c:v>120.7234</c:v>
                </c:pt>
                <c:pt idx="101">
                  <c:v>121.61620000000001</c:v>
                </c:pt>
                <c:pt idx="102">
                  <c:v>125.11399999999999</c:v>
                </c:pt>
                <c:pt idx="103">
                  <c:v>121.57340000000001</c:v>
                </c:pt>
                <c:pt idx="104">
                  <c:v>116.7299</c:v>
                </c:pt>
                <c:pt idx="105">
                  <c:v>117.59280000000001</c:v>
                </c:pt>
                <c:pt idx="106">
                  <c:v>132.0111</c:v>
                </c:pt>
                <c:pt idx="107">
                  <c:v>130.55799999999999</c:v>
                </c:pt>
                <c:pt idx="108">
                  <c:v>151.56450000000001</c:v>
                </c:pt>
                <c:pt idx="109">
                  <c:v>241.596</c:v>
                </c:pt>
                <c:pt idx="110">
                  <c:v>223.15020000000001</c:v>
                </c:pt>
                <c:pt idx="111">
                  <c:v>205.09100000000001</c:v>
                </c:pt>
                <c:pt idx="112">
                  <c:v>176.768</c:v>
                </c:pt>
                <c:pt idx="113">
                  <c:v>205.73740000000001</c:v>
                </c:pt>
                <c:pt idx="114">
                  <c:v>232.7972</c:v>
                </c:pt>
                <c:pt idx="115">
                  <c:v>221.04860000000002</c:v>
                </c:pt>
                <c:pt idx="116">
                  <c:v>235.95840000000001</c:v>
                </c:pt>
                <c:pt idx="117">
                  <c:v>264.38400000000001</c:v>
                </c:pt>
                <c:pt idx="118">
                  <c:v>190.5376</c:v>
                </c:pt>
                <c:pt idx="119">
                  <c:v>194.166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95-4C98-A928-7699EBA30E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6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A+2 (Atual 2028)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Forward!$AK$2:$AK$151</c:f>
              <c:numCache>
                <c:formatCode>General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81-4C7D-9E1B-887492B3ACFF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'Atac-I50-SECOeS'!$AO$2:$AO$151</c:f>
              <c:numCache>
                <c:formatCode>_(* #,##0.00_);_(* \(#,##0.00\);_(* "-"??_);_(@_)</c:formatCode>
                <c:ptCount val="150"/>
                <c:pt idx="84">
                  <c:v>261.50799999999998</c:v>
                </c:pt>
                <c:pt idx="85">
                  <c:v>266.43539999999996</c:v>
                </c:pt>
                <c:pt idx="86">
                  <c:v>271.46250000000003</c:v>
                </c:pt>
                <c:pt idx="87">
                  <c:v>277.33990000000006</c:v>
                </c:pt>
                <c:pt idx="88">
                  <c:v>268.97159999999997</c:v>
                </c:pt>
                <c:pt idx="89">
                  <c:v>262.02500000000003</c:v>
                </c:pt>
                <c:pt idx="90">
                  <c:v>253.52110000000002</c:v>
                </c:pt>
                <c:pt idx="91">
                  <c:v>244.42080000000001</c:v>
                </c:pt>
                <c:pt idx="92">
                  <c:v>240.45480000000001</c:v>
                </c:pt>
                <c:pt idx="93">
                  <c:v>218.596</c:v>
                </c:pt>
                <c:pt idx="94">
                  <c:v>191.63909999999998</c:v>
                </c:pt>
                <c:pt idx="95">
                  <c:v>185.11279999999999</c:v>
                </c:pt>
                <c:pt idx="96">
                  <c:v>168.983</c:v>
                </c:pt>
                <c:pt idx="97">
                  <c:v>155.45339999999999</c:v>
                </c:pt>
                <c:pt idx="98">
                  <c:v>149.721</c:v>
                </c:pt>
                <c:pt idx="99">
                  <c:v>131.62900000000002</c:v>
                </c:pt>
                <c:pt idx="100">
                  <c:v>135.5291</c:v>
                </c:pt>
                <c:pt idx="101">
                  <c:v>137.52860000000001</c:v>
                </c:pt>
                <c:pt idx="102">
                  <c:v>139.90019999999998</c:v>
                </c:pt>
                <c:pt idx="103">
                  <c:v>138.6164</c:v>
                </c:pt>
                <c:pt idx="104">
                  <c:v>131.46279999999999</c:v>
                </c:pt>
                <c:pt idx="105">
                  <c:v>135.684</c:v>
                </c:pt>
                <c:pt idx="106">
                  <c:v>145.55070000000001</c:v>
                </c:pt>
                <c:pt idx="107">
                  <c:v>162.072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81-4C7D-9E1B-887492B3AC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A+3 (Atual 2029)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Forward!$AL$2:$AL$151</c:f>
              <c:numCache>
                <c:formatCode>General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16-453A-88BF-71AE1F0464DD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'Atac-I50-SECOeS'!$AP$2:$AP$151</c:f>
              <c:numCache>
                <c:formatCode>_(* #,##0.00_);_(* \(#,##0.00\);_(* "-"??_);_(@_)</c:formatCode>
                <c:ptCount val="150"/>
                <c:pt idx="84">
                  <c:v>243.178</c:v>
                </c:pt>
                <c:pt idx="85">
                  <c:v>244.53659999999999</c:v>
                </c:pt>
                <c:pt idx="86">
                  <c:v>241.3</c:v>
                </c:pt>
                <c:pt idx="87">
                  <c:v>240.44060000000002</c:v>
                </c:pt>
                <c:pt idx="88">
                  <c:v>245.3776</c:v>
                </c:pt>
                <c:pt idx="89">
                  <c:v>237.35000000000002</c:v>
                </c:pt>
                <c:pt idx="90">
                  <c:v>237.16490000000002</c:v>
                </c:pt>
                <c:pt idx="91">
                  <c:v>232.66980000000001</c:v>
                </c:pt>
                <c:pt idx="92">
                  <c:v>235.74</c:v>
                </c:pt>
                <c:pt idx="93">
                  <c:v>218.596</c:v>
                </c:pt>
                <c:pt idx="94">
                  <c:v>203.39609999999999</c:v>
                </c:pt>
                <c:pt idx="95">
                  <c:v>199.172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16-453A-88BF-71AE1F046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A+4 (Atual 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Forward!$AM$2:$AM$151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215</c:v>
                </c:pt>
                <c:pt idx="133">
                  <c:v>247</c:v>
                </c:pt>
                <c:pt idx="134">
                  <c:v>240</c:v>
                </c:pt>
                <c:pt idx="135">
                  <c:v>231</c:v>
                </c:pt>
                <c:pt idx="136">
                  <c:v>249</c:v>
                </c:pt>
                <c:pt idx="137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98-468E-9FAE-49CD90BA9686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'Atac-I50-SECOeS'!$AQ$2:$AQ$151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221.62199999999999</c:v>
                </c:pt>
                <c:pt idx="133">
                  <c:v>253.0762</c:v>
                </c:pt>
                <c:pt idx="134">
                  <c:v>244.60800000000003</c:v>
                </c:pt>
                <c:pt idx="135">
                  <c:v>233.88749999999999</c:v>
                </c:pt>
                <c:pt idx="136">
                  <c:v>250.4442</c:v>
                </c:pt>
                <c:pt idx="137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98-468E-9FAE-49CD90BA96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Modalidade Atacadista - Incentivada 50% - SE/CO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8"/>
          <c:order val="2"/>
          <c:tx>
            <c:v>Preço 2022</c:v>
          </c:tx>
          <c:spPr>
            <a:ln w="31750" cap="rnd">
              <a:solidFill>
                <a:srgbClr val="C00000"/>
              </a:solidFill>
              <a:prstDash val="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'Atac-I50-SECOeS'!$K$2:$K$151</c:f>
              <c:numCache>
                <c:formatCode>_(* #,##0.00_);_(* \(#,##0.00\);_(* "-"??_);_(@_)</c:formatCode>
                <c:ptCount val="150"/>
                <c:pt idx="84">
                  <c:v>285.94799999999998</c:v>
                </c:pt>
                <c:pt idx="85">
                  <c:v>210.47179999999997</c:v>
                </c:pt>
                <c:pt idx="86">
                  <c:v>231.64800000000002</c:v>
                </c:pt>
                <c:pt idx="87">
                  <c:v>204.73160000000001</c:v>
                </c:pt>
                <c:pt idx="88">
                  <c:v>200.54900000000001</c:v>
                </c:pt>
                <c:pt idx="89">
                  <c:v>192.70000000000002</c:v>
                </c:pt>
                <c:pt idx="90">
                  <c:v>113.32510000000001</c:v>
                </c:pt>
                <c:pt idx="91">
                  <c:v>116.3349</c:v>
                </c:pt>
                <c:pt idx="92">
                  <c:v>140.2653</c:v>
                </c:pt>
                <c:pt idx="93">
                  <c:v>112.252</c:v>
                </c:pt>
                <c:pt idx="94">
                  <c:v>105.813</c:v>
                </c:pt>
                <c:pt idx="95">
                  <c:v>106.6156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6-4DE6-954D-435EA77293F9}"/>
            </c:ext>
          </c:extLst>
        </c:ser>
        <c:ser>
          <c:idx val="7"/>
          <c:order val="3"/>
          <c:tx>
            <c:v>Preço 2023</c:v>
          </c:tx>
          <c:spPr>
            <a:ln w="31750" cap="rnd">
              <a:solidFill>
                <a:sysClr val="windowText" lastClr="00000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'Atac-I50-SECOeS'!$L$2:$L$151</c:f>
              <c:numCache>
                <c:formatCode>_(* #,##0.00_);_(* \(#,##0.00\);_(* "-"??_);_(@_)</c:formatCode>
                <c:ptCount val="150"/>
                <c:pt idx="84">
                  <c:v>294.50200000000001</c:v>
                </c:pt>
                <c:pt idx="85">
                  <c:v>284.68439999999998</c:v>
                </c:pt>
                <c:pt idx="86">
                  <c:v>311.27700000000004</c:v>
                </c:pt>
                <c:pt idx="87">
                  <c:v>307.09740000000005</c:v>
                </c:pt>
                <c:pt idx="88">
                  <c:v>277.22949999999997</c:v>
                </c:pt>
                <c:pt idx="89">
                  <c:v>272.60000000000002</c:v>
                </c:pt>
                <c:pt idx="90">
                  <c:v>253.52110000000002</c:v>
                </c:pt>
                <c:pt idx="91">
                  <c:v>238.5453</c:v>
                </c:pt>
                <c:pt idx="92">
                  <c:v>232.2039</c:v>
                </c:pt>
                <c:pt idx="93">
                  <c:v>194.964</c:v>
                </c:pt>
                <c:pt idx="94">
                  <c:v>142.25970000000001</c:v>
                </c:pt>
                <c:pt idx="95">
                  <c:v>138.24879999999999</c:v>
                </c:pt>
                <c:pt idx="96">
                  <c:v>125.86320000000001</c:v>
                </c:pt>
                <c:pt idx="97">
                  <c:v>124.13069999999999</c:v>
                </c:pt>
                <c:pt idx="98">
                  <c:v>118.62509999999999</c:v>
                </c:pt>
                <c:pt idx="99">
                  <c:v>115.6046</c:v>
                </c:pt>
                <c:pt idx="100">
                  <c:v>119.58450000000001</c:v>
                </c:pt>
                <c:pt idx="101">
                  <c:v>119.343</c:v>
                </c:pt>
                <c:pt idx="102">
                  <c:v>122.83919999999999</c:v>
                </c:pt>
                <c:pt idx="103">
                  <c:v>126.11820000000002</c:v>
                </c:pt>
                <c:pt idx="104">
                  <c:v>122.3964</c:v>
                </c:pt>
                <c:pt idx="105">
                  <c:v>124.37700000000001</c:v>
                </c:pt>
                <c:pt idx="106">
                  <c:v>124.11300000000001</c:v>
                </c:pt>
                <c:pt idx="107">
                  <c:v>124.93049999999999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6-4DE6-954D-435EA77293F9}"/>
            </c:ext>
          </c:extLst>
        </c:ser>
        <c:ser>
          <c:idx val="6"/>
          <c:order val="4"/>
          <c:tx>
            <c:v>Preço 2024</c:v>
          </c:tx>
          <c:spPr>
            <a:ln w="31750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'Atac-I50-SECOeS'!$M$2:$M$151</c:f>
              <c:numCache>
                <c:formatCode>_(* #,##0.00_);_(* \(#,##0.00\);_(* "-"??_);_(@_)</c:formatCode>
                <c:ptCount val="150"/>
                <c:pt idx="84">
                  <c:v>261.50799999999998</c:v>
                </c:pt>
                <c:pt idx="85">
                  <c:v>266.43539999999996</c:v>
                </c:pt>
                <c:pt idx="86">
                  <c:v>271.46250000000003</c:v>
                </c:pt>
                <c:pt idx="87">
                  <c:v>277.33990000000006</c:v>
                </c:pt>
                <c:pt idx="88">
                  <c:v>268.97159999999997</c:v>
                </c:pt>
                <c:pt idx="89">
                  <c:v>262.02500000000003</c:v>
                </c:pt>
                <c:pt idx="90">
                  <c:v>253.52110000000002</c:v>
                </c:pt>
                <c:pt idx="91">
                  <c:v>244.42080000000001</c:v>
                </c:pt>
                <c:pt idx="92">
                  <c:v>240.45480000000001</c:v>
                </c:pt>
                <c:pt idx="93">
                  <c:v>218.596</c:v>
                </c:pt>
                <c:pt idx="94">
                  <c:v>191.63909999999998</c:v>
                </c:pt>
                <c:pt idx="95">
                  <c:v>185.11279999999999</c:v>
                </c:pt>
                <c:pt idx="96">
                  <c:v>151.50200000000001</c:v>
                </c:pt>
                <c:pt idx="97">
                  <c:v>140.37209999999999</c:v>
                </c:pt>
                <c:pt idx="98">
                  <c:v>133.59719999999999</c:v>
                </c:pt>
                <c:pt idx="99">
                  <c:v>117.89380000000001</c:v>
                </c:pt>
                <c:pt idx="100">
                  <c:v>120.7234</c:v>
                </c:pt>
                <c:pt idx="101">
                  <c:v>121.61620000000001</c:v>
                </c:pt>
                <c:pt idx="102">
                  <c:v>125.11399999999999</c:v>
                </c:pt>
                <c:pt idx="103">
                  <c:v>121.57340000000001</c:v>
                </c:pt>
                <c:pt idx="104">
                  <c:v>116.7299</c:v>
                </c:pt>
                <c:pt idx="105">
                  <c:v>117.59280000000001</c:v>
                </c:pt>
                <c:pt idx="106">
                  <c:v>132.0111</c:v>
                </c:pt>
                <c:pt idx="107">
                  <c:v>130.55799999999999</c:v>
                </c:pt>
                <c:pt idx="108">
                  <c:v>134.72399999999999</c:v>
                </c:pt>
                <c:pt idx="109">
                  <c:v>177.8415</c:v>
                </c:pt>
                <c:pt idx="110">
                  <c:v>176.52180000000001</c:v>
                </c:pt>
                <c:pt idx="111">
                  <c:v>166.29</c:v>
                </c:pt>
                <c:pt idx="112">
                  <c:v>132.57599999999999</c:v>
                </c:pt>
                <c:pt idx="113">
                  <c:v>189.23440000000002</c:v>
                </c:pt>
                <c:pt idx="114">
                  <c:v>252.56300000000002</c:v>
                </c:pt>
                <c:pt idx="115">
                  <c:v>202.44550000000001</c:v>
                </c:pt>
                <c:pt idx="116">
                  <c:v>249.06720000000001</c:v>
                </c:pt>
                <c:pt idx="117">
                  <c:v>348.16</c:v>
                </c:pt>
                <c:pt idx="118">
                  <c:v>305.29320000000001</c:v>
                </c:pt>
                <c:pt idx="119">
                  <c:v>126.2079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E46-4DE6-954D-435EA77293F9}"/>
            </c:ext>
          </c:extLst>
        </c:ser>
        <c:ser>
          <c:idx val="5"/>
          <c:order val="5"/>
          <c:tx>
            <c:v>Preço 2025</c:v>
          </c:tx>
          <c:spPr>
            <a:ln w="31750" cap="rnd">
              <a:solidFill>
                <a:srgbClr val="00B05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'Atac-I50-SECOeS'!$N$2:$N$151</c:f>
              <c:numCache>
                <c:formatCode>_(* #,##0.00_);_(* \(#,##0.00\);_(* "-"??_);_(@_)</c:formatCode>
                <c:ptCount val="150"/>
                <c:pt idx="84">
                  <c:v>243.178</c:v>
                </c:pt>
                <c:pt idx="85">
                  <c:v>244.53659999999999</c:v>
                </c:pt>
                <c:pt idx="86">
                  <c:v>241.3</c:v>
                </c:pt>
                <c:pt idx="87">
                  <c:v>240.44060000000002</c:v>
                </c:pt>
                <c:pt idx="88">
                  <c:v>245.3776</c:v>
                </c:pt>
                <c:pt idx="89">
                  <c:v>237.35000000000002</c:v>
                </c:pt>
                <c:pt idx="90">
                  <c:v>237.16490000000002</c:v>
                </c:pt>
                <c:pt idx="91">
                  <c:v>232.66980000000001</c:v>
                </c:pt>
                <c:pt idx="92">
                  <c:v>235.74</c:v>
                </c:pt>
                <c:pt idx="93">
                  <c:v>218.596</c:v>
                </c:pt>
                <c:pt idx="94">
                  <c:v>203.39609999999999</c:v>
                </c:pt>
                <c:pt idx="95">
                  <c:v>199.172</c:v>
                </c:pt>
                <c:pt idx="96">
                  <c:v>168.983</c:v>
                </c:pt>
                <c:pt idx="97">
                  <c:v>155.45339999999999</c:v>
                </c:pt>
                <c:pt idx="98">
                  <c:v>149.721</c:v>
                </c:pt>
                <c:pt idx="99">
                  <c:v>131.62900000000002</c:v>
                </c:pt>
                <c:pt idx="100">
                  <c:v>135.5291</c:v>
                </c:pt>
                <c:pt idx="101">
                  <c:v>137.52860000000001</c:v>
                </c:pt>
                <c:pt idx="102">
                  <c:v>139.90019999999998</c:v>
                </c:pt>
                <c:pt idx="103">
                  <c:v>138.6164</c:v>
                </c:pt>
                <c:pt idx="104">
                  <c:v>131.46279999999999</c:v>
                </c:pt>
                <c:pt idx="105">
                  <c:v>135.684</c:v>
                </c:pt>
                <c:pt idx="106">
                  <c:v>145.55070000000001</c:v>
                </c:pt>
                <c:pt idx="107">
                  <c:v>162.072</c:v>
                </c:pt>
                <c:pt idx="108">
                  <c:v>151.56450000000001</c:v>
                </c:pt>
                <c:pt idx="109">
                  <c:v>241.596</c:v>
                </c:pt>
                <c:pt idx="110">
                  <c:v>223.15020000000001</c:v>
                </c:pt>
                <c:pt idx="111">
                  <c:v>205.09100000000001</c:v>
                </c:pt>
                <c:pt idx="112">
                  <c:v>176.768</c:v>
                </c:pt>
                <c:pt idx="113">
                  <c:v>205.73740000000001</c:v>
                </c:pt>
                <c:pt idx="114">
                  <c:v>232.7972</c:v>
                </c:pt>
                <c:pt idx="115">
                  <c:v>221.04860000000002</c:v>
                </c:pt>
                <c:pt idx="116">
                  <c:v>235.95840000000001</c:v>
                </c:pt>
                <c:pt idx="117">
                  <c:v>264.38400000000001</c:v>
                </c:pt>
                <c:pt idx="118">
                  <c:v>190.5376</c:v>
                </c:pt>
                <c:pt idx="119">
                  <c:v>194.166</c:v>
                </c:pt>
                <c:pt idx="120">
                  <c:v>187.86249999999998</c:v>
                </c:pt>
                <c:pt idx="121">
                  <c:v>243.32130000000001</c:v>
                </c:pt>
                <c:pt idx="122">
                  <c:v>340.93360000000001</c:v>
                </c:pt>
                <c:pt idx="123">
                  <c:v>389.38799999999998</c:v>
                </c:pt>
                <c:pt idx="124">
                  <c:v>373.12360000000001</c:v>
                </c:pt>
                <c:pt idx="125">
                  <c:v>380.56200000000001</c:v>
                </c:pt>
                <c:pt idx="126">
                  <c:v>329.61959999999999</c:v>
                </c:pt>
                <c:pt idx="127">
                  <c:v>304.86649999999997</c:v>
                </c:pt>
                <c:pt idx="128">
                  <c:v>346.8528</c:v>
                </c:pt>
                <c:pt idx="129">
                  <c:v>333.84960000000001</c:v>
                </c:pt>
                <c:pt idx="130">
                  <c:v>305.59050000000002</c:v>
                </c:pt>
                <c:pt idx="131">
                  <c:v>322.63920000000002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E46-4DE6-954D-435EA77293F9}"/>
            </c:ext>
          </c:extLst>
        </c:ser>
        <c:ser>
          <c:idx val="0"/>
          <c:order val="6"/>
          <c:tx>
            <c:v>Preço 2026</c:v>
          </c:tx>
          <c:spPr>
            <a:ln w="31750" cap="rnd">
              <a:solidFill>
                <a:srgbClr val="00B0F0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E46-4DE6-954D-435EA77293F9}"/>
            </c:ext>
          </c:extLst>
        </c:ser>
        <c:ser>
          <c:idx val="2"/>
          <c:order val="8"/>
          <c:tx>
            <c:v>Preço 2028</c:v>
          </c:tx>
          <c:spPr>
            <a:ln w="317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217.51599999999999</c:v>
                </c:pt>
                <c:pt idx="85">
                  <c:v>218.98799999999997</c:v>
                </c:pt>
                <c:pt idx="86">
                  <c:v>215.96350000000001</c:v>
                </c:pt>
                <c:pt idx="87">
                  <c:v>215.44430000000003</c:v>
                </c:pt>
                <c:pt idx="88">
                  <c:v>220.60389999999998</c:v>
                </c:pt>
                <c:pt idx="89">
                  <c:v>212.67500000000001</c:v>
                </c:pt>
                <c:pt idx="90">
                  <c:v>212.63060000000002</c:v>
                </c:pt>
                <c:pt idx="91">
                  <c:v>207.99270000000001</c:v>
                </c:pt>
                <c:pt idx="92">
                  <c:v>210.9873</c:v>
                </c:pt>
                <c:pt idx="93">
                  <c:v>200.87199999999999</c:v>
                </c:pt>
                <c:pt idx="94">
                  <c:v>199.869</c:v>
                </c:pt>
                <c:pt idx="95">
                  <c:v>199.172</c:v>
                </c:pt>
                <c:pt idx="96">
                  <c:v>202.77959999999999</c:v>
                </c:pt>
                <c:pt idx="97">
                  <c:v>206.49779999999998</c:v>
                </c:pt>
                <c:pt idx="98">
                  <c:v>196.94069999999999</c:v>
                </c:pt>
                <c:pt idx="99">
                  <c:v>188.85900000000001</c:v>
                </c:pt>
                <c:pt idx="100">
                  <c:v>182.22399999999999</c:v>
                </c:pt>
                <c:pt idx="101">
                  <c:v>177.30960000000002</c:v>
                </c:pt>
                <c:pt idx="102">
                  <c:v>172.88479999999998</c:v>
                </c:pt>
                <c:pt idx="103">
                  <c:v>172.70240000000001</c:v>
                </c:pt>
                <c:pt idx="104">
                  <c:v>172.26159999999999</c:v>
                </c:pt>
                <c:pt idx="105">
                  <c:v>169.60500000000002</c:v>
                </c:pt>
                <c:pt idx="106">
                  <c:v>169.245</c:v>
                </c:pt>
                <c:pt idx="107">
                  <c:v>181.2055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E46-4DE6-954D-435EA77293F9}"/>
            </c:ext>
          </c:extLst>
        </c:ser>
        <c:ser>
          <c:idx val="3"/>
          <c:order val="9"/>
          <c:tx>
            <c:v>Preço 2029</c:v>
          </c:tx>
          <c:spPr>
            <a:ln w="31750" cap="rnd">
              <a:solidFill>
                <a:srgbClr val="7030A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211.40600000000001</c:v>
                </c:pt>
                <c:pt idx="85">
                  <c:v>212.90499999999997</c:v>
                </c:pt>
                <c:pt idx="86">
                  <c:v>209.93100000000001</c:v>
                </c:pt>
                <c:pt idx="87">
                  <c:v>209.49280000000002</c:v>
                </c:pt>
                <c:pt idx="88">
                  <c:v>214.7054</c:v>
                </c:pt>
                <c:pt idx="89">
                  <c:v>206.8</c:v>
                </c:pt>
                <c:pt idx="90">
                  <c:v>206.78910000000002</c:v>
                </c:pt>
                <c:pt idx="91">
                  <c:v>202.1172</c:v>
                </c:pt>
                <c:pt idx="92">
                  <c:v>205.09380000000002</c:v>
                </c:pt>
                <c:pt idx="93">
                  <c:v>194.964</c:v>
                </c:pt>
                <c:pt idx="94">
                  <c:v>193.9905</c:v>
                </c:pt>
                <c:pt idx="95">
                  <c:v>193.31399999999999</c:v>
                </c:pt>
                <c:pt idx="96">
                  <c:v>196.95259999999999</c:v>
                </c:pt>
                <c:pt idx="97">
                  <c:v>200.69729999999998</c:v>
                </c:pt>
                <c:pt idx="98">
                  <c:v>191.18219999999999</c:v>
                </c:pt>
                <c:pt idx="99">
                  <c:v>186.56980000000001</c:v>
                </c:pt>
                <c:pt idx="100">
                  <c:v>179.9462</c:v>
                </c:pt>
                <c:pt idx="101">
                  <c:v>175.03640000000001</c:v>
                </c:pt>
                <c:pt idx="102">
                  <c:v>170.60999999999999</c:v>
                </c:pt>
                <c:pt idx="103">
                  <c:v>170.43</c:v>
                </c:pt>
                <c:pt idx="104">
                  <c:v>169.995</c:v>
                </c:pt>
                <c:pt idx="105">
                  <c:v>167.34360000000001</c:v>
                </c:pt>
                <c:pt idx="106">
                  <c:v>166.98840000000001</c:v>
                </c:pt>
                <c:pt idx="107">
                  <c:v>178.9545</c:v>
                </c:pt>
                <c:pt idx="108">
                  <c:v>185.24549999999999</c:v>
                </c:pt>
                <c:pt idx="109">
                  <c:v>206.92250000000001</c:v>
                </c:pt>
                <c:pt idx="110">
                  <c:v>206.49720000000002</c:v>
                </c:pt>
                <c:pt idx="111">
                  <c:v>190.67920000000001</c:v>
                </c:pt>
                <c:pt idx="112">
                  <c:v>178.9776</c:v>
                </c:pt>
                <c:pt idx="113">
                  <c:v>187.03400000000002</c:v>
                </c:pt>
                <c:pt idx="114">
                  <c:v>187.77510000000001</c:v>
                </c:pt>
                <c:pt idx="115">
                  <c:v>186.03100000000001</c:v>
                </c:pt>
                <c:pt idx="116">
                  <c:v>188.98520000000002</c:v>
                </c:pt>
                <c:pt idx="117">
                  <c:v>186.048</c:v>
                </c:pt>
                <c:pt idx="118">
                  <c:v>181.8768</c:v>
                </c:pt>
                <c:pt idx="119">
                  <c:v>189.85120000000001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E46-4DE6-954D-435EA77293F9}"/>
            </c:ext>
          </c:extLst>
        </c:ser>
        <c:ser>
          <c:idx val="4"/>
          <c:order val="10"/>
          <c:tx>
            <c:v>Preço 2030</c:v>
          </c:tx>
          <c:spPr>
            <a:ln w="31750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205.29599999999999</c:v>
                </c:pt>
                <c:pt idx="85" formatCode="_(* #,##0.00_);_(* \(#,##0.00\);_(* &quot;-&quot;??_);_(@_)">
                  <c:v>206.82199999999997</c:v>
                </c:pt>
                <c:pt idx="86" formatCode="_(* #,##0.00_);_(* \(#,##0.00\);_(* &quot;-&quot;??_);_(@_)">
                  <c:v>203.89850000000001</c:v>
                </c:pt>
                <c:pt idx="87" formatCode="_(* #,##0.00_);_(* \(#,##0.00\);_(* &quot;-&quot;??_);_(@_)">
                  <c:v>203.54130000000004</c:v>
                </c:pt>
                <c:pt idx="88" formatCode="_(* #,##0.00_);_(* \(#,##0.00\);_(* &quot;-&quot;??_);_(@_)">
                  <c:v>208.80689999999998</c:v>
                </c:pt>
                <c:pt idx="89" formatCode="_(* #,##0.00_);_(* \(#,##0.00\);_(* &quot;-&quot;??_);_(@_)">
                  <c:v>200.92500000000001</c:v>
                </c:pt>
                <c:pt idx="90" formatCode="_(* #,##0.00_);_(* \(#,##0.00\);_(* &quot;-&quot;??_);_(@_)">
                  <c:v>200.94760000000002</c:v>
                </c:pt>
                <c:pt idx="91" formatCode="_(* #,##0.00_);_(* \(#,##0.00\);_(* &quot;-&quot;??_);_(@_)">
                  <c:v>196.24170000000001</c:v>
                </c:pt>
                <c:pt idx="92" formatCode="_(* #,##0.00_);_(* \(#,##0.00\);_(* &quot;-&quot;??_);_(@_)">
                  <c:v>199.20030000000003</c:v>
                </c:pt>
                <c:pt idx="93" formatCode="_(* #,##0.00_);_(* \(#,##0.00\);_(* &quot;-&quot;??_);_(@_)">
                  <c:v>189.05599999999998</c:v>
                </c:pt>
                <c:pt idx="94" formatCode="_(* #,##0.00_);_(* \(#,##0.00\);_(* &quot;-&quot;??_);_(@_)">
                  <c:v>188.11199999999999</c:v>
                </c:pt>
                <c:pt idx="95" formatCode="_(* #,##0.00_);_(* \(#,##0.00\);_(* &quot;-&quot;??_);_(@_)">
                  <c:v>187.45599999999999</c:v>
                </c:pt>
                <c:pt idx="96" formatCode="_(* #,##0.00_);_(* \(#,##0.00\);_(* &quot;-&quot;??_);_(@_)">
                  <c:v>191.12559999999999</c:v>
                </c:pt>
                <c:pt idx="97" formatCode="_(* #,##0.00_);_(* \(#,##0.00\);_(* &quot;-&quot;??_);_(@_)">
                  <c:v>194.89679999999998</c:v>
                </c:pt>
                <c:pt idx="98" formatCode="_(* #,##0.00_);_(* \(#,##0.00\);_(* &quot;-&quot;??_);_(@_)">
                  <c:v>185.4237</c:v>
                </c:pt>
                <c:pt idx="99" formatCode="_(* #,##0.00_);_(* \(#,##0.00\);_(* &quot;-&quot;??_);_(@_)">
                  <c:v>184.28060000000002</c:v>
                </c:pt>
                <c:pt idx="100" formatCode="_(* #,##0.00_);_(* \(#,##0.00\);_(* &quot;-&quot;??_);_(@_)">
                  <c:v>177.66839999999999</c:v>
                </c:pt>
                <c:pt idx="101" formatCode="_(* #,##0.00_);_(* \(#,##0.00\);_(* &quot;-&quot;??_);_(@_)">
                  <c:v>172.76320000000001</c:v>
                </c:pt>
                <c:pt idx="102" formatCode="_(* #,##0.00_);_(* \(#,##0.00\);_(* &quot;-&quot;??_);_(@_)">
                  <c:v>168.33519999999999</c:v>
                </c:pt>
                <c:pt idx="103" formatCode="_(* #,##0.00_);_(* \(#,##0.00\);_(* &quot;-&quot;??_);_(@_)">
                  <c:v>168.1576</c:v>
                </c:pt>
                <c:pt idx="104" formatCode="_(* #,##0.00_);_(* \(#,##0.00\);_(* &quot;-&quot;??_);_(@_)">
                  <c:v>167.72839999999999</c:v>
                </c:pt>
                <c:pt idx="105" formatCode="_(* #,##0.00_);_(* \(#,##0.00\);_(* &quot;-&quot;??_);_(@_)">
                  <c:v>165.0822</c:v>
                </c:pt>
                <c:pt idx="106" formatCode="_(* #,##0.00_);_(* \(#,##0.00\);_(* &quot;-&quot;??_);_(@_)">
                  <c:v>164.73180000000002</c:v>
                </c:pt>
                <c:pt idx="107" formatCode="_(* #,##0.00_);_(* \(#,##0.00\);_(* &quot;-&quot;??_);_(@_)">
                  <c:v>176.70349999999999</c:v>
                </c:pt>
                <c:pt idx="108" formatCode="_(* #,##0.00_);_(* \(#,##0.00\);_(* &quot;-&quot;??_);_(@_)">
                  <c:v>183.0001</c:v>
                </c:pt>
                <c:pt idx="109" formatCode="_(* #,##0.00_);_(* \(#,##0.00\);_(* &quot;-&quot;??_);_(@_)">
                  <c:v>201.33</c:v>
                </c:pt>
                <c:pt idx="110" formatCode="_(* #,##0.00_);_(* \(#,##0.00\);_(* &quot;-&quot;??_);_(@_)">
                  <c:v>200.9462</c:v>
                </c:pt>
                <c:pt idx="111" formatCode="_(* #,##0.00_);_(* \(#,##0.00\);_(* &quot;-&quot;??_);_(@_)">
                  <c:v>185.1362</c:v>
                </c:pt>
                <c:pt idx="112" formatCode="_(* #,##0.00_);_(* \(#,##0.00\);_(* &quot;-&quot;??_);_(@_)">
                  <c:v>173.45359999999999</c:v>
                </c:pt>
                <c:pt idx="113" formatCode="_(* #,##0.00_);_(* \(#,##0.00\);_(* &quot;-&quot;??_);_(@_)">
                  <c:v>181.53300000000002</c:v>
                </c:pt>
                <c:pt idx="114" formatCode="_(* #,##0.00_);_(* \(#,##0.00\);_(* &quot;-&quot;??_);_(@_)">
                  <c:v>182.28460000000001</c:v>
                </c:pt>
                <c:pt idx="115" formatCode="_(* #,##0.00_);_(* \(#,##0.00\);_(* &quot;-&quot;??_);_(@_)">
                  <c:v>180.55950000000001</c:v>
                </c:pt>
                <c:pt idx="116" formatCode="_(* #,##0.00_);_(* \(#,##0.00\);_(* &quot;-&quot;??_);_(@_)">
                  <c:v>183.5232</c:v>
                </c:pt>
                <c:pt idx="117" formatCode="_(* #,##0.00_);_(* \(#,##0.00\);_(* &quot;-&quot;??_);_(@_)">
                  <c:v>180.608</c:v>
                </c:pt>
                <c:pt idx="118" formatCode="_(* #,##0.00_);_(* \(#,##0.00\);_(* &quot;-&quot;??_);_(@_)">
                  <c:v>176.46379999999999</c:v>
                </c:pt>
                <c:pt idx="119" formatCode="_(* #,##0.00_);_(* \(#,##0.00\);_(* &quot;-&quot;??_);_(@_)">
                  <c:v>184.45769999999999</c:v>
                </c:pt>
                <c:pt idx="120" formatCode="_(* #,##0.00_);_(* \(#,##0.00\);_(* &quot;-&quot;??_);_(@_)">
                  <c:v>177.12749999999997</c:v>
                </c:pt>
                <c:pt idx="121" formatCode="_(* #,##0.00_);_(* \(#,##0.00\);_(* &quot;-&quot;??_);_(@_)">
                  <c:v>185.43870000000001</c:v>
                </c:pt>
                <c:pt idx="122" formatCode="_(* #,##0.00_);_(* \(#,##0.00\);_(* &quot;-&quot;??_);_(@_)">
                  <c:v>191.64279999999999</c:v>
                </c:pt>
                <c:pt idx="123" formatCode="_(* #,##0.00_);_(* \(#,##0.00\);_(* &quot;-&quot;??_);_(@_)">
                  <c:v>198.90360000000001</c:v>
                </c:pt>
                <c:pt idx="124" formatCode="_(* #,##0.00_);_(* \(#,##0.00\);_(* &quot;-&quot;??_);_(@_)">
                  <c:v>200.18710000000002</c:v>
                </c:pt>
                <c:pt idx="125" formatCode="_(* #,##0.00_);_(* \(#,##0.00\);_(* &quot;-&quot;??_);_(@_)">
                  <c:v>200.73600000000002</c:v>
                </c:pt>
                <c:pt idx="126" formatCode="_(* #,##0.00_);_(* \(#,##0.00\);_(* &quot;-&quot;??_);_(@_)">
                  <c:v>202.36139999999997</c:v>
                </c:pt>
                <c:pt idx="127" formatCode="_(* #,##0.00_);_(* \(#,##0.00\);_(* &quot;-&quot;??_);_(@_)">
                  <c:v>202.89750000000001</c:v>
                </c:pt>
                <c:pt idx="128" formatCode="_(* #,##0.00_);_(* \(#,##0.00\);_(* &quot;-&quot;??_);_(@_)">
                  <c:v>218.73600000000002</c:v>
                </c:pt>
                <c:pt idx="129" formatCode="_(* #,##0.00_);_(* \(#,##0.00\);_(* &quot;-&quot;??_);_(@_)">
                  <c:v>228.09599999999998</c:v>
                </c:pt>
                <c:pt idx="130" formatCode="_(* #,##0.00_);_(* \(#,##0.00\);_(* &quot;-&quot;??_);_(@_)">
                  <c:v>222.71850000000001</c:v>
                </c:pt>
                <c:pt idx="131" formatCode="_(* #,##0.00_);_(* \(#,##0.00\);_(* &quot;-&quot;??_);_(@_)">
                  <c:v>211.9905</c:v>
                </c:pt>
                <c:pt idx="132" formatCode="_(* #,##0.00_);_(* \(#,##0.00\);_(* &quot;-&quot;??_);_(@_)">
                  <c:v>221.62199999999999</c:v>
                </c:pt>
                <c:pt idx="133" formatCode="_(* #,##0.00_);_(* \(#,##0.00\);_(* &quot;-&quot;??_);_(@_)">
                  <c:v>253.0762</c:v>
                </c:pt>
                <c:pt idx="134" formatCode="_(* #,##0.00_);_(* \(#,##0.00\);_(* &quot;-&quot;??_);_(@_)">
                  <c:v>244.60800000000003</c:v>
                </c:pt>
                <c:pt idx="135" formatCode="_(* #,##0.00_);_(* \(#,##0.00\);_(* &quot;-&quot;??_);_(@_)">
                  <c:v>233.88749999999999</c:v>
                </c:pt>
                <c:pt idx="136" formatCode="_(* #,##0.00_);_(* \(#,##0.00\);_(* &quot;-&quot;??_);_(@_)">
                  <c:v>250.4442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E46-4DE6-954D-435EA77293F9}"/>
            </c:ext>
          </c:extLst>
        </c:ser>
        <c:ser>
          <c:idx val="11"/>
          <c:order val="11"/>
          <c:tx>
            <c:v>Preço 2031</c:v>
          </c:tx>
          <c:spPr>
            <a:ln w="31750" cap="rnd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'Atac-I50-SECOeS'!$T$2:$T$151</c:f>
              <c:numCache>
                <c:formatCode>General</c:formatCode>
                <c:ptCount val="150"/>
                <c:pt idx="84" formatCode="_(* #,##0.00_);_(* \(#,##0.00\);_(* &quot;-&quot;??_);_(@_)">
                  <c:v>199.18600000000001</c:v>
                </c:pt>
                <c:pt idx="85" formatCode="_(* #,##0.00_);_(* \(#,##0.00\);_(* &quot;-&quot;??_);_(@_)">
                  <c:v>200.73899999999998</c:v>
                </c:pt>
                <c:pt idx="86" formatCode="_(* #,##0.00_);_(* \(#,##0.00\);_(* &quot;-&quot;??_);_(@_)">
                  <c:v>197.86600000000001</c:v>
                </c:pt>
                <c:pt idx="87" formatCode="_(* #,##0.00_);_(* \(#,##0.00\);_(* &quot;-&quot;??_);_(@_)">
                  <c:v>197.58980000000003</c:v>
                </c:pt>
                <c:pt idx="88" formatCode="_(* #,##0.00_);_(* \(#,##0.00\);_(* &quot;-&quot;??_);_(@_)">
                  <c:v>202.9084</c:v>
                </c:pt>
                <c:pt idx="89" formatCode="_(* #,##0.00_);_(* \(#,##0.00\);_(* &quot;-&quot;??_);_(@_)">
                  <c:v>195.05</c:v>
                </c:pt>
                <c:pt idx="90" formatCode="_(* #,##0.00_);_(* \(#,##0.00\);_(* &quot;-&quot;??_);_(@_)">
                  <c:v>195.10610000000003</c:v>
                </c:pt>
                <c:pt idx="91" formatCode="_(* #,##0.00_);_(* \(#,##0.00\);_(* &quot;-&quot;??_);_(@_)">
                  <c:v>190.36619999999999</c:v>
                </c:pt>
                <c:pt idx="92" formatCode="_(* #,##0.00_);_(* \(#,##0.00\);_(* &quot;-&quot;??_);_(@_)">
                  <c:v>193.30680000000001</c:v>
                </c:pt>
                <c:pt idx="93" formatCode="_(* #,##0.00_);_(* \(#,##0.00\);_(* &quot;-&quot;??_);_(@_)">
                  <c:v>183.148</c:v>
                </c:pt>
                <c:pt idx="94" formatCode="_(* #,##0.00_);_(* \(#,##0.00\);_(* &quot;-&quot;??_);_(@_)">
                  <c:v>182.23349999999999</c:v>
                </c:pt>
                <c:pt idx="95" formatCode="_(* #,##0.00_);_(* \(#,##0.00\);_(* &quot;-&quot;??_);_(@_)">
                  <c:v>181.59799999999998</c:v>
                </c:pt>
                <c:pt idx="96" formatCode="_(* #,##0.00_);_(* \(#,##0.00\);_(* &quot;-&quot;??_);_(@_)">
                  <c:v>185.29859999999999</c:v>
                </c:pt>
                <c:pt idx="97" formatCode="_(* #,##0.00_);_(* \(#,##0.00\);_(* &quot;-&quot;??_);_(@_)">
                  <c:v>189.09629999999999</c:v>
                </c:pt>
                <c:pt idx="98" formatCode="_(* #,##0.00_);_(* \(#,##0.00\);_(* &quot;-&quot;??_);_(@_)">
                  <c:v>179.6652</c:v>
                </c:pt>
                <c:pt idx="99" formatCode="_(* #,##0.00_);_(* \(#,##0.00\);_(* &quot;-&quot;??_);_(@_)">
                  <c:v>181.9914</c:v>
                </c:pt>
                <c:pt idx="100" formatCode="_(* #,##0.00_);_(* \(#,##0.00\);_(* &quot;-&quot;??_);_(@_)">
                  <c:v>175.39060000000001</c:v>
                </c:pt>
                <c:pt idx="101" formatCode="_(* #,##0.00_);_(* \(#,##0.00\);_(* &quot;-&quot;??_);_(@_)">
                  <c:v>170.49</c:v>
                </c:pt>
                <c:pt idx="102" formatCode="_(* #,##0.00_);_(* \(#,##0.00\);_(* &quot;-&quot;??_);_(@_)">
                  <c:v>166.06039999999999</c:v>
                </c:pt>
                <c:pt idx="103" formatCode="_(* #,##0.00_);_(* \(#,##0.00\);_(* &quot;-&quot;??_);_(@_)">
                  <c:v>165.88520000000003</c:v>
                </c:pt>
                <c:pt idx="104" formatCode="_(* #,##0.00_);_(* \(#,##0.00\);_(* &quot;-&quot;??_);_(@_)">
                  <c:v>165.46179999999998</c:v>
                </c:pt>
                <c:pt idx="105" formatCode="_(* #,##0.00_);_(* \(#,##0.00\);_(* &quot;-&quot;??_);_(@_)">
                  <c:v>162.82080000000002</c:v>
                </c:pt>
                <c:pt idx="106" formatCode="_(* #,##0.00_);_(* \(#,##0.00\);_(* &quot;-&quot;??_);_(@_)">
                  <c:v>162.4752</c:v>
                </c:pt>
                <c:pt idx="107" formatCode="_(* #,##0.00_);_(* \(#,##0.00\);_(* &quot;-&quot;??_);_(@_)">
                  <c:v>174.45249999999999</c:v>
                </c:pt>
                <c:pt idx="108" formatCode="_(* #,##0.00_);_(* \(#,##0.00\);_(* &quot;-&quot;??_);_(@_)">
                  <c:v>180.75470000000001</c:v>
                </c:pt>
                <c:pt idx="109" formatCode="_(* #,##0.00_);_(* \(#,##0.00\);_(* &quot;-&quot;??_);_(@_)">
                  <c:v>195.73750000000001</c:v>
                </c:pt>
                <c:pt idx="110" formatCode="_(* #,##0.00_);_(* \(#,##0.00\);_(* &quot;-&quot;??_);_(@_)">
                  <c:v>195.39520000000002</c:v>
                </c:pt>
                <c:pt idx="111" formatCode="_(* #,##0.00_);_(* \(#,##0.00\);_(* &quot;-&quot;??_);_(@_)">
                  <c:v>179.5932</c:v>
                </c:pt>
                <c:pt idx="112" formatCode="_(* #,##0.00_);_(* \(#,##0.00\);_(* &quot;-&quot;??_);_(@_)">
                  <c:v>167.92959999999999</c:v>
                </c:pt>
                <c:pt idx="113" formatCode="_(* #,##0.00_);_(* \(#,##0.00\);_(* &quot;-&quot;??_);_(@_)">
                  <c:v>176.03200000000001</c:v>
                </c:pt>
                <c:pt idx="114" formatCode="_(* #,##0.00_);_(* \(#,##0.00\);_(* &quot;-&quot;??_);_(@_)">
                  <c:v>176.79410000000001</c:v>
                </c:pt>
                <c:pt idx="115" formatCode="_(* #,##0.00_);_(* \(#,##0.00\);_(* &quot;-&quot;??_);_(@_)">
                  <c:v>175.08800000000002</c:v>
                </c:pt>
                <c:pt idx="116" formatCode="_(* #,##0.00_);_(* \(#,##0.00\);_(* &quot;-&quot;??_);_(@_)">
                  <c:v>178.06120000000001</c:v>
                </c:pt>
                <c:pt idx="117" formatCode="_(* #,##0.00_);_(* \(#,##0.00\);_(* &quot;-&quot;??_);_(@_)">
                  <c:v>175.16800000000001</c:v>
                </c:pt>
                <c:pt idx="118" formatCode="_(* #,##0.00_);_(* \(#,##0.00\);_(* &quot;-&quot;??_);_(@_)">
                  <c:v>171.05080000000001</c:v>
                </c:pt>
                <c:pt idx="119" formatCode="_(* #,##0.00_);_(* \(#,##0.00\);_(* &quot;-&quot;??_);_(@_)">
                  <c:v>179.0642</c:v>
                </c:pt>
                <c:pt idx="120" formatCode="_(* #,##0.00_);_(* \(#,##0.00\);_(* &quot;-&quot;??_);_(@_)">
                  <c:v>171.76</c:v>
                </c:pt>
                <c:pt idx="121" formatCode="_(* #,##0.00_);_(* \(#,##0.00\);_(* &quot;-&quot;??_);_(@_)">
                  <c:v>174.71970000000002</c:v>
                </c:pt>
                <c:pt idx="122" formatCode="_(* #,##0.00_);_(* \(#,##0.00\);_(* &quot;-&quot;??_);_(@_)">
                  <c:v>181.0548</c:v>
                </c:pt>
                <c:pt idx="123" formatCode="_(* #,##0.00_);_(* \(#,##0.00\);_(* &quot;-&quot;??_);_(@_)">
                  <c:v>188.37960000000001</c:v>
                </c:pt>
                <c:pt idx="124" formatCode="_(* #,##0.00_);_(* \(#,##0.00\);_(* &quot;-&quot;??_);_(@_)">
                  <c:v>189.70609999999999</c:v>
                </c:pt>
                <c:pt idx="125" formatCode="_(* #,##0.00_);_(* \(#,##0.00\);_(* &quot;-&quot;??_);_(@_)">
                  <c:v>190.28100000000001</c:v>
                </c:pt>
                <c:pt idx="126" formatCode="_(* #,##0.00_);_(* \(#,##0.00\);_(* &quot;-&quot;??_);_(@_)">
                  <c:v>191.93039999999999</c:v>
                </c:pt>
                <c:pt idx="127" formatCode="_(* #,##0.00_);_(* \(#,##0.00\);_(* &quot;-&quot;??_);_(@_)">
                  <c:v>192.49250000000001</c:v>
                </c:pt>
                <c:pt idx="128" formatCode="_(* #,##0.00_);_(* \(#,##0.00\);_(* &quot;-&quot;??_);_(@_)">
                  <c:v>208.32000000000002</c:v>
                </c:pt>
                <c:pt idx="129" formatCode="_(* #,##0.00_);_(* \(#,##0.00\);_(* &quot;-&quot;??_);_(@_)">
                  <c:v>217.72799999999998</c:v>
                </c:pt>
                <c:pt idx="130" formatCode="_(* #,##0.00_);_(* \(#,##0.00\);_(* &quot;-&quot;??_);_(@_)">
                  <c:v>212.3595</c:v>
                </c:pt>
                <c:pt idx="131" formatCode="_(* #,##0.00_);_(* \(#,##0.00\);_(* &quot;-&quot;??_);_(@_)">
                  <c:v>201.64950000000002</c:v>
                </c:pt>
                <c:pt idx="132" formatCode="_(* #,##0.00_);_(* \(#,##0.00\);_(* &quot;-&quot;??_);_(@_)">
                  <c:v>209.25239999999999</c:v>
                </c:pt>
                <c:pt idx="133" formatCode="_(* #,##0.00_);_(* \(#,##0.00\);_(* &quot;-&quot;??_);_(@_)">
                  <c:v>214.1414</c:v>
                </c:pt>
                <c:pt idx="134" formatCode="_(* #,##0.00_);_(* \(#,##0.00\);_(* &quot;-&quot;??_);_(@_)">
                  <c:v>222.18560000000002</c:v>
                </c:pt>
                <c:pt idx="135" formatCode="_(* #,##0.00_);_(* \(#,##0.00\);_(* &quot;-&quot;??_);_(@_)">
                  <c:v>216.67499999999998</c:v>
                </c:pt>
                <c:pt idx="136" formatCode="_(* #,##0.00_);_(* \(#,##0.00\);_(* &quot;-&quot;??_);_(@_)">
                  <c:v>221.27600000000001</c:v>
                </c:pt>
                <c:pt idx="137" formatCode="_(* #,##0.00_);_(* \(#,##0.00\);_(* &quot;-&quot;??_);_(@_)">
                  <c:v>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E46-4DE6-954D-435EA772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>
          <c:ext xmlns:c15="http://schemas.microsoft.com/office/drawing/2012/chart" uri="{02D57815-91ED-43cb-92C2-25804820EDAC}">
            <c15:filteredLineSeries>
              <c15:ser>
                <c:idx val="10"/>
                <c:order val="0"/>
                <c:tx>
                  <c:strRef>
                    <c:extLst>
                      <c:ext uri="{02D57815-91ED-43cb-92C2-25804820EDAC}">
                        <c15:formulaRef>
                          <c15:sqref>'Atac-I50-SECOeS'!$I$1</c15:sqref>
                        </c15:formulaRef>
                      </c:ext>
                    </c:extLst>
                    <c:strCache>
                      <c:ptCount val="1"/>
                      <c:pt idx="0">
                        <c:v>2020</c:v>
                      </c:pt>
                    </c:strCache>
                  </c:strRef>
                </c:tx>
                <c:spPr>
                  <a:ln w="31750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'Atac-I50-SECOeS'!$I$2:$I$151</c15:sqref>
                        </c15:formulaRef>
                      </c:ext>
                    </c:extLst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0E46-4DE6-954D-435EA77293F9}"/>
                  </c:ext>
                </c:extLst>
              </c15:ser>
            </c15:filteredLineSeries>
            <c15:filteredLineSeries>
              <c15:ser>
                <c:idx val="9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 w="31750" cap="rnd">
                    <a:solidFill>
                      <a:schemeClr val="accent4">
                        <a:lumMod val="60000"/>
                      </a:schemeClr>
                    </a:solidFill>
                    <a:prstDash val="dash"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dPt>
                  <c:idx val="141"/>
                  <c:marker>
                    <c:symbol val="none"/>
                  </c:marker>
                  <c:bubble3D val="0"/>
                  <c:spPr>
                    <a:ln w="31750" cap="rnd">
                      <a:solidFill>
                        <a:sysClr val="windowText" lastClr="000000"/>
                      </a:solidFill>
                      <a:prstDash val="dash"/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C-0E46-4DE6-954D-435EA77293F9}"/>
                    </c:ext>
                  </c:extLst>
                </c:dPt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'Atac-I50-SECOeS'!$J$2:$J$151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0E46-4DE6-954D-435EA77293F9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1"/>
          <c:order val="7"/>
          <c:tx>
            <c:v>Preço 2027</c:v>
          </c:tx>
          <c:spPr>
            <a:ln w="31750" cap="rnd">
              <a:solidFill>
                <a:srgbClr val="FFFF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223.626</c:v>
                </c:pt>
                <c:pt idx="85">
                  <c:v>225.07099999999997</c:v>
                </c:pt>
                <c:pt idx="86">
                  <c:v>221.99600000000004</c:v>
                </c:pt>
                <c:pt idx="87">
                  <c:v>221.39580000000004</c:v>
                </c:pt>
                <c:pt idx="88">
                  <c:v>226.50239999999999</c:v>
                </c:pt>
                <c:pt idx="89">
                  <c:v>218.55</c:v>
                </c:pt>
                <c:pt idx="90">
                  <c:v>218.47210000000001</c:v>
                </c:pt>
                <c:pt idx="91">
                  <c:v>213.8682</c:v>
                </c:pt>
                <c:pt idx="92">
                  <c:v>216.88080000000002</c:v>
                </c:pt>
                <c:pt idx="93">
                  <c:v>206.78</c:v>
                </c:pt>
                <c:pt idx="94">
                  <c:v>205.7475</c:v>
                </c:pt>
                <c:pt idx="95">
                  <c:v>205.03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E46-4DE6-954D-435EA772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9622368"/>
        <c:axId val="1039618528"/>
      </c:lineChart>
      <c:dateAx>
        <c:axId val="-2111322928"/>
        <c:scaling>
          <c:orientation val="minMax"/>
          <c:max val="46203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3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25"/>
      </c:valAx>
      <c:valAx>
        <c:axId val="1039618528"/>
        <c:scaling>
          <c:orientation val="minMax"/>
          <c:max val="450"/>
          <c:min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1039622368"/>
        <c:crosses val="max"/>
        <c:crossBetween val="between"/>
        <c:majorUnit val="25"/>
      </c:valAx>
      <c:dateAx>
        <c:axId val="1039622368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03961852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Forward!$O$2:$O$151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 formatCode="_(* #,##0.00_);_(* \(#,##0.00\);_(* &quot;-&quot;??_);_(@_)">
                  <c:v>154</c:v>
                </c:pt>
                <c:pt idx="108" formatCode="_(* #,##0.00_);_(* \(#,##0.00\);_(* &quot;-&quot;??_);_(@_)">
                  <c:v>147</c:v>
                </c:pt>
                <c:pt idx="109" formatCode="_(* #,##0.00_);_(* \(#,##0.00\);_(* &quot;-&quot;??_);_(@_)">
                  <c:v>207</c:v>
                </c:pt>
                <c:pt idx="110" formatCode="_(* #,##0.00_);_(* \(#,##0.00\);_(* &quot;-&quot;??_);_(@_)">
                  <c:v>195</c:v>
                </c:pt>
                <c:pt idx="111" formatCode="_(* #,##0.00_);_(* \(#,##0.00\);_(* &quot;-&quot;??_);_(@_)">
                  <c:v>186</c:v>
                </c:pt>
                <c:pt idx="112" formatCode="_(* #,##0.00_);_(* \(#,##0.00\);_(* &quot;-&quot;??_);_(@_)">
                  <c:v>175</c:v>
                </c:pt>
                <c:pt idx="113" formatCode="_(* #,##0.00_);_(* \(#,##0.00\);_(* &quot;-&quot;??_);_(@_)">
                  <c:v>188</c:v>
                </c:pt>
                <c:pt idx="114" formatCode="_(* #,##0.00_);_(* \(#,##0.00\);_(* &quot;-&quot;??_);_(@_)">
                  <c:v>197</c:v>
                </c:pt>
                <c:pt idx="115" formatCode="_(* #,##0.00_);_(* \(#,##0.00\);_(* &quot;-&quot;??_);_(@_)">
                  <c:v>192</c:v>
                </c:pt>
                <c:pt idx="116" formatCode="_(* #,##0.00_);_(* \(#,##0.00\);_(* &quot;-&quot;??_);_(@_)">
                  <c:v>200</c:v>
                </c:pt>
                <c:pt idx="117" formatCode="_(* #,##0.00_);_(* \(#,##0.00\);_(* &quot;-&quot;??_);_(@_)">
                  <c:v>201</c:v>
                </c:pt>
                <c:pt idx="118" formatCode="_(* #,##0.00_);_(* \(#,##0.00\);_(* &quot;-&quot;??_);_(@_)">
                  <c:v>189</c:v>
                </c:pt>
                <c:pt idx="119" formatCode="_(* #,##0.00_);_(* \(#,##0.00\);_(* &quot;-&quot;??_);_(@_)">
                  <c:v>191</c:v>
                </c:pt>
                <c:pt idx="120" formatCode="_(* #,##0.00_);_(* \(#,##0.00\);_(* &quot;-&quot;??_);_(@_)">
                  <c:v>199</c:v>
                </c:pt>
                <c:pt idx="121" formatCode="_(* #,##0.00_);_(* \(#,##0.00\);_(* &quot;-&quot;??_);_(@_)">
                  <c:v>219</c:v>
                </c:pt>
                <c:pt idx="122" formatCode="_(* #,##0.00_);_(* \(#,##0.00\);_(* &quot;-&quot;??_);_(@_)">
                  <c:v>242</c:v>
                </c:pt>
                <c:pt idx="123" formatCode="_(* #,##0.00_);_(* \(#,##0.00\);_(* &quot;-&quot;??_);_(@_)">
                  <c:v>273</c:v>
                </c:pt>
                <c:pt idx="124" formatCode="_(* #,##0.00_);_(* \(#,##0.00\);_(* &quot;-&quot;??_);_(@_)">
                  <c:v>271</c:v>
                </c:pt>
                <c:pt idx="125" formatCode="_(* #,##0.00_);_(* \(#,##0.00\);_(* &quot;-&quot;??_);_(@_)">
                  <c:v>281</c:v>
                </c:pt>
                <c:pt idx="126" formatCode="_(* #,##0.00_);_(* \(#,##0.00\);_(* &quot;-&quot;??_);_(@_)">
                  <c:v>276</c:v>
                </c:pt>
                <c:pt idx="127" formatCode="_(* #,##0.00_);_(* \(#,##0.00\);_(* &quot;-&quot;??_);_(@_)">
                  <c:v>268</c:v>
                </c:pt>
                <c:pt idx="128" formatCode="_(* #,##0.00_);_(* \(#,##0.00\);_(* &quot;-&quot;??_);_(@_)">
                  <c:v>289</c:v>
                </c:pt>
                <c:pt idx="129" formatCode="_(* #,##0.00_);_(* \(#,##0.00\);_(* &quot;-&quot;??_);_(@_)">
                  <c:v>281</c:v>
                </c:pt>
                <c:pt idx="130" formatCode="_(* #,##0.00_);_(* \(#,##0.00\);_(* &quot;-&quot;??_);_(@_)">
                  <c:v>279</c:v>
                </c:pt>
                <c:pt idx="131" formatCode="_(* #,##0.00_);_(* \(#,##0.00\);_(* &quot;-&quot;??_);_(@_)">
                  <c:v>316</c:v>
                </c:pt>
                <c:pt idx="132" formatCode="_(* #,##0.00_);_(* \(#,##0.00\);_(* &quot;-&quot;??_);_(@_)">
                  <c:v>364</c:v>
                </c:pt>
                <c:pt idx="133" formatCode="_(* #,##0.00_);_(* \(#,##0.00\);_(* &quot;-&quot;??_);_(@_)">
                  <c:v>436</c:v>
                </c:pt>
                <c:pt idx="134" formatCode="_(* #,##0.00_);_(* \(#,##0.00\);_(* &quot;-&quot;??_);_(@_)">
                  <c:v>400</c:v>
                </c:pt>
                <c:pt idx="135" formatCode="_(* #,##0.00_);_(* \(#,##0.00\);_(* &quot;-&quot;??_);_(@_)">
                  <c:v>325</c:v>
                </c:pt>
                <c:pt idx="136" formatCode="_(* #,##0.00_);_(* \(#,##0.00\);_(* &quot;-&quot;??_);_(@_)">
                  <c:v>337</c:v>
                </c:pt>
                <c:pt idx="137" formatCode="_(* #,##0.00_);_(* \(#,##0.00\);_(* &quot;-&quot;??_);_(@_)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99-4C0D-A041-438B3A53FE9F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99-4C0D-A041-438B3A53F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Forward!$P$2:$P$151</c:f>
              <c:numCache>
                <c:formatCode>General</c:formatCode>
                <c:ptCount val="150"/>
                <c:pt idx="84">
                  <c:v>183</c:v>
                </c:pt>
                <c:pt idx="85">
                  <c:v>185</c:v>
                </c:pt>
                <c:pt idx="86">
                  <c:v>184</c:v>
                </c:pt>
                <c:pt idx="87">
                  <c:v>186</c:v>
                </c:pt>
                <c:pt idx="88">
                  <c:v>192</c:v>
                </c:pt>
                <c:pt idx="89">
                  <c:v>186</c:v>
                </c:pt>
                <c:pt idx="90">
                  <c:v>187</c:v>
                </c:pt>
                <c:pt idx="91">
                  <c:v>182</c:v>
                </c:pt>
                <c:pt idx="92">
                  <c:v>184</c:v>
                </c:pt>
                <c:pt idx="93">
                  <c:v>175</c:v>
                </c:pt>
                <c:pt idx="94">
                  <c:v>175</c:v>
                </c:pt>
                <c:pt idx="95">
                  <c:v>175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168</c:v>
                </c:pt>
                <c:pt idx="109" formatCode="_(* #,##0.00_);_(* \(#,##0.00\);_(* &quot;-&quot;??_);_(@_)">
                  <c:v>201</c:v>
                </c:pt>
                <c:pt idx="110" formatCode="_(* #,##0.00_);_(* \(#,##0.00\);_(* &quot;-&quot;??_);_(@_)">
                  <c:v>189</c:v>
                </c:pt>
                <c:pt idx="111" formatCode="_(* #,##0.00_);_(* \(#,##0.00\);_(* &quot;-&quot;??_);_(@_)">
                  <c:v>182</c:v>
                </c:pt>
                <c:pt idx="112" formatCode="_(* #,##0.00_);_(* \(#,##0.00\);_(* &quot;-&quot;??_);_(@_)">
                  <c:v>172</c:v>
                </c:pt>
                <c:pt idx="113" formatCode="_(* #,##0.00_);_(* \(#,##0.00\);_(* &quot;-&quot;??_);_(@_)">
                  <c:v>180</c:v>
                </c:pt>
                <c:pt idx="114" formatCode="_(* #,##0.00_);_(* \(#,##0.00\);_(* &quot;-&quot;??_);_(@_)">
                  <c:v>181</c:v>
                </c:pt>
                <c:pt idx="115" formatCode="_(* #,##0.00_);_(* \(#,##0.00\);_(* &quot;-&quot;??_);_(@_)">
                  <c:v>180</c:v>
                </c:pt>
                <c:pt idx="116" formatCode="_(* #,##0.00_);_(* \(#,##0.00\);_(* &quot;-&quot;??_);_(@_)">
                  <c:v>183</c:v>
                </c:pt>
                <c:pt idx="117" formatCode="_(* #,##0.00_);_(* \(#,##0.00\);_(* &quot;-&quot;??_);_(@_)">
                  <c:v>181</c:v>
                </c:pt>
                <c:pt idx="118" formatCode="_(* #,##0.00_);_(* \(#,##0.00\);_(* &quot;-&quot;??_);_(@_)">
                  <c:v>178</c:v>
                </c:pt>
                <c:pt idx="119" formatCode="_(* #,##0.00_);_(* \(#,##0.00\);_(* &quot;-&quot;??_);_(@_)">
                  <c:v>186</c:v>
                </c:pt>
                <c:pt idx="120" formatCode="_(* #,##0.00_);_(* \(#,##0.00\);_(* &quot;-&quot;??_);_(@_)">
                  <c:v>180</c:v>
                </c:pt>
                <c:pt idx="121" formatCode="_(* #,##0.00_);_(* \(#,##0.00\);_(* &quot;-&quot;??_);_(@_)">
                  <c:v>198</c:v>
                </c:pt>
                <c:pt idx="122" formatCode="_(* #,##0.00_);_(* \(#,##0.00\);_(* &quot;-&quot;??_);_(@_)">
                  <c:v>206</c:v>
                </c:pt>
                <c:pt idx="123" formatCode="_(* #,##0.00_);_(* \(#,##0.00\);_(* &quot;-&quot;??_);_(@_)">
                  <c:v>218</c:v>
                </c:pt>
                <c:pt idx="124" formatCode="_(* #,##0.00_);_(* \(#,##0.00\);_(* &quot;-&quot;??_);_(@_)">
                  <c:v>221</c:v>
                </c:pt>
                <c:pt idx="125" formatCode="_(* #,##0.00_);_(* \(#,##0.00\);_(* &quot;-&quot;??_);_(@_)">
                  <c:v>220</c:v>
                </c:pt>
                <c:pt idx="126" formatCode="_(* #,##0.00_);_(* \(#,##0.00\);_(* &quot;-&quot;??_);_(@_)">
                  <c:v>224</c:v>
                </c:pt>
                <c:pt idx="127" formatCode="_(* #,##0.00_);_(* \(#,##0.00\);_(* &quot;-&quot;??_);_(@_)">
                  <c:v>226</c:v>
                </c:pt>
                <c:pt idx="128" formatCode="_(* #,##0.00_);_(* \(#,##0.00\);_(* &quot;-&quot;??_);_(@_)">
                  <c:v>241</c:v>
                </c:pt>
                <c:pt idx="129" formatCode="_(* #,##0.00_);_(* \(#,##0.00\);_(* &quot;-&quot;??_);_(@_)">
                  <c:v>242</c:v>
                </c:pt>
                <c:pt idx="130" formatCode="_(* #,##0.00_);_(* \(#,##0.00\);_(* &quot;-&quot;??_);_(@_)">
                  <c:v>233</c:v>
                </c:pt>
                <c:pt idx="131" formatCode="_(* #,##0.00_);_(* \(#,##0.00\);_(* &quot;-&quot;??_);_(@_)">
                  <c:v>265</c:v>
                </c:pt>
                <c:pt idx="132" formatCode="_(* #,##0.00_);_(* \(#,##0.00\);_(* &quot;-&quot;??_);_(@_)">
                  <c:v>294</c:v>
                </c:pt>
                <c:pt idx="133" formatCode="_(* #,##0.00_);_(* \(#,##0.00\);_(* &quot;-&quot;??_);_(@_)">
                  <c:v>314</c:v>
                </c:pt>
                <c:pt idx="134" formatCode="_(* #,##0.00_);_(* \(#,##0.00\);_(* &quot;-&quot;??_);_(@_)">
                  <c:v>298</c:v>
                </c:pt>
                <c:pt idx="135" formatCode="_(* #,##0.00_);_(* \(#,##0.00\);_(* &quot;-&quot;??_);_(@_)">
                  <c:v>296</c:v>
                </c:pt>
                <c:pt idx="136" formatCode="_(* #,##0.00_);_(* \(#,##0.00\);_(* &quot;-&quot;??_);_(@_)">
                  <c:v>317</c:v>
                </c:pt>
                <c:pt idx="137" formatCode="_(* #,##0.00_);_(* \(#,##0.00\);_(* &quot;-&quot;??_);_(@_)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3C-43C1-BDDE-83C9CDBD71EF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223.626</c:v>
                </c:pt>
                <c:pt idx="85">
                  <c:v>225.07099999999997</c:v>
                </c:pt>
                <c:pt idx="86">
                  <c:v>221.99600000000004</c:v>
                </c:pt>
                <c:pt idx="87">
                  <c:v>221.39580000000004</c:v>
                </c:pt>
                <c:pt idx="88">
                  <c:v>226.50239999999999</c:v>
                </c:pt>
                <c:pt idx="89">
                  <c:v>218.55</c:v>
                </c:pt>
                <c:pt idx="90">
                  <c:v>218.47210000000001</c:v>
                </c:pt>
                <c:pt idx="91">
                  <c:v>213.8682</c:v>
                </c:pt>
                <c:pt idx="92">
                  <c:v>216.88080000000002</c:v>
                </c:pt>
                <c:pt idx="93">
                  <c:v>206.78</c:v>
                </c:pt>
                <c:pt idx="94">
                  <c:v>205.7475</c:v>
                </c:pt>
                <c:pt idx="95">
                  <c:v>205.03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3C-43C1-BDDE-83C9CDBD7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Forward!$Q$2:$Q$151</c:f>
              <c:numCache>
                <c:formatCode>General</c:formatCode>
                <c:ptCount val="150"/>
                <c:pt idx="84">
                  <c:v>178</c:v>
                </c:pt>
                <c:pt idx="85">
                  <c:v>180</c:v>
                </c:pt>
                <c:pt idx="86">
                  <c:v>179</c:v>
                </c:pt>
                <c:pt idx="87">
                  <c:v>181</c:v>
                </c:pt>
                <c:pt idx="88">
                  <c:v>187</c:v>
                </c:pt>
                <c:pt idx="89">
                  <c:v>181</c:v>
                </c:pt>
                <c:pt idx="90">
                  <c:v>182</c:v>
                </c:pt>
                <c:pt idx="91">
                  <c:v>177</c:v>
                </c:pt>
                <c:pt idx="92">
                  <c:v>179</c:v>
                </c:pt>
                <c:pt idx="93">
                  <c:v>170</c:v>
                </c:pt>
                <c:pt idx="94">
                  <c:v>170</c:v>
                </c:pt>
                <c:pt idx="95">
                  <c:v>170</c:v>
                </c:pt>
                <c:pt idx="96">
                  <c:v>174</c:v>
                </c:pt>
                <c:pt idx="97">
                  <c:v>178</c:v>
                </c:pt>
                <c:pt idx="98">
                  <c:v>171</c:v>
                </c:pt>
                <c:pt idx="99">
                  <c:v>165</c:v>
                </c:pt>
                <c:pt idx="100">
                  <c:v>160</c:v>
                </c:pt>
                <c:pt idx="101">
                  <c:v>156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  <c:pt idx="105">
                  <c:v>150</c:v>
                </c:pt>
                <c:pt idx="106">
                  <c:v>150</c:v>
                </c:pt>
                <c:pt idx="107">
                  <c:v>161</c:v>
                </c:pt>
                <c:pt idx="108">
                  <c:v>167</c:v>
                </c:pt>
                <c:pt idx="109" formatCode="_(* #,##0.00_);_(* \(#,##0.00\);_(* &quot;-&quot;??_);_(@_)">
                  <c:v>191</c:v>
                </c:pt>
                <c:pt idx="110" formatCode="_(* #,##0.00_);_(* \(#,##0.00\);_(* &quot;-&quot;??_);_(@_)">
                  <c:v>190</c:v>
                </c:pt>
                <c:pt idx="111" formatCode="_(* #,##0.00_);_(* \(#,##0.00\);_(* &quot;-&quot;??_);_(@_)">
                  <c:v>177</c:v>
                </c:pt>
                <c:pt idx="112" formatCode="_(* #,##0.00_);_(* \(#,##0.00\);_(* &quot;-&quot;??_);_(@_)">
                  <c:v>167</c:v>
                </c:pt>
                <c:pt idx="113" formatCode="_(* #,##0.00_);_(* \(#,##0.00\);_(* &quot;-&quot;??_);_(@_)">
                  <c:v>175</c:v>
                </c:pt>
                <c:pt idx="114" formatCode="_(* #,##0.00_);_(* \(#,##0.00\);_(* &quot;-&quot;??_);_(@_)">
                  <c:v>176</c:v>
                </c:pt>
                <c:pt idx="115" formatCode="_(* #,##0.00_);_(* \(#,##0.00\);_(* &quot;-&quot;??_);_(@_)">
                  <c:v>175</c:v>
                </c:pt>
                <c:pt idx="116" formatCode="_(* #,##0.00_);_(* \(#,##0.00\);_(* &quot;-&quot;??_);_(@_)">
                  <c:v>178</c:v>
                </c:pt>
                <c:pt idx="117" formatCode="_(* #,##0.00_);_(* \(#,##0.00\);_(* &quot;-&quot;??_);_(@_)">
                  <c:v>176</c:v>
                </c:pt>
                <c:pt idx="118" formatCode="_(* #,##0.00_);_(* \(#,##0.00\);_(* &quot;-&quot;??_);_(@_)">
                  <c:v>173</c:v>
                </c:pt>
                <c:pt idx="119" formatCode="_(* #,##0.00_);_(* \(#,##0.00\);_(* &quot;-&quot;??_);_(@_)">
                  <c:v>181</c:v>
                </c:pt>
                <c:pt idx="120" formatCode="_(* #,##0.00_);_(* \(#,##0.00\);_(* &quot;-&quot;??_);_(@_)">
                  <c:v>175</c:v>
                </c:pt>
                <c:pt idx="121" formatCode="_(* #,##0.00_);_(* \(#,##0.00\);_(* &quot;-&quot;??_);_(@_)">
                  <c:v>183</c:v>
                </c:pt>
                <c:pt idx="122" formatCode="_(* #,##0.00_);_(* \(#,##0.00\);_(* &quot;-&quot;??_);_(@_)">
                  <c:v>191</c:v>
                </c:pt>
                <c:pt idx="123" formatCode="_(* #,##0.00_);_(* \(#,##0.00\);_(* &quot;-&quot;??_);_(@_)">
                  <c:v>199</c:v>
                </c:pt>
                <c:pt idx="124" formatCode="_(* #,##0.00_);_(* \(#,##0.00\);_(* &quot;-&quot;??_);_(@_)">
                  <c:v>201</c:v>
                </c:pt>
                <c:pt idx="125" formatCode="_(* #,##0.00_);_(* \(#,##0.00\);_(* &quot;-&quot;??_);_(@_)">
                  <c:v>202</c:v>
                </c:pt>
                <c:pt idx="126" formatCode="_(* #,##0.00_);_(* \(#,##0.00\);_(* &quot;-&quot;??_);_(@_)">
                  <c:v>204</c:v>
                </c:pt>
                <c:pt idx="127" formatCode="_(* #,##0.00_);_(* \(#,##0.00\);_(* &quot;-&quot;??_);_(@_)">
                  <c:v>205</c:v>
                </c:pt>
                <c:pt idx="128" formatCode="_(* #,##0.00_);_(* \(#,##0.00\);_(* &quot;-&quot;??_);_(@_)">
                  <c:v>220</c:v>
                </c:pt>
                <c:pt idx="129" formatCode="_(* #,##0.00_);_(* \(#,##0.00\);_(* &quot;-&quot;??_);_(@_)">
                  <c:v>230</c:v>
                </c:pt>
                <c:pt idx="130" formatCode="_(* #,##0.00_);_(* \(#,##0.00\);_(* &quot;-&quot;??_);_(@_)">
                  <c:v>225</c:v>
                </c:pt>
                <c:pt idx="131" formatCode="_(* #,##0.00_);_(* \(#,##0.00\);_(* &quot;-&quot;??_);_(@_)">
                  <c:v>260</c:v>
                </c:pt>
                <c:pt idx="132" formatCode="_(* #,##0.00_);_(* \(#,##0.00\);_(* &quot;-&quot;??_);_(@_)">
                  <c:v>275</c:v>
                </c:pt>
                <c:pt idx="133" formatCode="_(* #,##0.00_);_(* \(#,##0.00\);_(* &quot;-&quot;??_);_(@_)">
                  <c:v>298</c:v>
                </c:pt>
                <c:pt idx="134" formatCode="_(* #,##0.00_);_(* \(#,##0.00\);_(* &quot;-&quot;??_);_(@_)">
                  <c:v>282</c:v>
                </c:pt>
                <c:pt idx="135" formatCode="_(* #,##0.00_);_(* \(#,##0.00\);_(* &quot;-&quot;??_);_(@_)">
                  <c:v>280</c:v>
                </c:pt>
                <c:pt idx="136" formatCode="_(* #,##0.00_);_(* \(#,##0.00\);_(* &quot;-&quot;??_);_(@_)">
                  <c:v>293</c:v>
                </c:pt>
                <c:pt idx="137" formatCode="_(* #,##0.00_);_(* \(#,##0.00\);_(* &quot;-&quot;??_);_(@_)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87-43E4-841C-DB690ACDD6C6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217.51599999999999</c:v>
                </c:pt>
                <c:pt idx="85">
                  <c:v>218.98799999999997</c:v>
                </c:pt>
                <c:pt idx="86">
                  <c:v>215.96350000000001</c:v>
                </c:pt>
                <c:pt idx="87">
                  <c:v>215.44430000000003</c:v>
                </c:pt>
                <c:pt idx="88">
                  <c:v>220.60389999999998</c:v>
                </c:pt>
                <c:pt idx="89">
                  <c:v>212.67500000000001</c:v>
                </c:pt>
                <c:pt idx="90">
                  <c:v>212.63060000000002</c:v>
                </c:pt>
                <c:pt idx="91">
                  <c:v>207.99270000000001</c:v>
                </c:pt>
                <c:pt idx="92">
                  <c:v>210.9873</c:v>
                </c:pt>
                <c:pt idx="93">
                  <c:v>200.87199999999999</c:v>
                </c:pt>
                <c:pt idx="94">
                  <c:v>199.869</c:v>
                </c:pt>
                <c:pt idx="95">
                  <c:v>199.172</c:v>
                </c:pt>
                <c:pt idx="96">
                  <c:v>202.77959999999999</c:v>
                </c:pt>
                <c:pt idx="97">
                  <c:v>206.49779999999998</c:v>
                </c:pt>
                <c:pt idx="98">
                  <c:v>196.94069999999999</c:v>
                </c:pt>
                <c:pt idx="99">
                  <c:v>188.85900000000001</c:v>
                </c:pt>
                <c:pt idx="100">
                  <c:v>182.22399999999999</c:v>
                </c:pt>
                <c:pt idx="101">
                  <c:v>177.30960000000002</c:v>
                </c:pt>
                <c:pt idx="102">
                  <c:v>172.88479999999998</c:v>
                </c:pt>
                <c:pt idx="103">
                  <c:v>172.70240000000001</c:v>
                </c:pt>
                <c:pt idx="104">
                  <c:v>172.26159999999999</c:v>
                </c:pt>
                <c:pt idx="105">
                  <c:v>169.60500000000002</c:v>
                </c:pt>
                <c:pt idx="106">
                  <c:v>169.245</c:v>
                </c:pt>
                <c:pt idx="107">
                  <c:v>181.2055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87-43E4-841C-DB690ACDD6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Forward!$R$2:$R$151</c:f>
              <c:numCache>
                <c:formatCode>General</c:formatCode>
                <c:ptCount val="150"/>
                <c:pt idx="84">
                  <c:v>173</c:v>
                </c:pt>
                <c:pt idx="85">
                  <c:v>175</c:v>
                </c:pt>
                <c:pt idx="86">
                  <c:v>174</c:v>
                </c:pt>
                <c:pt idx="87">
                  <c:v>176</c:v>
                </c:pt>
                <c:pt idx="88">
                  <c:v>182</c:v>
                </c:pt>
                <c:pt idx="89">
                  <c:v>176</c:v>
                </c:pt>
                <c:pt idx="90">
                  <c:v>177</c:v>
                </c:pt>
                <c:pt idx="91">
                  <c:v>172</c:v>
                </c:pt>
                <c:pt idx="92">
                  <c:v>174</c:v>
                </c:pt>
                <c:pt idx="93">
                  <c:v>165</c:v>
                </c:pt>
                <c:pt idx="94">
                  <c:v>165</c:v>
                </c:pt>
                <c:pt idx="95">
                  <c:v>165</c:v>
                </c:pt>
                <c:pt idx="96">
                  <c:v>169</c:v>
                </c:pt>
                <c:pt idx="97">
                  <c:v>173</c:v>
                </c:pt>
                <c:pt idx="98">
                  <c:v>166</c:v>
                </c:pt>
                <c:pt idx="99">
                  <c:v>163</c:v>
                </c:pt>
                <c:pt idx="100">
                  <c:v>158</c:v>
                </c:pt>
                <c:pt idx="101">
                  <c:v>154</c:v>
                </c:pt>
                <c:pt idx="102">
                  <c:v>150</c:v>
                </c:pt>
                <c:pt idx="103">
                  <c:v>150</c:v>
                </c:pt>
                <c:pt idx="104">
                  <c:v>150</c:v>
                </c:pt>
                <c:pt idx="105">
                  <c:v>148</c:v>
                </c:pt>
                <c:pt idx="106">
                  <c:v>148</c:v>
                </c:pt>
                <c:pt idx="107">
                  <c:v>159</c:v>
                </c:pt>
                <c:pt idx="108">
                  <c:v>165</c:v>
                </c:pt>
                <c:pt idx="109" formatCode="_(* #,##0.00_);_(* \(#,##0.00\);_(* &quot;-&quot;??_);_(@_)">
                  <c:v>185</c:v>
                </c:pt>
                <c:pt idx="110" formatCode="_(* #,##0.00_);_(* \(#,##0.00\);_(* &quot;-&quot;??_);_(@_)">
                  <c:v>186</c:v>
                </c:pt>
                <c:pt idx="111" formatCode="_(* #,##0.00_);_(* \(#,##0.00\);_(* &quot;-&quot;??_);_(@_)">
                  <c:v>172</c:v>
                </c:pt>
                <c:pt idx="112" formatCode="_(* #,##0.00_);_(* \(#,##0.00\);_(* &quot;-&quot;??_);_(@_)">
                  <c:v>162</c:v>
                </c:pt>
                <c:pt idx="113" formatCode="_(* #,##0.00_);_(* \(#,##0.00\);_(* &quot;-&quot;??_);_(@_)">
                  <c:v>170</c:v>
                </c:pt>
                <c:pt idx="114" formatCode="_(* #,##0.00_);_(* \(#,##0.00\);_(* &quot;-&quot;??_);_(@_)">
                  <c:v>171</c:v>
                </c:pt>
                <c:pt idx="115" formatCode="_(* #,##0.00_);_(* \(#,##0.00\);_(* &quot;-&quot;??_);_(@_)">
                  <c:v>170</c:v>
                </c:pt>
                <c:pt idx="116" formatCode="_(* #,##0.00_);_(* \(#,##0.00\);_(* &quot;-&quot;??_);_(@_)">
                  <c:v>173</c:v>
                </c:pt>
                <c:pt idx="117" formatCode="_(* #,##0.00_);_(* \(#,##0.00\);_(* &quot;-&quot;??_);_(@_)">
                  <c:v>171</c:v>
                </c:pt>
                <c:pt idx="118" formatCode="_(* #,##0.00_);_(* \(#,##0.00\);_(* &quot;-&quot;??_);_(@_)">
                  <c:v>168</c:v>
                </c:pt>
                <c:pt idx="119" formatCode="_(* #,##0.00_);_(* \(#,##0.00\);_(* &quot;-&quot;??_);_(@_)">
                  <c:v>176</c:v>
                </c:pt>
                <c:pt idx="120" formatCode="_(* #,##0.00_);_(* \(#,##0.00\);_(* &quot;-&quot;??_);_(@_)">
                  <c:v>170</c:v>
                </c:pt>
                <c:pt idx="121" formatCode="_(* #,##0.00_);_(* \(#,##0.00\);_(* &quot;-&quot;??_);_(@_)">
                  <c:v>178</c:v>
                </c:pt>
                <c:pt idx="122" formatCode="_(* #,##0.00_);_(* \(#,##0.00\);_(* &quot;-&quot;??_);_(@_)">
                  <c:v>186</c:v>
                </c:pt>
                <c:pt idx="123" formatCode="_(* #,##0.00_);_(* \(#,##0.00\);_(* &quot;-&quot;??_);_(@_)">
                  <c:v>194</c:v>
                </c:pt>
                <c:pt idx="124" formatCode="_(* #,##0.00_);_(* \(#,##0.00\);_(* &quot;-&quot;??_);_(@_)">
                  <c:v>196</c:v>
                </c:pt>
                <c:pt idx="125" formatCode="_(* #,##0.00_);_(* \(#,##0.00\);_(* &quot;-&quot;??_);_(@_)">
                  <c:v>197</c:v>
                </c:pt>
                <c:pt idx="126" formatCode="_(* #,##0.00_);_(* \(#,##0.00\);_(* &quot;-&quot;??_);_(@_)">
                  <c:v>199</c:v>
                </c:pt>
                <c:pt idx="127" formatCode="_(* #,##0.00_);_(* \(#,##0.00\);_(* &quot;-&quot;??_);_(@_)">
                  <c:v>200</c:v>
                </c:pt>
                <c:pt idx="128" formatCode="_(* #,##0.00_);_(* \(#,##0.00\);_(* &quot;-&quot;??_);_(@_)">
                  <c:v>215</c:v>
                </c:pt>
                <c:pt idx="129" formatCode="_(* #,##0.00_);_(* \(#,##0.00\);_(* &quot;-&quot;??_);_(@_)">
                  <c:v>225</c:v>
                </c:pt>
                <c:pt idx="130" formatCode="_(* #,##0.00_);_(* \(#,##0.00\);_(* &quot;-&quot;??_);_(@_)">
                  <c:v>220</c:v>
                </c:pt>
                <c:pt idx="131" formatCode="_(* #,##0.00_);_(* \(#,##0.00\);_(* &quot;-&quot;??_);_(@_)">
                  <c:v>231</c:v>
                </c:pt>
                <c:pt idx="132" formatCode="_(* #,##0.00_);_(* \(#,##0.00\);_(* &quot;-&quot;??_);_(@_)">
                  <c:v>255</c:v>
                </c:pt>
                <c:pt idx="133" formatCode="_(* #,##0.00_);_(* \(#,##0.00\);_(* &quot;-&quot;??_);_(@_)">
                  <c:v>270</c:v>
                </c:pt>
                <c:pt idx="134" formatCode="_(* #,##0.00_);_(* \(#,##0.00\);_(* &quot;-&quot;??_);_(@_)">
                  <c:v>261</c:v>
                </c:pt>
                <c:pt idx="135" formatCode="_(* #,##0.00_);_(* \(#,##0.00\);_(* &quot;-&quot;??_);_(@_)">
                  <c:v>256</c:v>
                </c:pt>
                <c:pt idx="136" formatCode="_(* #,##0.00_);_(* \(#,##0.00\);_(* &quot;-&quot;??_);_(@_)">
                  <c:v>267</c:v>
                </c:pt>
                <c:pt idx="137" formatCode="_(* #,##0.00_);_(* \(#,##0.00\);_(* &quot;-&quot;??_);_(@_)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DD-43CC-9636-9761D26C39A2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211.40600000000001</c:v>
                </c:pt>
                <c:pt idx="85">
                  <c:v>212.90499999999997</c:v>
                </c:pt>
                <c:pt idx="86">
                  <c:v>209.93100000000001</c:v>
                </c:pt>
                <c:pt idx="87">
                  <c:v>209.49280000000002</c:v>
                </c:pt>
                <c:pt idx="88">
                  <c:v>214.7054</c:v>
                </c:pt>
                <c:pt idx="89">
                  <c:v>206.8</c:v>
                </c:pt>
                <c:pt idx="90">
                  <c:v>206.78910000000002</c:v>
                </c:pt>
                <c:pt idx="91">
                  <c:v>202.1172</c:v>
                </c:pt>
                <c:pt idx="92">
                  <c:v>205.09380000000002</c:v>
                </c:pt>
                <c:pt idx="93">
                  <c:v>194.964</c:v>
                </c:pt>
                <c:pt idx="94">
                  <c:v>193.9905</c:v>
                </c:pt>
                <c:pt idx="95">
                  <c:v>193.31399999999999</c:v>
                </c:pt>
                <c:pt idx="96">
                  <c:v>196.95259999999999</c:v>
                </c:pt>
                <c:pt idx="97">
                  <c:v>200.69729999999998</c:v>
                </c:pt>
                <c:pt idx="98">
                  <c:v>191.18219999999999</c:v>
                </c:pt>
                <c:pt idx="99">
                  <c:v>186.56980000000001</c:v>
                </c:pt>
                <c:pt idx="100">
                  <c:v>179.9462</c:v>
                </c:pt>
                <c:pt idx="101">
                  <c:v>175.03640000000001</c:v>
                </c:pt>
                <c:pt idx="102">
                  <c:v>170.60999999999999</c:v>
                </c:pt>
                <c:pt idx="103">
                  <c:v>170.43</c:v>
                </c:pt>
                <c:pt idx="104">
                  <c:v>169.995</c:v>
                </c:pt>
                <c:pt idx="105">
                  <c:v>167.34360000000001</c:v>
                </c:pt>
                <c:pt idx="106">
                  <c:v>166.98840000000001</c:v>
                </c:pt>
                <c:pt idx="107">
                  <c:v>178.9545</c:v>
                </c:pt>
                <c:pt idx="108">
                  <c:v>185.24549999999999</c:v>
                </c:pt>
                <c:pt idx="109">
                  <c:v>206.92250000000001</c:v>
                </c:pt>
                <c:pt idx="110">
                  <c:v>206.49720000000002</c:v>
                </c:pt>
                <c:pt idx="111">
                  <c:v>190.67920000000001</c:v>
                </c:pt>
                <c:pt idx="112">
                  <c:v>178.9776</c:v>
                </c:pt>
                <c:pt idx="113">
                  <c:v>187.03400000000002</c:v>
                </c:pt>
                <c:pt idx="114">
                  <c:v>187.77510000000001</c:v>
                </c:pt>
                <c:pt idx="115">
                  <c:v>186.03100000000001</c:v>
                </c:pt>
                <c:pt idx="116">
                  <c:v>188.98520000000002</c:v>
                </c:pt>
                <c:pt idx="117">
                  <c:v>186.048</c:v>
                </c:pt>
                <c:pt idx="118">
                  <c:v>181.8768</c:v>
                </c:pt>
                <c:pt idx="119">
                  <c:v>189.85120000000001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DD-43CC-9636-9761D26C3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Forward!$S$2:$S$151</c:f>
              <c:numCache>
                <c:formatCode>General</c:formatCode>
                <c:ptCount val="150"/>
                <c:pt idx="84">
                  <c:v>168</c:v>
                </c:pt>
                <c:pt idx="85">
                  <c:v>170</c:v>
                </c:pt>
                <c:pt idx="86">
                  <c:v>169</c:v>
                </c:pt>
                <c:pt idx="87">
                  <c:v>171</c:v>
                </c:pt>
                <c:pt idx="88">
                  <c:v>177</c:v>
                </c:pt>
                <c:pt idx="89">
                  <c:v>171</c:v>
                </c:pt>
                <c:pt idx="90">
                  <c:v>172</c:v>
                </c:pt>
                <c:pt idx="91">
                  <c:v>167</c:v>
                </c:pt>
                <c:pt idx="92">
                  <c:v>169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164</c:v>
                </c:pt>
                <c:pt idx="97">
                  <c:v>168</c:v>
                </c:pt>
                <c:pt idx="98">
                  <c:v>161</c:v>
                </c:pt>
                <c:pt idx="99">
                  <c:v>161</c:v>
                </c:pt>
                <c:pt idx="100">
                  <c:v>156</c:v>
                </c:pt>
                <c:pt idx="101">
                  <c:v>152</c:v>
                </c:pt>
                <c:pt idx="102">
                  <c:v>148</c:v>
                </c:pt>
                <c:pt idx="103">
                  <c:v>148</c:v>
                </c:pt>
                <c:pt idx="104">
                  <c:v>148</c:v>
                </c:pt>
                <c:pt idx="105">
                  <c:v>146</c:v>
                </c:pt>
                <c:pt idx="106">
                  <c:v>146</c:v>
                </c:pt>
                <c:pt idx="107">
                  <c:v>157</c:v>
                </c:pt>
                <c:pt idx="108">
                  <c:v>163</c:v>
                </c:pt>
                <c:pt idx="109" formatCode="_(* #,##0.00_);_(* \(#,##0.00\);_(* &quot;-&quot;??_);_(@_)">
                  <c:v>180</c:v>
                </c:pt>
                <c:pt idx="110" formatCode="_(* #,##0.00_);_(* \(#,##0.00\);_(* &quot;-&quot;??_);_(@_)">
                  <c:v>181</c:v>
                </c:pt>
                <c:pt idx="111" formatCode="_(* #,##0.00_);_(* \(#,##0.00\);_(* &quot;-&quot;??_);_(@_)">
                  <c:v>167</c:v>
                </c:pt>
                <c:pt idx="112" formatCode="_(* #,##0.00_);_(* \(#,##0.00\);_(* &quot;-&quot;??_);_(@_)">
                  <c:v>157</c:v>
                </c:pt>
                <c:pt idx="113" formatCode="_(* #,##0.00_);_(* \(#,##0.00\);_(* &quot;-&quot;??_);_(@_)">
                  <c:v>165</c:v>
                </c:pt>
                <c:pt idx="114" formatCode="_(* #,##0.00_);_(* \(#,##0.00\);_(* &quot;-&quot;??_);_(@_)">
                  <c:v>166</c:v>
                </c:pt>
                <c:pt idx="115" formatCode="_(* #,##0.00_);_(* \(#,##0.00\);_(* &quot;-&quot;??_);_(@_)">
                  <c:v>165</c:v>
                </c:pt>
                <c:pt idx="116" formatCode="_(* #,##0.00_);_(* \(#,##0.00\);_(* &quot;-&quot;??_);_(@_)">
                  <c:v>168</c:v>
                </c:pt>
                <c:pt idx="117" formatCode="_(* #,##0.00_);_(* \(#,##0.00\);_(* &quot;-&quot;??_);_(@_)">
                  <c:v>166</c:v>
                </c:pt>
                <c:pt idx="118" formatCode="_(* #,##0.00_);_(* \(#,##0.00\);_(* &quot;-&quot;??_);_(@_)">
                  <c:v>163</c:v>
                </c:pt>
                <c:pt idx="119" formatCode="_(* #,##0.00_);_(* \(#,##0.00\);_(* &quot;-&quot;??_);_(@_)">
                  <c:v>171</c:v>
                </c:pt>
                <c:pt idx="120" formatCode="_(* #,##0.00_);_(* \(#,##0.00\);_(* &quot;-&quot;??_);_(@_)">
                  <c:v>165</c:v>
                </c:pt>
                <c:pt idx="121" formatCode="_(* #,##0.00_);_(* \(#,##0.00\);_(* &quot;-&quot;??_);_(@_)">
                  <c:v>173</c:v>
                </c:pt>
                <c:pt idx="122" formatCode="_(* #,##0.00_);_(* \(#,##0.00\);_(* &quot;-&quot;??_);_(@_)">
                  <c:v>181</c:v>
                </c:pt>
                <c:pt idx="123" formatCode="_(* #,##0.00_);_(* \(#,##0.00\);_(* &quot;-&quot;??_);_(@_)">
                  <c:v>189</c:v>
                </c:pt>
                <c:pt idx="124" formatCode="_(* #,##0.00_);_(* \(#,##0.00\);_(* &quot;-&quot;??_);_(@_)">
                  <c:v>191</c:v>
                </c:pt>
                <c:pt idx="125" formatCode="_(* #,##0.00_);_(* \(#,##0.00\);_(* &quot;-&quot;??_);_(@_)">
                  <c:v>192</c:v>
                </c:pt>
                <c:pt idx="126" formatCode="_(* #,##0.00_);_(* \(#,##0.00\);_(* &quot;-&quot;??_);_(@_)">
                  <c:v>194</c:v>
                </c:pt>
                <c:pt idx="127" formatCode="_(* #,##0.00_);_(* \(#,##0.00\);_(* &quot;-&quot;??_);_(@_)">
                  <c:v>195</c:v>
                </c:pt>
                <c:pt idx="128" formatCode="_(* #,##0.00_);_(* \(#,##0.00\);_(* &quot;-&quot;??_);_(@_)">
                  <c:v>210</c:v>
                </c:pt>
                <c:pt idx="129" formatCode="_(* #,##0.00_);_(* \(#,##0.00\);_(* &quot;-&quot;??_);_(@_)">
                  <c:v>220</c:v>
                </c:pt>
                <c:pt idx="130" formatCode="_(* #,##0.00_);_(* \(#,##0.00\);_(* &quot;-&quot;??_);_(@_)">
                  <c:v>215</c:v>
                </c:pt>
                <c:pt idx="131" formatCode="_(* #,##0.00_);_(* \(#,##0.00\);_(* &quot;-&quot;??_);_(@_)">
                  <c:v>205</c:v>
                </c:pt>
                <c:pt idx="132" formatCode="_(* #,##0.00_);_(* \(#,##0.00\);_(* &quot;-&quot;??_);_(@_)">
                  <c:v>215</c:v>
                </c:pt>
                <c:pt idx="133" formatCode="_(* #,##0.00_);_(* \(#,##0.00\);_(* &quot;-&quot;??_);_(@_)">
                  <c:v>247</c:v>
                </c:pt>
                <c:pt idx="134" formatCode="_(* #,##0.00_);_(* \(#,##0.00\);_(* &quot;-&quot;??_);_(@_)">
                  <c:v>240</c:v>
                </c:pt>
                <c:pt idx="135" formatCode="_(* #,##0.00_);_(* \(#,##0.00\);_(* &quot;-&quot;??_);_(@_)">
                  <c:v>231</c:v>
                </c:pt>
                <c:pt idx="136" formatCode="_(* #,##0.00_);_(* \(#,##0.00\);_(* &quot;-&quot;??_);_(@_)">
                  <c:v>249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72-47A6-B6DC-D9E135D16319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205.29599999999999</c:v>
                </c:pt>
                <c:pt idx="85" formatCode="_(* #,##0.00_);_(* \(#,##0.00\);_(* &quot;-&quot;??_);_(@_)">
                  <c:v>206.82199999999997</c:v>
                </c:pt>
                <c:pt idx="86" formatCode="_(* #,##0.00_);_(* \(#,##0.00\);_(* &quot;-&quot;??_);_(@_)">
                  <c:v>203.89850000000001</c:v>
                </c:pt>
                <c:pt idx="87" formatCode="_(* #,##0.00_);_(* \(#,##0.00\);_(* &quot;-&quot;??_);_(@_)">
                  <c:v>203.54130000000004</c:v>
                </c:pt>
                <c:pt idx="88" formatCode="_(* #,##0.00_);_(* \(#,##0.00\);_(* &quot;-&quot;??_);_(@_)">
                  <c:v>208.80689999999998</c:v>
                </c:pt>
                <c:pt idx="89" formatCode="_(* #,##0.00_);_(* \(#,##0.00\);_(* &quot;-&quot;??_);_(@_)">
                  <c:v>200.92500000000001</c:v>
                </c:pt>
                <c:pt idx="90" formatCode="_(* #,##0.00_);_(* \(#,##0.00\);_(* &quot;-&quot;??_);_(@_)">
                  <c:v>200.94760000000002</c:v>
                </c:pt>
                <c:pt idx="91" formatCode="_(* #,##0.00_);_(* \(#,##0.00\);_(* &quot;-&quot;??_);_(@_)">
                  <c:v>196.24170000000001</c:v>
                </c:pt>
                <c:pt idx="92" formatCode="_(* #,##0.00_);_(* \(#,##0.00\);_(* &quot;-&quot;??_);_(@_)">
                  <c:v>199.20030000000003</c:v>
                </c:pt>
                <c:pt idx="93" formatCode="_(* #,##0.00_);_(* \(#,##0.00\);_(* &quot;-&quot;??_);_(@_)">
                  <c:v>189.05599999999998</c:v>
                </c:pt>
                <c:pt idx="94" formatCode="_(* #,##0.00_);_(* \(#,##0.00\);_(* &quot;-&quot;??_);_(@_)">
                  <c:v>188.11199999999999</c:v>
                </c:pt>
                <c:pt idx="95" formatCode="_(* #,##0.00_);_(* \(#,##0.00\);_(* &quot;-&quot;??_);_(@_)">
                  <c:v>187.45599999999999</c:v>
                </c:pt>
                <c:pt idx="96" formatCode="_(* #,##0.00_);_(* \(#,##0.00\);_(* &quot;-&quot;??_);_(@_)">
                  <c:v>191.12559999999999</c:v>
                </c:pt>
                <c:pt idx="97" formatCode="_(* #,##0.00_);_(* \(#,##0.00\);_(* &quot;-&quot;??_);_(@_)">
                  <c:v>194.89679999999998</c:v>
                </c:pt>
                <c:pt idx="98" formatCode="_(* #,##0.00_);_(* \(#,##0.00\);_(* &quot;-&quot;??_);_(@_)">
                  <c:v>185.4237</c:v>
                </c:pt>
                <c:pt idx="99" formatCode="_(* #,##0.00_);_(* \(#,##0.00\);_(* &quot;-&quot;??_);_(@_)">
                  <c:v>184.28060000000002</c:v>
                </c:pt>
                <c:pt idx="100" formatCode="_(* #,##0.00_);_(* \(#,##0.00\);_(* &quot;-&quot;??_);_(@_)">
                  <c:v>177.66839999999999</c:v>
                </c:pt>
                <c:pt idx="101" formatCode="_(* #,##0.00_);_(* \(#,##0.00\);_(* &quot;-&quot;??_);_(@_)">
                  <c:v>172.76320000000001</c:v>
                </c:pt>
                <c:pt idx="102" formatCode="_(* #,##0.00_);_(* \(#,##0.00\);_(* &quot;-&quot;??_);_(@_)">
                  <c:v>168.33519999999999</c:v>
                </c:pt>
                <c:pt idx="103" formatCode="_(* #,##0.00_);_(* \(#,##0.00\);_(* &quot;-&quot;??_);_(@_)">
                  <c:v>168.1576</c:v>
                </c:pt>
                <c:pt idx="104" formatCode="_(* #,##0.00_);_(* \(#,##0.00\);_(* &quot;-&quot;??_);_(@_)">
                  <c:v>167.72839999999999</c:v>
                </c:pt>
                <c:pt idx="105" formatCode="_(* #,##0.00_);_(* \(#,##0.00\);_(* &quot;-&quot;??_);_(@_)">
                  <c:v>165.0822</c:v>
                </c:pt>
                <c:pt idx="106" formatCode="_(* #,##0.00_);_(* \(#,##0.00\);_(* &quot;-&quot;??_);_(@_)">
                  <c:v>164.73180000000002</c:v>
                </c:pt>
                <c:pt idx="107" formatCode="_(* #,##0.00_);_(* \(#,##0.00\);_(* &quot;-&quot;??_);_(@_)">
                  <c:v>176.70349999999999</c:v>
                </c:pt>
                <c:pt idx="108" formatCode="_(* #,##0.00_);_(* \(#,##0.00\);_(* &quot;-&quot;??_);_(@_)">
                  <c:v>183.0001</c:v>
                </c:pt>
                <c:pt idx="109" formatCode="_(* #,##0.00_);_(* \(#,##0.00\);_(* &quot;-&quot;??_);_(@_)">
                  <c:v>201.33</c:v>
                </c:pt>
                <c:pt idx="110" formatCode="_(* #,##0.00_);_(* \(#,##0.00\);_(* &quot;-&quot;??_);_(@_)">
                  <c:v>200.9462</c:v>
                </c:pt>
                <c:pt idx="111" formatCode="_(* #,##0.00_);_(* \(#,##0.00\);_(* &quot;-&quot;??_);_(@_)">
                  <c:v>185.1362</c:v>
                </c:pt>
                <c:pt idx="112" formatCode="_(* #,##0.00_);_(* \(#,##0.00\);_(* &quot;-&quot;??_);_(@_)">
                  <c:v>173.45359999999999</c:v>
                </c:pt>
                <c:pt idx="113" formatCode="_(* #,##0.00_);_(* \(#,##0.00\);_(* &quot;-&quot;??_);_(@_)">
                  <c:v>181.53300000000002</c:v>
                </c:pt>
                <c:pt idx="114" formatCode="_(* #,##0.00_);_(* \(#,##0.00\);_(* &quot;-&quot;??_);_(@_)">
                  <c:v>182.28460000000001</c:v>
                </c:pt>
                <c:pt idx="115" formatCode="_(* #,##0.00_);_(* \(#,##0.00\);_(* &quot;-&quot;??_);_(@_)">
                  <c:v>180.55950000000001</c:v>
                </c:pt>
                <c:pt idx="116" formatCode="_(* #,##0.00_);_(* \(#,##0.00\);_(* &quot;-&quot;??_);_(@_)">
                  <c:v>183.5232</c:v>
                </c:pt>
                <c:pt idx="117" formatCode="_(* #,##0.00_);_(* \(#,##0.00\);_(* &quot;-&quot;??_);_(@_)">
                  <c:v>180.608</c:v>
                </c:pt>
                <c:pt idx="118" formatCode="_(* #,##0.00_);_(* \(#,##0.00\);_(* &quot;-&quot;??_);_(@_)">
                  <c:v>176.46379999999999</c:v>
                </c:pt>
                <c:pt idx="119" formatCode="_(* #,##0.00_);_(* \(#,##0.00\);_(* &quot;-&quot;??_);_(@_)">
                  <c:v>184.45769999999999</c:v>
                </c:pt>
                <c:pt idx="120" formatCode="_(* #,##0.00_);_(* \(#,##0.00\);_(* &quot;-&quot;??_);_(@_)">
                  <c:v>177.12749999999997</c:v>
                </c:pt>
                <c:pt idx="121" formatCode="_(* #,##0.00_);_(* \(#,##0.00\);_(* &quot;-&quot;??_);_(@_)">
                  <c:v>185.43870000000001</c:v>
                </c:pt>
                <c:pt idx="122" formatCode="_(* #,##0.00_);_(* \(#,##0.00\);_(* &quot;-&quot;??_);_(@_)">
                  <c:v>191.64279999999999</c:v>
                </c:pt>
                <c:pt idx="123" formatCode="_(* #,##0.00_);_(* \(#,##0.00\);_(* &quot;-&quot;??_);_(@_)">
                  <c:v>198.90360000000001</c:v>
                </c:pt>
                <c:pt idx="124" formatCode="_(* #,##0.00_);_(* \(#,##0.00\);_(* &quot;-&quot;??_);_(@_)">
                  <c:v>200.18710000000002</c:v>
                </c:pt>
                <c:pt idx="125" formatCode="_(* #,##0.00_);_(* \(#,##0.00\);_(* &quot;-&quot;??_);_(@_)">
                  <c:v>200.73600000000002</c:v>
                </c:pt>
                <c:pt idx="126" formatCode="_(* #,##0.00_);_(* \(#,##0.00\);_(* &quot;-&quot;??_);_(@_)">
                  <c:v>202.36139999999997</c:v>
                </c:pt>
                <c:pt idx="127" formatCode="_(* #,##0.00_);_(* \(#,##0.00\);_(* &quot;-&quot;??_);_(@_)">
                  <c:v>202.89750000000001</c:v>
                </c:pt>
                <c:pt idx="128" formatCode="_(* #,##0.00_);_(* \(#,##0.00\);_(* &quot;-&quot;??_);_(@_)">
                  <c:v>218.73600000000002</c:v>
                </c:pt>
                <c:pt idx="129" formatCode="_(* #,##0.00_);_(* \(#,##0.00\);_(* &quot;-&quot;??_);_(@_)">
                  <c:v>228.09599999999998</c:v>
                </c:pt>
                <c:pt idx="130" formatCode="_(* #,##0.00_);_(* \(#,##0.00\);_(* &quot;-&quot;??_);_(@_)">
                  <c:v>222.71850000000001</c:v>
                </c:pt>
                <c:pt idx="131" formatCode="_(* #,##0.00_);_(* \(#,##0.00\);_(* &quot;-&quot;??_);_(@_)">
                  <c:v>211.9905</c:v>
                </c:pt>
                <c:pt idx="132" formatCode="_(* #,##0.00_);_(* \(#,##0.00\);_(* &quot;-&quot;??_);_(@_)">
                  <c:v>221.62199999999999</c:v>
                </c:pt>
                <c:pt idx="133" formatCode="_(* #,##0.00_);_(* \(#,##0.00\);_(* &quot;-&quot;??_);_(@_)">
                  <c:v>253.0762</c:v>
                </c:pt>
                <c:pt idx="134" formatCode="_(* #,##0.00_);_(* \(#,##0.00\);_(* &quot;-&quot;??_);_(@_)">
                  <c:v>244.60800000000003</c:v>
                </c:pt>
                <c:pt idx="135" formatCode="_(* #,##0.00_);_(* \(#,##0.00\);_(* &quot;-&quot;??_);_(@_)">
                  <c:v>233.88749999999999</c:v>
                </c:pt>
                <c:pt idx="136" formatCode="_(* #,##0.00_);_(* \(#,##0.00\);_(* &quot;-&quot;??_);_(@_)">
                  <c:v>250.4442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72-47A6-B6DC-D9E135D163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Mercado Cativo x Mercado Livre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613764671"/>
        <c:axId val="1613759871"/>
        <c:extLst>
          <c:ext xmlns:c15="http://schemas.microsoft.com/office/drawing/2012/chart" uri="{02D57815-91ED-43cb-92C2-25804820EDAC}">
            <c15:filteredArea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'Atac-I50-SECOeS'!$AJ$1</c15:sqref>
                        </c15:formulaRef>
                      </c:ext>
                    </c:extLst>
                    <c:strCache>
                      <c:ptCount val="1"/>
                      <c:pt idx="0">
                        <c:v>% Economia (Livre x Cativo)</c:v>
                      </c:pt>
                    </c:strCache>
                  </c:strRef>
                </c:tx>
                <c:spPr>
                  <a:solidFill>
                    <a:schemeClr val="accent6">
                      <a:lumMod val="40000"/>
                      <a:lumOff val="60000"/>
                    </a:schemeClr>
                  </a:solidFill>
                  <a:ln>
                    <a:noFill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>
                      <c:ext uri="{02D57815-91ED-43cb-92C2-25804820EDAC}">
                        <c15:formulaRef>
                          <c15:sqref>'Atac-I50-SECOeS'!$AJ$2:$AJ$151</c15:sqref>
                        </c15:formulaRef>
                      </c:ext>
                    </c:extLst>
                    <c:numCache>
                      <c:formatCode>0%</c:formatCode>
                      <c:ptCount val="150"/>
                      <c:pt idx="84">
                        <c:v>0.24945533769063186</c:v>
                      </c:pt>
                      <c:pt idx="85">
                        <c:v>0.31856564532826531</c:v>
                      </c:pt>
                      <c:pt idx="86">
                        <c:v>0.27259843441528858</c:v>
                      </c:pt>
                      <c:pt idx="87">
                        <c:v>0.28855500465325229</c:v>
                      </c:pt>
                      <c:pt idx="88">
                        <c:v>0.3210058097313</c:v>
                      </c:pt>
                      <c:pt idx="89">
                        <c:v>0.33505809731299907</c:v>
                      </c:pt>
                      <c:pt idx="90">
                        <c:v>0.39179030768517614</c:v>
                      </c:pt>
                      <c:pt idx="91">
                        <c:v>0.40527241584031315</c:v>
                      </c:pt>
                      <c:pt idx="92">
                        <c:v>0.39688339056298994</c:v>
                      </c:pt>
                      <c:pt idx="93">
                        <c:v>0.46017814290655329</c:v>
                      </c:pt>
                      <c:pt idx="94">
                        <c:v>0.5355385025441346</c:v>
                      </c:pt>
                      <c:pt idx="95">
                        <c:v>0.54107469926201668</c:v>
                      </c:pt>
                      <c:pt idx="96">
                        <c:v>0.59701178451178449</c:v>
                      </c:pt>
                      <c:pt idx="97">
                        <c:v>0.61752318642924875</c:v>
                      </c:pt>
                      <c:pt idx="98">
                        <c:v>0.63121071131196405</c:v>
                      </c:pt>
                      <c:pt idx="99">
                        <c:v>0.66336697122532451</c:v>
                      </c:pt>
                      <c:pt idx="100">
                        <c:v>0.65210439756911631</c:v>
                      </c:pt>
                      <c:pt idx="101">
                        <c:v>0.64716294550292885</c:v>
                      </c:pt>
                      <c:pt idx="102">
                        <c:v>0.6385281798015624</c:v>
                      </c:pt>
                      <c:pt idx="103">
                        <c:v>0.63984988596084214</c:v>
                      </c:pt>
                      <c:pt idx="104">
                        <c:v>0.65381500901315281</c:v>
                      </c:pt>
                      <c:pt idx="105">
                        <c:v>0.64372005406735966</c:v>
                      </c:pt>
                      <c:pt idx="106">
                        <c:v>0.61272703401210782</c:v>
                      </c:pt>
                      <c:pt idx="107">
                        <c:v>0.58294911537673322</c:v>
                      </c:pt>
                      <c:pt idx="108">
                        <c:v>0.6132756132756132</c:v>
                      </c:pt>
                      <c:pt idx="109">
                        <c:v>0.43885555046150038</c:v>
                      </c:pt>
                      <c:pt idx="110">
                        <c:v>0.4672775077157369</c:v>
                      </c:pt>
                      <c:pt idx="111">
                        <c:v>0.49749275232485352</c:v>
                      </c:pt>
                      <c:pt idx="112">
                        <c:v>0.55285946224457549</c:v>
                      </c:pt>
                      <c:pt idx="113">
                        <c:v>0.48118891962602056</c:v>
                      </c:pt>
                      <c:pt idx="114">
                        <c:v>0.42180336150230152</c:v>
                      </c:pt>
                      <c:pt idx="115">
                        <c:v>0.45982622745486068</c:v>
                      </c:pt>
                      <c:pt idx="116">
                        <c:v>0.42527267440423222</c:v>
                      </c:pt>
                      <c:pt idx="117">
                        <c:v>0.38493632623854407</c:v>
                      </c:pt>
                      <c:pt idx="118">
                        <c:v>0.48021198067218068</c:v>
                      </c:pt>
                      <c:pt idx="119">
                        <c:v>0.49048020059866504</c:v>
                      </c:pt>
                      <c:pt idx="120">
                        <c:v>0.51185126442858386</c:v>
                      </c:pt>
                      <c:pt idx="121">
                        <c:v>0.43662089402729648</c:v>
                      </c:pt>
                      <c:pt idx="122">
                        <c:v>0.34979149962415967</c:v>
                      </c:pt>
                      <c:pt idx="123">
                        <c:v>0.29318263833458846</c:v>
                      </c:pt>
                      <c:pt idx="124">
                        <c:v>0.3149252336994523</c:v>
                      </c:pt>
                      <c:pt idx="125">
                        <c:v>0.31562350677490941</c:v>
                      </c:pt>
                      <c:pt idx="126">
                        <c:v>0.34930136919006549</c:v>
                      </c:pt>
                      <c:pt idx="127">
                        <c:v>0.37170512353337581</c:v>
                      </c:pt>
                      <c:pt idx="128">
                        <c:v>0.32658343779111659</c:v>
                      </c:pt>
                      <c:pt idx="129">
                        <c:v>0.33961520547454394</c:v>
                      </c:pt>
                      <c:pt idx="130">
                        <c:v>0.36342924078388089</c:v>
                      </c:pt>
                      <c:pt idx="131">
                        <c:v>0.28248515993583417</c:v>
                      </c:pt>
                      <c:pt idx="132">
                        <c:v>0.2025641025641027</c:v>
                      </c:pt>
                      <c:pt idx="133">
                        <c:v>0.12141331878429278</c:v>
                      </c:pt>
                      <c:pt idx="134">
                        <c:v>0.19139682950315462</c:v>
                      </c:pt>
                      <c:pt idx="135">
                        <c:v>0.2580678561833975</c:v>
                      </c:pt>
                      <c:pt idx="136">
                        <c:v>0.22968805795736325</c:v>
                      </c:pt>
                      <c:pt idx="137">
                        <c:v>0.25071335626244434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067E-44B1-B5C6-EF969ECF817B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0"/>
          <c:order val="0"/>
          <c:tx>
            <c:v>Mercado Livre de Energia</c:v>
          </c:tx>
          <c:spPr>
            <a:ln w="31750" cap="rnd">
              <a:solidFill>
                <a:schemeClr val="tx1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'Atac-I50-SECOeS'!$Y$2:$Y$151</c:f>
              <c:numCache>
                <c:formatCode>_(* #,##0.00_);_(* \(#,##0.00\);_(* "-"??_);_(@_)</c:formatCode>
                <c:ptCount val="150"/>
                <c:pt idx="84">
                  <c:v>263.70759999999996</c:v>
                </c:pt>
                <c:pt idx="85">
                  <c:v>248.42971999999997</c:v>
                </c:pt>
                <c:pt idx="86">
                  <c:v>257.14536666666669</c:v>
                </c:pt>
                <c:pt idx="87">
                  <c:v>252.93875000000006</c:v>
                </c:pt>
                <c:pt idx="88">
                  <c:v>247.34376666666665</c:v>
                </c:pt>
                <c:pt idx="89">
                  <c:v>240.67916666666667</c:v>
                </c:pt>
                <c:pt idx="90">
                  <c:v>227.58484000000001</c:v>
                </c:pt>
                <c:pt idx="91">
                  <c:v>222.42684499999999</c:v>
                </c:pt>
                <c:pt idx="92">
                  <c:v>225.21027999999998</c:v>
                </c:pt>
                <c:pt idx="93">
                  <c:v>204.88944000000001</c:v>
                </c:pt>
                <c:pt idx="94">
                  <c:v>184.07542999999998</c:v>
                </c:pt>
                <c:pt idx="95">
                  <c:v>181.83231999999998</c:v>
                </c:pt>
                <c:pt idx="96">
                  <c:v>167.8176</c:v>
                </c:pt>
                <c:pt idx="97">
                  <c:v>160.53850499999999</c:v>
                </c:pt>
                <c:pt idx="98">
                  <c:v>151.17982000000001</c:v>
                </c:pt>
                <c:pt idx="99">
                  <c:v>140.09904</c:v>
                </c:pt>
                <c:pt idx="100">
                  <c:v>141.98286666666669</c:v>
                </c:pt>
                <c:pt idx="101">
                  <c:v>141.90451000000002</c:v>
                </c:pt>
                <c:pt idx="102">
                  <c:v>143.76736</c:v>
                </c:pt>
                <c:pt idx="103">
                  <c:v>143.82398333333333</c:v>
                </c:pt>
                <c:pt idx="104">
                  <c:v>140.60475333333335</c:v>
                </c:pt>
                <c:pt idx="105">
                  <c:v>142.69434000000001</c:v>
                </c:pt>
                <c:pt idx="106">
                  <c:v>150.13911999999999</c:v>
                </c:pt>
                <c:pt idx="107">
                  <c:v>162.93488333333332</c:v>
                </c:pt>
                <c:pt idx="108">
                  <c:v>165.48598000000001</c:v>
                </c:pt>
                <c:pt idx="109">
                  <c:v>218.36848333333333</c:v>
                </c:pt>
                <c:pt idx="110">
                  <c:v>208.38454000000002</c:v>
                </c:pt>
                <c:pt idx="111">
                  <c:v>196.33305999999999</c:v>
                </c:pt>
                <c:pt idx="112">
                  <c:v>178.53568000000001</c:v>
                </c:pt>
                <c:pt idx="113">
                  <c:v>198.29271333333332</c:v>
                </c:pt>
                <c:pt idx="114">
                  <c:v>212.26273</c:v>
                </c:pt>
                <c:pt idx="115">
                  <c:v>202.50021500000003</c:v>
                </c:pt>
                <c:pt idx="116">
                  <c:v>211.56146666666669</c:v>
                </c:pt>
                <c:pt idx="117">
                  <c:v>219.61279999999999</c:v>
                </c:pt>
                <c:pt idx="118">
                  <c:v>195.51756000000003</c:v>
                </c:pt>
                <c:pt idx="119">
                  <c:v>196.12563833333334</c:v>
                </c:pt>
                <c:pt idx="120">
                  <c:v>193.01530000000002</c:v>
                </c:pt>
                <c:pt idx="121">
                  <c:v>214.48719000000003</c:v>
                </c:pt>
                <c:pt idx="122">
                  <c:v>237.91236000000001</c:v>
                </c:pt>
                <c:pt idx="123">
                  <c:v>254.4177</c:v>
                </c:pt>
                <c:pt idx="124">
                  <c:v>249.4478</c:v>
                </c:pt>
                <c:pt idx="125">
                  <c:v>249.3169</c:v>
                </c:pt>
                <c:pt idx="126">
                  <c:v>241.58195999999998</c:v>
                </c:pt>
                <c:pt idx="127">
                  <c:v>236.15881666666667</c:v>
                </c:pt>
                <c:pt idx="128">
                  <c:v>253.31712000000005</c:v>
                </c:pt>
                <c:pt idx="129">
                  <c:v>253.70496</c:v>
                </c:pt>
                <c:pt idx="130">
                  <c:v>245.57735999999997</c:v>
                </c:pt>
                <c:pt idx="131">
                  <c:v>265.95328499999999</c:v>
                </c:pt>
                <c:pt idx="132">
                  <c:v>289.24247999999994</c:v>
                </c:pt>
                <c:pt idx="133">
                  <c:v>316.82339666666667</c:v>
                </c:pt>
                <c:pt idx="134">
                  <c:v>295.70389333333338</c:v>
                </c:pt>
                <c:pt idx="135">
                  <c:v>275.450625</c:v>
                </c:pt>
                <c:pt idx="136">
                  <c:v>286.45183999999995</c:v>
                </c:pt>
                <c:pt idx="137">
                  <c:v>280.93333333333334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7E-44B1-B5C6-EF969ECF817B}"/>
            </c:ext>
          </c:extLst>
        </c:ser>
        <c:ser>
          <c:idx val="5"/>
          <c:order val="1"/>
          <c:tx>
            <c:v>Média Mercado Livre</c:v>
          </c:tx>
          <c:spPr>
            <a:ln w="19050" cap="rnd" cmpd="sng">
              <a:solidFill>
                <a:schemeClr val="tx1">
                  <a:alpha val="98000"/>
                </a:schemeClr>
              </a:solidFill>
              <a:prstDash val="solid"/>
              <a:round/>
              <a:tailEnd type="none"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'Atac-I50-SECOeS'!$Z$2:$Z$151</c:f>
              <c:numCache>
                <c:formatCode>_(* #,##0.00_);_(* \(#,##0.00\);_(* "-"??_);_(@_)</c:formatCode>
                <c:ptCount val="150"/>
                <c:pt idx="84">
                  <c:v>214.55976839506164</c:v>
                </c:pt>
                <c:pt idx="85">
                  <c:v>214.55976839506164</c:v>
                </c:pt>
                <c:pt idx="86">
                  <c:v>214.55976839506164</c:v>
                </c:pt>
                <c:pt idx="87">
                  <c:v>214.55976839506164</c:v>
                </c:pt>
                <c:pt idx="88">
                  <c:v>214.55976839506164</c:v>
                </c:pt>
                <c:pt idx="89">
                  <c:v>214.55976839506164</c:v>
                </c:pt>
                <c:pt idx="90">
                  <c:v>214.55976839506164</c:v>
                </c:pt>
                <c:pt idx="91">
                  <c:v>214.55976839506164</c:v>
                </c:pt>
                <c:pt idx="92">
                  <c:v>214.55976839506164</c:v>
                </c:pt>
                <c:pt idx="93">
                  <c:v>214.55976839506164</c:v>
                </c:pt>
                <c:pt idx="94">
                  <c:v>214.55976839506164</c:v>
                </c:pt>
                <c:pt idx="95">
                  <c:v>214.55976839506164</c:v>
                </c:pt>
                <c:pt idx="96">
                  <c:v>214.55976839506164</c:v>
                </c:pt>
                <c:pt idx="97">
                  <c:v>214.55976839506164</c:v>
                </c:pt>
                <c:pt idx="98">
                  <c:v>214.55976839506164</c:v>
                </c:pt>
                <c:pt idx="99">
                  <c:v>214.55976839506164</c:v>
                </c:pt>
                <c:pt idx="100">
                  <c:v>214.55976839506164</c:v>
                </c:pt>
                <c:pt idx="101">
                  <c:v>214.55976839506164</c:v>
                </c:pt>
                <c:pt idx="102">
                  <c:v>214.55976839506164</c:v>
                </c:pt>
                <c:pt idx="103">
                  <c:v>214.55976839506164</c:v>
                </c:pt>
                <c:pt idx="104">
                  <c:v>214.55976839506164</c:v>
                </c:pt>
                <c:pt idx="105">
                  <c:v>214.55976839506164</c:v>
                </c:pt>
                <c:pt idx="106">
                  <c:v>214.55976839506164</c:v>
                </c:pt>
                <c:pt idx="107">
                  <c:v>214.55976839506164</c:v>
                </c:pt>
                <c:pt idx="108">
                  <c:v>214.55976839506164</c:v>
                </c:pt>
                <c:pt idx="109">
                  <c:v>214.55976839506164</c:v>
                </c:pt>
                <c:pt idx="110">
                  <c:v>214.55976839506164</c:v>
                </c:pt>
                <c:pt idx="111">
                  <c:v>214.55976839506164</c:v>
                </c:pt>
                <c:pt idx="112">
                  <c:v>214.55976839506164</c:v>
                </c:pt>
                <c:pt idx="113">
                  <c:v>214.55976839506164</c:v>
                </c:pt>
                <c:pt idx="114">
                  <c:v>214.55976839506164</c:v>
                </c:pt>
                <c:pt idx="115">
                  <c:v>214.55976839506164</c:v>
                </c:pt>
                <c:pt idx="116">
                  <c:v>214.55976839506164</c:v>
                </c:pt>
                <c:pt idx="117">
                  <c:v>214.55976839506164</c:v>
                </c:pt>
                <c:pt idx="118">
                  <c:v>214.55976839506164</c:v>
                </c:pt>
                <c:pt idx="119">
                  <c:v>214.55976839506164</c:v>
                </c:pt>
                <c:pt idx="120">
                  <c:v>214.55976839506164</c:v>
                </c:pt>
                <c:pt idx="121">
                  <c:v>214.55976839506164</c:v>
                </c:pt>
                <c:pt idx="122">
                  <c:v>214.55976839506164</c:v>
                </c:pt>
                <c:pt idx="123">
                  <c:v>214.55976839506164</c:v>
                </c:pt>
                <c:pt idx="124">
                  <c:v>214.55976839506164</c:v>
                </c:pt>
                <c:pt idx="125">
                  <c:v>214.55976839506164</c:v>
                </c:pt>
                <c:pt idx="126">
                  <c:v>214.55976839506164</c:v>
                </c:pt>
                <c:pt idx="127">
                  <c:v>214.55976839506164</c:v>
                </c:pt>
                <c:pt idx="128">
                  <c:v>214.55976839506164</c:v>
                </c:pt>
                <c:pt idx="129">
                  <c:v>214.55976839506164</c:v>
                </c:pt>
                <c:pt idx="130">
                  <c:v>214.55976839506164</c:v>
                </c:pt>
                <c:pt idx="131">
                  <c:v>214.55976839506164</c:v>
                </c:pt>
                <c:pt idx="132">
                  <c:v>214.55976839506164</c:v>
                </c:pt>
                <c:pt idx="133">
                  <c:v>214.55976839506164</c:v>
                </c:pt>
                <c:pt idx="134">
                  <c:v>214.55976839506164</c:v>
                </c:pt>
                <c:pt idx="135">
                  <c:v>214.55976839506164</c:v>
                </c:pt>
                <c:pt idx="136">
                  <c:v>214.55976839506164</c:v>
                </c:pt>
                <c:pt idx="137">
                  <c:v>214.55976839506164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067E-44B1-B5C6-EF969ECF817B}"/>
            </c:ext>
          </c:extLst>
        </c:ser>
        <c:ser>
          <c:idx val="1"/>
          <c:order val="2"/>
          <c:tx>
            <c:strRef>
              <c:f>'Atac-I50-SECOeS'!$AE$1</c:f>
              <c:strCache>
                <c:ptCount val="1"/>
                <c:pt idx="0">
                  <c:v>Break even - Bandeira Verde</c:v>
                </c:pt>
              </c:strCache>
            </c:strRef>
          </c:tx>
          <c:spPr>
            <a:ln w="19050" cap="rnd">
              <a:solidFill>
                <a:srgbClr val="AFDC7E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'Atac-I50-SECOeS'!$AE$2:$AE$151</c:f>
              <c:numCache>
                <c:formatCode>_(* #,##0.00_);_(* \(#,##0.00\);_(* "-"??_);_(@_)</c:formatCode>
                <c:ptCount val="150"/>
                <c:pt idx="84">
                  <c:v>373.93199999999996</c:v>
                </c:pt>
                <c:pt idx="85">
                  <c:v>373.93199999999996</c:v>
                </c:pt>
                <c:pt idx="86">
                  <c:v>373.93199999999996</c:v>
                </c:pt>
                <c:pt idx="87">
                  <c:v>373.93199999999996</c:v>
                </c:pt>
                <c:pt idx="88">
                  <c:v>373.93199999999996</c:v>
                </c:pt>
                <c:pt idx="89">
                  <c:v>373.93199999999996</c:v>
                </c:pt>
                <c:pt idx="90">
                  <c:v>373.93199999999996</c:v>
                </c:pt>
                <c:pt idx="91">
                  <c:v>373.93199999999996</c:v>
                </c:pt>
                <c:pt idx="92">
                  <c:v>373.93199999999996</c:v>
                </c:pt>
                <c:pt idx="93">
                  <c:v>373.93199999999996</c:v>
                </c:pt>
                <c:pt idx="94">
                  <c:v>373.93199999999996</c:v>
                </c:pt>
                <c:pt idx="95">
                  <c:v>373.93199999999996</c:v>
                </c:pt>
                <c:pt idx="96">
                  <c:v>369.19871999999998</c:v>
                </c:pt>
                <c:pt idx="97">
                  <c:v>369.19871999999998</c:v>
                </c:pt>
                <c:pt idx="98">
                  <c:v>369.19871999999998</c:v>
                </c:pt>
                <c:pt idx="99">
                  <c:v>369.19871999999998</c:v>
                </c:pt>
                <c:pt idx="100">
                  <c:v>369.19871999999998</c:v>
                </c:pt>
                <c:pt idx="101">
                  <c:v>369.19871999999998</c:v>
                </c:pt>
                <c:pt idx="102">
                  <c:v>369.19871999999998</c:v>
                </c:pt>
                <c:pt idx="103">
                  <c:v>369.19871999999998</c:v>
                </c:pt>
                <c:pt idx="104">
                  <c:v>369.19871999999998</c:v>
                </c:pt>
                <c:pt idx="105">
                  <c:v>369.19871999999998</c:v>
                </c:pt>
                <c:pt idx="106">
                  <c:v>369.19871999999998</c:v>
                </c:pt>
                <c:pt idx="107">
                  <c:v>369.19871999999998</c:v>
                </c:pt>
                <c:pt idx="108">
                  <c:v>389.01554999999996</c:v>
                </c:pt>
                <c:pt idx="109">
                  <c:v>389.01554999999996</c:v>
                </c:pt>
                <c:pt idx="110">
                  <c:v>389.01554999999996</c:v>
                </c:pt>
                <c:pt idx="111">
                  <c:v>389.01554999999996</c:v>
                </c:pt>
                <c:pt idx="112">
                  <c:v>389.01554999999996</c:v>
                </c:pt>
                <c:pt idx="113">
                  <c:v>389.01554999999996</c:v>
                </c:pt>
                <c:pt idx="114">
                  <c:v>389.01554999999996</c:v>
                </c:pt>
                <c:pt idx="115">
                  <c:v>389.01554999999996</c:v>
                </c:pt>
                <c:pt idx="116">
                  <c:v>389.01554999999996</c:v>
                </c:pt>
                <c:pt idx="117">
                  <c:v>389.01554999999996</c:v>
                </c:pt>
                <c:pt idx="118">
                  <c:v>389.01554999999996</c:v>
                </c:pt>
                <c:pt idx="119">
                  <c:v>389.01554999999996</c:v>
                </c:pt>
                <c:pt idx="120">
                  <c:v>406.10504999999995</c:v>
                </c:pt>
                <c:pt idx="121">
                  <c:v>406.10504999999995</c:v>
                </c:pt>
                <c:pt idx="122">
                  <c:v>406.10504999999995</c:v>
                </c:pt>
                <c:pt idx="123">
                  <c:v>406.10504999999995</c:v>
                </c:pt>
                <c:pt idx="124">
                  <c:v>406.10504999999995</c:v>
                </c:pt>
                <c:pt idx="125">
                  <c:v>406.10504999999995</c:v>
                </c:pt>
                <c:pt idx="126">
                  <c:v>406.10504999999995</c:v>
                </c:pt>
                <c:pt idx="127">
                  <c:v>406.10504999999995</c:v>
                </c:pt>
                <c:pt idx="128">
                  <c:v>406.10504999999995</c:v>
                </c:pt>
                <c:pt idx="129">
                  <c:v>406.10504999999995</c:v>
                </c:pt>
                <c:pt idx="130">
                  <c:v>406.10504999999995</c:v>
                </c:pt>
                <c:pt idx="131">
                  <c:v>406.10504999999995</c:v>
                </c:pt>
                <c:pt idx="132">
                  <c:v>402.012</c:v>
                </c:pt>
                <c:pt idx="133">
                  <c:v>402.012</c:v>
                </c:pt>
                <c:pt idx="134">
                  <c:v>402.012</c:v>
                </c:pt>
                <c:pt idx="135">
                  <c:v>402.012</c:v>
                </c:pt>
                <c:pt idx="136">
                  <c:v>402.012</c:v>
                </c:pt>
                <c:pt idx="137">
                  <c:v>402.012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7E-44B1-B5C6-EF969ECF817B}"/>
            </c:ext>
          </c:extLst>
        </c:ser>
        <c:ser>
          <c:idx val="2"/>
          <c:order val="3"/>
          <c:tx>
            <c:strRef>
              <c:f>'Atac-I50-SECOeS'!$AF$1</c:f>
              <c:strCache>
                <c:ptCount val="1"/>
                <c:pt idx="0">
                  <c:v>Break even - Bandeira Amarela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FF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'Atac-I50-SECOeS'!$AF$2:$AF$151</c:f>
              <c:numCache>
                <c:formatCode>_(* #,##0.00_);_(* \(#,##0.00\);_(* "-"??_);_(@_)</c:formatCode>
                <c:ptCount val="150"/>
                <c:pt idx="84">
                  <c:v>410.45757999999995</c:v>
                </c:pt>
                <c:pt idx="85">
                  <c:v>410.45757999999995</c:v>
                </c:pt>
                <c:pt idx="86">
                  <c:v>410.45757999999995</c:v>
                </c:pt>
                <c:pt idx="87">
                  <c:v>410.45757999999995</c:v>
                </c:pt>
                <c:pt idx="88">
                  <c:v>410.45757999999995</c:v>
                </c:pt>
                <c:pt idx="89">
                  <c:v>410.45757999999995</c:v>
                </c:pt>
                <c:pt idx="90">
                  <c:v>410.45757999999995</c:v>
                </c:pt>
                <c:pt idx="91">
                  <c:v>410.45757999999995</c:v>
                </c:pt>
                <c:pt idx="92">
                  <c:v>410.45757999999995</c:v>
                </c:pt>
                <c:pt idx="93">
                  <c:v>410.45757999999995</c:v>
                </c:pt>
                <c:pt idx="94">
                  <c:v>410.45757999999995</c:v>
                </c:pt>
                <c:pt idx="95">
                  <c:v>410.45757999999995</c:v>
                </c:pt>
                <c:pt idx="96">
                  <c:v>404.03252599999996</c:v>
                </c:pt>
                <c:pt idx="97">
                  <c:v>404.03252599999996</c:v>
                </c:pt>
                <c:pt idx="98">
                  <c:v>404.03252599999996</c:v>
                </c:pt>
                <c:pt idx="99">
                  <c:v>404.03252599999996</c:v>
                </c:pt>
                <c:pt idx="100">
                  <c:v>404.03252599999996</c:v>
                </c:pt>
                <c:pt idx="101">
                  <c:v>404.03252599999996</c:v>
                </c:pt>
                <c:pt idx="102">
                  <c:v>404.03252599999996</c:v>
                </c:pt>
                <c:pt idx="103">
                  <c:v>404.03252599999996</c:v>
                </c:pt>
                <c:pt idx="104">
                  <c:v>404.03252599999996</c:v>
                </c:pt>
                <c:pt idx="105">
                  <c:v>404.03252599999996</c:v>
                </c:pt>
                <c:pt idx="106">
                  <c:v>404.03252599999996</c:v>
                </c:pt>
                <c:pt idx="107">
                  <c:v>404.03252599999996</c:v>
                </c:pt>
                <c:pt idx="108">
                  <c:v>410.17844499999995</c:v>
                </c:pt>
                <c:pt idx="109">
                  <c:v>410.17844499999995</c:v>
                </c:pt>
                <c:pt idx="110">
                  <c:v>410.17844499999995</c:v>
                </c:pt>
                <c:pt idx="111">
                  <c:v>410.17844499999995</c:v>
                </c:pt>
                <c:pt idx="112">
                  <c:v>410.17844499999995</c:v>
                </c:pt>
                <c:pt idx="113">
                  <c:v>410.17844499999995</c:v>
                </c:pt>
                <c:pt idx="114">
                  <c:v>410.17844499999995</c:v>
                </c:pt>
                <c:pt idx="115">
                  <c:v>410.17844499999995</c:v>
                </c:pt>
                <c:pt idx="116">
                  <c:v>410.17844499999995</c:v>
                </c:pt>
                <c:pt idx="117">
                  <c:v>410.17844499999995</c:v>
                </c:pt>
                <c:pt idx="118">
                  <c:v>410.17844499999995</c:v>
                </c:pt>
                <c:pt idx="119">
                  <c:v>410.17844499999995</c:v>
                </c:pt>
                <c:pt idx="120">
                  <c:v>426.34052499999996</c:v>
                </c:pt>
                <c:pt idx="121">
                  <c:v>426.34052499999996</c:v>
                </c:pt>
                <c:pt idx="122">
                  <c:v>426.34052499999996</c:v>
                </c:pt>
                <c:pt idx="123">
                  <c:v>426.34052499999996</c:v>
                </c:pt>
                <c:pt idx="124">
                  <c:v>426.34052499999996</c:v>
                </c:pt>
                <c:pt idx="125">
                  <c:v>426.34052499999996</c:v>
                </c:pt>
                <c:pt idx="126">
                  <c:v>426.34052499999996</c:v>
                </c:pt>
                <c:pt idx="127">
                  <c:v>426.34052499999996</c:v>
                </c:pt>
                <c:pt idx="128">
                  <c:v>426.34052499999996</c:v>
                </c:pt>
                <c:pt idx="129">
                  <c:v>426.34052499999996</c:v>
                </c:pt>
                <c:pt idx="130">
                  <c:v>426.34052499999996</c:v>
                </c:pt>
                <c:pt idx="131">
                  <c:v>426.34052499999996</c:v>
                </c:pt>
                <c:pt idx="132">
                  <c:v>421.44258000000002</c:v>
                </c:pt>
                <c:pt idx="133">
                  <c:v>421.44258000000002</c:v>
                </c:pt>
                <c:pt idx="134">
                  <c:v>421.44258000000002</c:v>
                </c:pt>
                <c:pt idx="135">
                  <c:v>421.44258000000002</c:v>
                </c:pt>
                <c:pt idx="136">
                  <c:v>421.44258000000002</c:v>
                </c:pt>
                <c:pt idx="137">
                  <c:v>421.44258000000002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067E-44B1-B5C6-EF969ECF817B}"/>
            </c:ext>
          </c:extLst>
        </c:ser>
        <c:ser>
          <c:idx val="3"/>
          <c:order val="4"/>
          <c:tx>
            <c:strRef>
              <c:f>'Atac-I50-SECOeS'!$AG$1</c:f>
              <c:strCache>
                <c:ptCount val="1"/>
                <c:pt idx="0">
                  <c:v>Break even - Bandeira Vermelha 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99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'Atac-I50-SECOeS'!$AG$2:$AG$151</c:f>
              <c:numCache>
                <c:formatCode>_(* #,##0.00_);_(* \(#,##0.00\);_(* "-"??_);_(@_)</c:formatCode>
                <c:ptCount val="150"/>
                <c:pt idx="84">
                  <c:v>453.36199999999997</c:v>
                </c:pt>
                <c:pt idx="85">
                  <c:v>453.36199999999997</c:v>
                </c:pt>
                <c:pt idx="86">
                  <c:v>453.36199999999997</c:v>
                </c:pt>
                <c:pt idx="87">
                  <c:v>453.36199999999997</c:v>
                </c:pt>
                <c:pt idx="88">
                  <c:v>453.36199999999997</c:v>
                </c:pt>
                <c:pt idx="89">
                  <c:v>453.36199999999997</c:v>
                </c:pt>
                <c:pt idx="90">
                  <c:v>453.36199999999997</c:v>
                </c:pt>
                <c:pt idx="91">
                  <c:v>453.36199999999997</c:v>
                </c:pt>
                <c:pt idx="92">
                  <c:v>453.36199999999997</c:v>
                </c:pt>
                <c:pt idx="93">
                  <c:v>453.36199999999997</c:v>
                </c:pt>
                <c:pt idx="94">
                  <c:v>453.36199999999997</c:v>
                </c:pt>
                <c:pt idx="95">
                  <c:v>453.36199999999997</c:v>
                </c:pt>
                <c:pt idx="96">
                  <c:v>444.94971999999996</c:v>
                </c:pt>
                <c:pt idx="97">
                  <c:v>444.94971999999996</c:v>
                </c:pt>
                <c:pt idx="98">
                  <c:v>444.94971999999996</c:v>
                </c:pt>
                <c:pt idx="99">
                  <c:v>444.94971999999996</c:v>
                </c:pt>
                <c:pt idx="100">
                  <c:v>444.94971999999996</c:v>
                </c:pt>
                <c:pt idx="101">
                  <c:v>444.94971999999996</c:v>
                </c:pt>
                <c:pt idx="102">
                  <c:v>444.94971999999996</c:v>
                </c:pt>
                <c:pt idx="103">
                  <c:v>444.94971999999996</c:v>
                </c:pt>
                <c:pt idx="104">
                  <c:v>444.94971999999996</c:v>
                </c:pt>
                <c:pt idx="105">
                  <c:v>444.94971999999996</c:v>
                </c:pt>
                <c:pt idx="106">
                  <c:v>444.94971999999996</c:v>
                </c:pt>
                <c:pt idx="107">
                  <c:v>444.94971999999996</c:v>
                </c:pt>
                <c:pt idx="108">
                  <c:v>439.12165099999999</c:v>
                </c:pt>
                <c:pt idx="109">
                  <c:v>439.12165099999999</c:v>
                </c:pt>
                <c:pt idx="110">
                  <c:v>439.12165099999999</c:v>
                </c:pt>
                <c:pt idx="111">
                  <c:v>439.12165099999999</c:v>
                </c:pt>
                <c:pt idx="112">
                  <c:v>439.12165099999999</c:v>
                </c:pt>
                <c:pt idx="113">
                  <c:v>439.12165099999999</c:v>
                </c:pt>
                <c:pt idx="114">
                  <c:v>439.12165099999999</c:v>
                </c:pt>
                <c:pt idx="115">
                  <c:v>439.12165099999999</c:v>
                </c:pt>
                <c:pt idx="116">
                  <c:v>439.12165099999999</c:v>
                </c:pt>
                <c:pt idx="117">
                  <c:v>439.12165099999999</c:v>
                </c:pt>
                <c:pt idx="118">
                  <c:v>439.12165099999999</c:v>
                </c:pt>
                <c:pt idx="119">
                  <c:v>439.12165099999999</c:v>
                </c:pt>
                <c:pt idx="120">
                  <c:v>454.01535499999994</c:v>
                </c:pt>
                <c:pt idx="121">
                  <c:v>454.01535499999994</c:v>
                </c:pt>
                <c:pt idx="122">
                  <c:v>454.01535499999994</c:v>
                </c:pt>
                <c:pt idx="123">
                  <c:v>454.01535499999994</c:v>
                </c:pt>
                <c:pt idx="124">
                  <c:v>454.01535499999994</c:v>
                </c:pt>
                <c:pt idx="125">
                  <c:v>454.01535499999994</c:v>
                </c:pt>
                <c:pt idx="126">
                  <c:v>454.01535499999994</c:v>
                </c:pt>
                <c:pt idx="127">
                  <c:v>454.01535499999994</c:v>
                </c:pt>
                <c:pt idx="128">
                  <c:v>454.01535499999994</c:v>
                </c:pt>
                <c:pt idx="129">
                  <c:v>454.01535499999994</c:v>
                </c:pt>
                <c:pt idx="130">
                  <c:v>454.01535499999994</c:v>
                </c:pt>
                <c:pt idx="131">
                  <c:v>454.01535499999994</c:v>
                </c:pt>
                <c:pt idx="132">
                  <c:v>448.01660400000003</c:v>
                </c:pt>
                <c:pt idx="133">
                  <c:v>448.01660400000003</c:v>
                </c:pt>
                <c:pt idx="134">
                  <c:v>448.01660400000003</c:v>
                </c:pt>
                <c:pt idx="135">
                  <c:v>448.01660400000003</c:v>
                </c:pt>
                <c:pt idx="136">
                  <c:v>448.01660400000003</c:v>
                </c:pt>
                <c:pt idx="137">
                  <c:v>448.01660400000003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067E-44B1-B5C6-EF969ECF817B}"/>
            </c:ext>
          </c:extLst>
        </c:ser>
        <c:ser>
          <c:idx val="4"/>
          <c:order val="5"/>
          <c:tx>
            <c:strRef>
              <c:f>'Atac-I50-SECOeS'!$AH$1</c:f>
              <c:strCache>
                <c:ptCount val="1"/>
                <c:pt idx="0">
                  <c:v>Break even - Bandeira Vermelha II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'Atac-I50-SECOeS'!$AH$2:$AH$151</c:f>
              <c:numCache>
                <c:formatCode>_(* #,##0.00_);_(* \(#,##0.00\);_(* "-"??_);_(@_)</c:formatCode>
                <c:ptCount val="150"/>
                <c:pt idx="84">
                  <c:v>493.62689999999998</c:v>
                </c:pt>
                <c:pt idx="85">
                  <c:v>493.62689999999998</c:v>
                </c:pt>
                <c:pt idx="86">
                  <c:v>493.62689999999998</c:v>
                </c:pt>
                <c:pt idx="87">
                  <c:v>493.62689999999998</c:v>
                </c:pt>
                <c:pt idx="88">
                  <c:v>493.62689999999998</c:v>
                </c:pt>
                <c:pt idx="89">
                  <c:v>493.62689999999998</c:v>
                </c:pt>
                <c:pt idx="90">
                  <c:v>493.62689999999998</c:v>
                </c:pt>
                <c:pt idx="91">
                  <c:v>493.62689999999998</c:v>
                </c:pt>
                <c:pt idx="92">
                  <c:v>493.62689999999998</c:v>
                </c:pt>
                <c:pt idx="93">
                  <c:v>493.62689999999998</c:v>
                </c:pt>
                <c:pt idx="94">
                  <c:v>493.62689999999998</c:v>
                </c:pt>
                <c:pt idx="95">
                  <c:v>493.62689999999998</c:v>
                </c:pt>
                <c:pt idx="96">
                  <c:v>483.34965</c:v>
                </c:pt>
                <c:pt idx="97">
                  <c:v>483.34965</c:v>
                </c:pt>
                <c:pt idx="98">
                  <c:v>483.34965</c:v>
                </c:pt>
                <c:pt idx="99">
                  <c:v>483.34965</c:v>
                </c:pt>
                <c:pt idx="100">
                  <c:v>483.34965</c:v>
                </c:pt>
                <c:pt idx="101">
                  <c:v>483.34965</c:v>
                </c:pt>
                <c:pt idx="102">
                  <c:v>483.34965</c:v>
                </c:pt>
                <c:pt idx="103">
                  <c:v>483.34965</c:v>
                </c:pt>
                <c:pt idx="104">
                  <c:v>483.34965</c:v>
                </c:pt>
                <c:pt idx="105">
                  <c:v>483.34965</c:v>
                </c:pt>
                <c:pt idx="106">
                  <c:v>483.34965</c:v>
                </c:pt>
                <c:pt idx="107">
                  <c:v>483.34965</c:v>
                </c:pt>
                <c:pt idx="108">
                  <c:v>477.45062899999994</c:v>
                </c:pt>
                <c:pt idx="109">
                  <c:v>477.45062899999994</c:v>
                </c:pt>
                <c:pt idx="110">
                  <c:v>477.45062899999994</c:v>
                </c:pt>
                <c:pt idx="111">
                  <c:v>477.45062899999994</c:v>
                </c:pt>
                <c:pt idx="112">
                  <c:v>477.45062899999994</c:v>
                </c:pt>
                <c:pt idx="113">
                  <c:v>477.45062899999994</c:v>
                </c:pt>
                <c:pt idx="114">
                  <c:v>477.45062899999994</c:v>
                </c:pt>
                <c:pt idx="115">
                  <c:v>477.45062899999994</c:v>
                </c:pt>
                <c:pt idx="116">
                  <c:v>477.45062899999994</c:v>
                </c:pt>
                <c:pt idx="117">
                  <c:v>477.45062899999994</c:v>
                </c:pt>
                <c:pt idx="118">
                  <c:v>477.45062899999994</c:v>
                </c:pt>
                <c:pt idx="119">
                  <c:v>477.45062899999994</c:v>
                </c:pt>
                <c:pt idx="120">
                  <c:v>490.66464499999995</c:v>
                </c:pt>
                <c:pt idx="121">
                  <c:v>490.66464499999995</c:v>
                </c:pt>
                <c:pt idx="122">
                  <c:v>490.66464499999995</c:v>
                </c:pt>
                <c:pt idx="123">
                  <c:v>490.66464499999995</c:v>
                </c:pt>
                <c:pt idx="124">
                  <c:v>490.66464499999995</c:v>
                </c:pt>
                <c:pt idx="125">
                  <c:v>490.66464499999995</c:v>
                </c:pt>
                <c:pt idx="126">
                  <c:v>490.66464499999995</c:v>
                </c:pt>
                <c:pt idx="127">
                  <c:v>490.66464499999995</c:v>
                </c:pt>
                <c:pt idx="128">
                  <c:v>490.66464499999995</c:v>
                </c:pt>
                <c:pt idx="129">
                  <c:v>490.66464499999995</c:v>
                </c:pt>
                <c:pt idx="130">
                  <c:v>490.66464499999995</c:v>
                </c:pt>
                <c:pt idx="131">
                  <c:v>490.66464499999995</c:v>
                </c:pt>
                <c:pt idx="132">
                  <c:v>483.20811600000002</c:v>
                </c:pt>
                <c:pt idx="133">
                  <c:v>483.20811600000002</c:v>
                </c:pt>
                <c:pt idx="134">
                  <c:v>483.20811600000002</c:v>
                </c:pt>
                <c:pt idx="135">
                  <c:v>483.20811600000002</c:v>
                </c:pt>
                <c:pt idx="136">
                  <c:v>483.20811600000002</c:v>
                </c:pt>
                <c:pt idx="137">
                  <c:v>483.20811600000002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067E-44B1-B5C6-EF969ECF81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53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valAx>
        <c:axId val="1613759871"/>
        <c:scaling>
          <c:orientation val="minMax"/>
          <c:max val="0.65000000000000013"/>
          <c:min val="-1"/>
        </c:scaling>
        <c:delete val="1"/>
        <c:axPos val="r"/>
        <c:numFmt formatCode="0%" sourceLinked="1"/>
        <c:majorTickMark val="out"/>
        <c:minorTickMark val="none"/>
        <c:tickLblPos val="nextTo"/>
        <c:crossAx val="1613764671"/>
        <c:crosses val="max"/>
        <c:crossBetween val="between"/>
      </c:valAx>
      <c:catAx>
        <c:axId val="1613764671"/>
        <c:scaling>
          <c:orientation val="minMax"/>
        </c:scaling>
        <c:delete val="1"/>
        <c:axPos val="b"/>
        <c:majorTickMark val="out"/>
        <c:minorTickMark val="none"/>
        <c:tickLblPos val="nextTo"/>
        <c:crossAx val="1613759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2"/>
          <c:order val="0"/>
          <c:tx>
            <c:v>Economia</c:v>
          </c:tx>
          <c:spPr>
            <a:solidFill>
              <a:schemeClr val="accent3">
                <a:lumMod val="40000"/>
                <a:lumOff val="60000"/>
              </a:schemeClr>
            </a:solidFill>
            <a:ln w="19050">
              <a:solidFill>
                <a:schemeClr val="accent3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'Atac-I50-SECOeS'!$AK$2:$AK$151</c:f>
              <c:numCache>
                <c:formatCode>0%</c:formatCode>
                <c:ptCount val="150"/>
                <c:pt idx="84">
                  <c:v>0.24945533769063186</c:v>
                </c:pt>
                <c:pt idx="85">
                  <c:v>0.31856564532826531</c:v>
                </c:pt>
                <c:pt idx="86">
                  <c:v>0.27259843441528858</c:v>
                </c:pt>
                <c:pt idx="87">
                  <c:v>0.28855500465325229</c:v>
                </c:pt>
                <c:pt idx="88">
                  <c:v>0.3210058097313</c:v>
                </c:pt>
                <c:pt idx="89">
                  <c:v>0.33505809731299907</c:v>
                </c:pt>
                <c:pt idx="90">
                  <c:v>0.39179030768517614</c:v>
                </c:pt>
                <c:pt idx="91">
                  <c:v>0.40527241584031315</c:v>
                </c:pt>
                <c:pt idx="92">
                  <c:v>0.39688339056298994</c:v>
                </c:pt>
                <c:pt idx="93">
                  <c:v>0.46017814290655329</c:v>
                </c:pt>
                <c:pt idx="94">
                  <c:v>0.5355385025441346</c:v>
                </c:pt>
                <c:pt idx="95">
                  <c:v>0.54107469926201668</c:v>
                </c:pt>
                <c:pt idx="96">
                  <c:v>0.59701178451178449</c:v>
                </c:pt>
                <c:pt idx="97">
                  <c:v>0.61752318642924875</c:v>
                </c:pt>
                <c:pt idx="98">
                  <c:v>0.63121071131196405</c:v>
                </c:pt>
                <c:pt idx="99">
                  <c:v>0.66336697122532451</c:v>
                </c:pt>
                <c:pt idx="100">
                  <c:v>0.65210439756911631</c:v>
                </c:pt>
                <c:pt idx="101">
                  <c:v>0.64716294550292885</c:v>
                </c:pt>
                <c:pt idx="102">
                  <c:v>0.6385281798015624</c:v>
                </c:pt>
                <c:pt idx="103">
                  <c:v>0.63984988596084214</c:v>
                </c:pt>
                <c:pt idx="104">
                  <c:v>0.65381500901315281</c:v>
                </c:pt>
                <c:pt idx="105">
                  <c:v>0.64372005406735966</c:v>
                </c:pt>
                <c:pt idx="106">
                  <c:v>0.61272703401210782</c:v>
                </c:pt>
                <c:pt idx="107">
                  <c:v>0.58294911537673322</c:v>
                </c:pt>
                <c:pt idx="108">
                  <c:v>0.6132756132756132</c:v>
                </c:pt>
                <c:pt idx="109">
                  <c:v>0.43885555046150038</c:v>
                </c:pt>
                <c:pt idx="110">
                  <c:v>0.4672775077157369</c:v>
                </c:pt>
                <c:pt idx="111">
                  <c:v>0.49749275232485352</c:v>
                </c:pt>
                <c:pt idx="112">
                  <c:v>0.55285946224457549</c:v>
                </c:pt>
                <c:pt idx="113">
                  <c:v>0.48118891962602056</c:v>
                </c:pt>
                <c:pt idx="114">
                  <c:v>0.42180336150230152</c:v>
                </c:pt>
                <c:pt idx="115">
                  <c:v>0.45982622745486068</c:v>
                </c:pt>
                <c:pt idx="116">
                  <c:v>0.42527267440423222</c:v>
                </c:pt>
                <c:pt idx="117">
                  <c:v>0.38493632623854407</c:v>
                </c:pt>
                <c:pt idx="118">
                  <c:v>0.48021198067218068</c:v>
                </c:pt>
                <c:pt idx="119">
                  <c:v>0.49048020059866504</c:v>
                </c:pt>
                <c:pt idx="120">
                  <c:v>0.51185126442858386</c:v>
                </c:pt>
                <c:pt idx="121">
                  <c:v>0.43662089402729648</c:v>
                </c:pt>
                <c:pt idx="122">
                  <c:v>0.34979149962415967</c:v>
                </c:pt>
                <c:pt idx="123">
                  <c:v>0.29318263833458846</c:v>
                </c:pt>
                <c:pt idx="124">
                  <c:v>0.3149252336994523</c:v>
                </c:pt>
                <c:pt idx="125">
                  <c:v>0.31562350677490941</c:v>
                </c:pt>
                <c:pt idx="126">
                  <c:v>0.34930136919006549</c:v>
                </c:pt>
                <c:pt idx="127">
                  <c:v>0.37170512353337581</c:v>
                </c:pt>
                <c:pt idx="128">
                  <c:v>0.32658343779111659</c:v>
                </c:pt>
                <c:pt idx="129">
                  <c:v>0.33961520547454394</c:v>
                </c:pt>
                <c:pt idx="130">
                  <c:v>0.36342924078388089</c:v>
                </c:pt>
                <c:pt idx="131">
                  <c:v>0.28248515993583417</c:v>
                </c:pt>
                <c:pt idx="132">
                  <c:v>0.2025641025641027</c:v>
                </c:pt>
                <c:pt idx="133">
                  <c:v>0.12141331878429278</c:v>
                </c:pt>
                <c:pt idx="134">
                  <c:v>0.19139682950315462</c:v>
                </c:pt>
                <c:pt idx="135">
                  <c:v>0.2580678561833975</c:v>
                </c:pt>
                <c:pt idx="136">
                  <c:v>0.22968805795736325</c:v>
                </c:pt>
                <c:pt idx="137">
                  <c:v>0.25071335626244434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38-422D-AADA-9E22A5BF18F3}"/>
            </c:ext>
          </c:extLst>
        </c:ser>
        <c:ser>
          <c:idx val="1"/>
          <c:order val="1"/>
          <c:tx>
            <c:v>Prejuízo</c:v>
          </c:tx>
          <c:spPr>
            <a:solidFill>
              <a:schemeClr val="accent6">
                <a:lumMod val="40000"/>
                <a:lumOff val="60000"/>
              </a:schemeClr>
            </a:solidFill>
            <a:ln w="19050">
              <a:solidFill>
                <a:schemeClr val="accent6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'Atac-I50-SECOeS'!$AL$2:$AL$151</c:f>
              <c:numCache>
                <c:formatCode>0%</c:formatCode>
                <c:ptCount val="150"/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38-422D-AADA-9E22A5BF1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11322928"/>
        <c:axId val="-2111317488"/>
        <c:extLst>
          <c:ext xmlns:c15="http://schemas.microsoft.com/office/drawing/2012/chart" uri="{02D57815-91ED-43cb-92C2-25804820EDAC}">
            <c15:filteredAreaSeries>
              <c15:ser>
                <c:idx val="3"/>
                <c:order val="2"/>
                <c:tx>
                  <c:strRef>
                    <c:extLst>
                      <c:ext uri="{02D57815-91ED-43cb-92C2-25804820EDAC}">
                        <c15:formulaRef>
                          <c15:sqref>'Atac-I50-SECOeS'!$AG$1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4">
                          <a:shade val="51000"/>
                          <a:satMod val="130000"/>
                        </a:schemeClr>
                      </a:gs>
                      <a:gs pos="80000">
                        <a:schemeClr val="accent4">
                          <a:shade val="93000"/>
                          <a:satMod val="130000"/>
                        </a:schemeClr>
                      </a:gs>
                      <a:gs pos="100000">
                        <a:schemeClr val="accent4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FF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'Atac-I50-SECOeS'!$AG$2:$AG$151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453.36199999999997</c:v>
                      </c:pt>
                      <c:pt idx="85">
                        <c:v>453.36199999999997</c:v>
                      </c:pt>
                      <c:pt idx="86">
                        <c:v>453.36199999999997</c:v>
                      </c:pt>
                      <c:pt idx="87">
                        <c:v>453.36199999999997</c:v>
                      </c:pt>
                      <c:pt idx="88">
                        <c:v>453.36199999999997</c:v>
                      </c:pt>
                      <c:pt idx="89">
                        <c:v>453.36199999999997</c:v>
                      </c:pt>
                      <c:pt idx="90">
                        <c:v>453.36199999999997</c:v>
                      </c:pt>
                      <c:pt idx="91">
                        <c:v>453.36199999999997</c:v>
                      </c:pt>
                      <c:pt idx="92">
                        <c:v>453.36199999999997</c:v>
                      </c:pt>
                      <c:pt idx="93">
                        <c:v>453.36199999999997</c:v>
                      </c:pt>
                      <c:pt idx="94">
                        <c:v>453.36199999999997</c:v>
                      </c:pt>
                      <c:pt idx="95">
                        <c:v>453.36199999999997</c:v>
                      </c:pt>
                      <c:pt idx="96">
                        <c:v>444.94971999999996</c:v>
                      </c:pt>
                      <c:pt idx="97">
                        <c:v>444.94971999999996</c:v>
                      </c:pt>
                      <c:pt idx="98">
                        <c:v>444.94971999999996</c:v>
                      </c:pt>
                      <c:pt idx="99">
                        <c:v>444.94971999999996</c:v>
                      </c:pt>
                      <c:pt idx="100">
                        <c:v>444.94971999999996</c:v>
                      </c:pt>
                      <c:pt idx="101">
                        <c:v>444.94971999999996</c:v>
                      </c:pt>
                      <c:pt idx="102">
                        <c:v>444.94971999999996</c:v>
                      </c:pt>
                      <c:pt idx="103">
                        <c:v>444.94971999999996</c:v>
                      </c:pt>
                      <c:pt idx="104">
                        <c:v>444.94971999999996</c:v>
                      </c:pt>
                      <c:pt idx="105">
                        <c:v>444.94971999999996</c:v>
                      </c:pt>
                      <c:pt idx="106">
                        <c:v>444.94971999999996</c:v>
                      </c:pt>
                      <c:pt idx="107">
                        <c:v>444.94971999999996</c:v>
                      </c:pt>
                      <c:pt idx="108">
                        <c:v>439.12165099999999</c:v>
                      </c:pt>
                      <c:pt idx="109">
                        <c:v>439.12165099999999</c:v>
                      </c:pt>
                      <c:pt idx="110">
                        <c:v>439.12165099999999</c:v>
                      </c:pt>
                      <c:pt idx="111">
                        <c:v>439.12165099999999</c:v>
                      </c:pt>
                      <c:pt idx="112">
                        <c:v>439.12165099999999</c:v>
                      </c:pt>
                      <c:pt idx="113">
                        <c:v>439.12165099999999</c:v>
                      </c:pt>
                      <c:pt idx="114">
                        <c:v>439.12165099999999</c:v>
                      </c:pt>
                      <c:pt idx="115">
                        <c:v>439.12165099999999</c:v>
                      </c:pt>
                      <c:pt idx="116">
                        <c:v>439.12165099999999</c:v>
                      </c:pt>
                      <c:pt idx="117">
                        <c:v>439.12165099999999</c:v>
                      </c:pt>
                      <c:pt idx="118">
                        <c:v>439.12165099999999</c:v>
                      </c:pt>
                      <c:pt idx="119">
                        <c:v>439.12165099999999</c:v>
                      </c:pt>
                      <c:pt idx="120">
                        <c:v>454.01535499999994</c:v>
                      </c:pt>
                      <c:pt idx="121">
                        <c:v>454.01535499999994</c:v>
                      </c:pt>
                      <c:pt idx="122">
                        <c:v>454.01535499999994</c:v>
                      </c:pt>
                      <c:pt idx="123">
                        <c:v>454.01535499999994</c:v>
                      </c:pt>
                      <c:pt idx="124">
                        <c:v>454.01535499999994</c:v>
                      </c:pt>
                      <c:pt idx="125">
                        <c:v>454.01535499999994</c:v>
                      </c:pt>
                      <c:pt idx="126">
                        <c:v>454.01535499999994</c:v>
                      </c:pt>
                      <c:pt idx="127">
                        <c:v>454.01535499999994</c:v>
                      </c:pt>
                      <c:pt idx="128">
                        <c:v>454.01535499999994</c:v>
                      </c:pt>
                      <c:pt idx="129">
                        <c:v>454.01535499999994</c:v>
                      </c:pt>
                      <c:pt idx="130">
                        <c:v>454.01535499999994</c:v>
                      </c:pt>
                      <c:pt idx="131">
                        <c:v>454.01535499999994</c:v>
                      </c:pt>
                      <c:pt idx="132">
                        <c:v>448.01660400000003</c:v>
                      </c:pt>
                      <c:pt idx="133">
                        <c:v>448.01660400000003</c:v>
                      </c:pt>
                      <c:pt idx="134">
                        <c:v>448.01660400000003</c:v>
                      </c:pt>
                      <c:pt idx="135">
                        <c:v>448.01660400000003</c:v>
                      </c:pt>
                      <c:pt idx="136">
                        <c:v>448.01660400000003</c:v>
                      </c:pt>
                      <c:pt idx="137">
                        <c:v>448.01660400000003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CD38-422D-AADA-9E22A5BF18F3}"/>
                  </c:ext>
                </c:extLst>
              </c15:ser>
            </c15:filteredAreaSeries>
            <c15:filteredArea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hade val="51000"/>
                          <a:satMod val="130000"/>
                        </a:schemeClr>
                      </a:gs>
                      <a:gs pos="80000">
                        <a:schemeClr val="accent5">
                          <a:shade val="93000"/>
                          <a:satMod val="130000"/>
                        </a:schemeClr>
                      </a:gs>
                      <a:gs pos="100000">
                        <a:schemeClr val="accent5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C0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'Atac-I50-SECOeS'!$AH$2:$AH$151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493.62689999999998</c:v>
                      </c:pt>
                      <c:pt idx="85">
                        <c:v>493.62689999999998</c:v>
                      </c:pt>
                      <c:pt idx="86">
                        <c:v>493.62689999999998</c:v>
                      </c:pt>
                      <c:pt idx="87">
                        <c:v>493.62689999999998</c:v>
                      </c:pt>
                      <c:pt idx="88">
                        <c:v>493.62689999999998</c:v>
                      </c:pt>
                      <c:pt idx="89">
                        <c:v>493.62689999999998</c:v>
                      </c:pt>
                      <c:pt idx="90">
                        <c:v>493.62689999999998</c:v>
                      </c:pt>
                      <c:pt idx="91">
                        <c:v>493.62689999999998</c:v>
                      </c:pt>
                      <c:pt idx="92">
                        <c:v>493.62689999999998</c:v>
                      </c:pt>
                      <c:pt idx="93">
                        <c:v>493.62689999999998</c:v>
                      </c:pt>
                      <c:pt idx="94">
                        <c:v>493.62689999999998</c:v>
                      </c:pt>
                      <c:pt idx="95">
                        <c:v>493.62689999999998</c:v>
                      </c:pt>
                      <c:pt idx="96">
                        <c:v>483.34965</c:v>
                      </c:pt>
                      <c:pt idx="97">
                        <c:v>483.34965</c:v>
                      </c:pt>
                      <c:pt idx="98">
                        <c:v>483.34965</c:v>
                      </c:pt>
                      <c:pt idx="99">
                        <c:v>483.34965</c:v>
                      </c:pt>
                      <c:pt idx="100">
                        <c:v>483.34965</c:v>
                      </c:pt>
                      <c:pt idx="101">
                        <c:v>483.34965</c:v>
                      </c:pt>
                      <c:pt idx="102">
                        <c:v>483.34965</c:v>
                      </c:pt>
                      <c:pt idx="103">
                        <c:v>483.34965</c:v>
                      </c:pt>
                      <c:pt idx="104">
                        <c:v>483.34965</c:v>
                      </c:pt>
                      <c:pt idx="105">
                        <c:v>483.34965</c:v>
                      </c:pt>
                      <c:pt idx="106">
                        <c:v>483.34965</c:v>
                      </c:pt>
                      <c:pt idx="107">
                        <c:v>483.34965</c:v>
                      </c:pt>
                      <c:pt idx="108">
                        <c:v>477.45062899999994</c:v>
                      </c:pt>
                      <c:pt idx="109">
                        <c:v>477.45062899999994</c:v>
                      </c:pt>
                      <c:pt idx="110">
                        <c:v>477.45062899999994</c:v>
                      </c:pt>
                      <c:pt idx="111">
                        <c:v>477.45062899999994</c:v>
                      </c:pt>
                      <c:pt idx="112">
                        <c:v>477.45062899999994</c:v>
                      </c:pt>
                      <c:pt idx="113">
                        <c:v>477.45062899999994</c:v>
                      </c:pt>
                      <c:pt idx="114">
                        <c:v>477.45062899999994</c:v>
                      </c:pt>
                      <c:pt idx="115">
                        <c:v>477.45062899999994</c:v>
                      </c:pt>
                      <c:pt idx="116">
                        <c:v>477.45062899999994</c:v>
                      </c:pt>
                      <c:pt idx="117">
                        <c:v>477.45062899999994</c:v>
                      </c:pt>
                      <c:pt idx="118">
                        <c:v>477.45062899999994</c:v>
                      </c:pt>
                      <c:pt idx="119">
                        <c:v>477.45062899999994</c:v>
                      </c:pt>
                      <c:pt idx="120">
                        <c:v>490.66464499999995</c:v>
                      </c:pt>
                      <c:pt idx="121">
                        <c:v>490.66464499999995</c:v>
                      </c:pt>
                      <c:pt idx="122">
                        <c:v>490.66464499999995</c:v>
                      </c:pt>
                      <c:pt idx="123">
                        <c:v>490.66464499999995</c:v>
                      </c:pt>
                      <c:pt idx="124">
                        <c:v>490.66464499999995</c:v>
                      </c:pt>
                      <c:pt idx="125">
                        <c:v>490.66464499999995</c:v>
                      </c:pt>
                      <c:pt idx="126">
                        <c:v>490.66464499999995</c:v>
                      </c:pt>
                      <c:pt idx="127">
                        <c:v>490.66464499999995</c:v>
                      </c:pt>
                      <c:pt idx="128">
                        <c:v>490.66464499999995</c:v>
                      </c:pt>
                      <c:pt idx="129">
                        <c:v>490.66464499999995</c:v>
                      </c:pt>
                      <c:pt idx="130">
                        <c:v>490.66464499999995</c:v>
                      </c:pt>
                      <c:pt idx="131">
                        <c:v>490.66464499999995</c:v>
                      </c:pt>
                      <c:pt idx="132">
                        <c:v>483.20811600000002</c:v>
                      </c:pt>
                      <c:pt idx="133">
                        <c:v>483.20811600000002</c:v>
                      </c:pt>
                      <c:pt idx="134">
                        <c:v>483.20811600000002</c:v>
                      </c:pt>
                      <c:pt idx="135">
                        <c:v>483.20811600000002</c:v>
                      </c:pt>
                      <c:pt idx="136">
                        <c:v>483.20811600000002</c:v>
                      </c:pt>
                      <c:pt idx="137">
                        <c:v>483.20811600000002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D38-422D-AADA-9E22A5BF18F3}"/>
                  </c:ext>
                </c:extLst>
              </c15:ser>
            </c15:filteredAreaSeries>
            <c15:filteredArea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'Atac-I50-SECOeS'!$X$1</c15:sqref>
                        </c15:formulaRef>
                      </c:ext>
                    </c:extLst>
                    <c:strCache>
                      <c:ptCount val="1"/>
                      <c:pt idx="0">
                        <c:v>Preços Mercado Livre - Média Histórica ACL de 36 meses Futuros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hade val="51000"/>
                          <a:satMod val="130000"/>
                        </a:schemeClr>
                      </a:gs>
                      <a:gs pos="80000">
                        <a:schemeClr val="accent6">
                          <a:shade val="93000"/>
                          <a:satMod val="130000"/>
                        </a:schemeClr>
                      </a:gs>
                      <a:gs pos="100000">
                        <a:schemeClr val="accent6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>
                    <a:solidFill>
                      <a:schemeClr val="tx1">
                        <a:lumMod val="65000"/>
                        <a:lumOff val="35000"/>
                      </a:schemeClr>
                    </a:solidFill>
                    <a:prstDash val="lgDash"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'Atac-I50-SECOeS'!$X$2:$X$151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220.91089963991769</c:v>
                      </c:pt>
                      <c:pt idx="85">
                        <c:v>220.91089963991769</c:v>
                      </c:pt>
                      <c:pt idx="86">
                        <c:v>220.91089963991769</c:v>
                      </c:pt>
                      <c:pt idx="87">
                        <c:v>220.91089963991769</c:v>
                      </c:pt>
                      <c:pt idx="88">
                        <c:v>220.91089963991769</c:v>
                      </c:pt>
                      <c:pt idx="89">
                        <c:v>220.91089963991769</c:v>
                      </c:pt>
                      <c:pt idx="90">
                        <c:v>220.91089963991769</c:v>
                      </c:pt>
                      <c:pt idx="91">
                        <c:v>220.91089963991769</c:v>
                      </c:pt>
                      <c:pt idx="92">
                        <c:v>220.91089963991769</c:v>
                      </c:pt>
                      <c:pt idx="93">
                        <c:v>220.91089963991769</c:v>
                      </c:pt>
                      <c:pt idx="94">
                        <c:v>220.91089963991769</c:v>
                      </c:pt>
                      <c:pt idx="95">
                        <c:v>220.91089963991769</c:v>
                      </c:pt>
                      <c:pt idx="96">
                        <c:v>220.91089963991769</c:v>
                      </c:pt>
                      <c:pt idx="97">
                        <c:v>220.91089963991769</c:v>
                      </c:pt>
                      <c:pt idx="98">
                        <c:v>220.91089963991769</c:v>
                      </c:pt>
                      <c:pt idx="99">
                        <c:v>220.91089963991769</c:v>
                      </c:pt>
                      <c:pt idx="100">
                        <c:v>220.91089963991769</c:v>
                      </c:pt>
                      <c:pt idx="101">
                        <c:v>220.91089963991769</c:v>
                      </c:pt>
                      <c:pt idx="102">
                        <c:v>220.91089963991769</c:v>
                      </c:pt>
                      <c:pt idx="103">
                        <c:v>220.91089963991769</c:v>
                      </c:pt>
                      <c:pt idx="104">
                        <c:v>220.91089963991769</c:v>
                      </c:pt>
                      <c:pt idx="105">
                        <c:v>220.91089963991769</c:v>
                      </c:pt>
                      <c:pt idx="106">
                        <c:v>220.91089963991769</c:v>
                      </c:pt>
                      <c:pt idx="107">
                        <c:v>220.91089963991769</c:v>
                      </c:pt>
                      <c:pt idx="108">
                        <c:v>220.91089963991769</c:v>
                      </c:pt>
                      <c:pt idx="109">
                        <c:v>220.91089963991769</c:v>
                      </c:pt>
                      <c:pt idx="110">
                        <c:v>220.91089963991769</c:v>
                      </c:pt>
                      <c:pt idx="111">
                        <c:v>220.91089963991769</c:v>
                      </c:pt>
                      <c:pt idx="112">
                        <c:v>220.91089963991769</c:v>
                      </c:pt>
                      <c:pt idx="113">
                        <c:v>220.91089963991769</c:v>
                      </c:pt>
                      <c:pt idx="114">
                        <c:v>220.91089963991769</c:v>
                      </c:pt>
                      <c:pt idx="115">
                        <c:v>220.91089963991769</c:v>
                      </c:pt>
                      <c:pt idx="116">
                        <c:v>220.91089963991769</c:v>
                      </c:pt>
                      <c:pt idx="117">
                        <c:v>220.91089963991769</c:v>
                      </c:pt>
                      <c:pt idx="118">
                        <c:v>220.91089963991769</c:v>
                      </c:pt>
                      <c:pt idx="119">
                        <c:v>220.91089963991769</c:v>
                      </c:pt>
                      <c:pt idx="120">
                        <c:v>220.91089963991769</c:v>
                      </c:pt>
                      <c:pt idx="121">
                        <c:v>220.91089963991769</c:v>
                      </c:pt>
                      <c:pt idx="122">
                        <c:v>220.91089963991769</c:v>
                      </c:pt>
                      <c:pt idx="123">
                        <c:v>220.91089963991769</c:v>
                      </c:pt>
                      <c:pt idx="124">
                        <c:v>220.91089963991769</c:v>
                      </c:pt>
                      <c:pt idx="125">
                        <c:v>220.91089963991769</c:v>
                      </c:pt>
                      <c:pt idx="126">
                        <c:v>220.91089963991769</c:v>
                      </c:pt>
                      <c:pt idx="127">
                        <c:v>220.91089963991769</c:v>
                      </c:pt>
                      <c:pt idx="128">
                        <c:v>220.91089963991769</c:v>
                      </c:pt>
                      <c:pt idx="129">
                        <c:v>220.91089963991769</c:v>
                      </c:pt>
                      <c:pt idx="130">
                        <c:v>220.91089963991769</c:v>
                      </c:pt>
                      <c:pt idx="131">
                        <c:v>220.91089963991769</c:v>
                      </c:pt>
                      <c:pt idx="132">
                        <c:v>220.91089963991769</c:v>
                      </c:pt>
                      <c:pt idx="133">
                        <c:v>220.91089963991769</c:v>
                      </c:pt>
                      <c:pt idx="134">
                        <c:v>220.91089963991769</c:v>
                      </c:pt>
                      <c:pt idx="135">
                        <c:v>220.91089963991769</c:v>
                      </c:pt>
                      <c:pt idx="136">
                        <c:v>220.91089963991769</c:v>
                      </c:pt>
                      <c:pt idx="137">
                        <c:v>220.91089963991769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CD38-422D-AADA-9E22A5BF18F3}"/>
                  </c:ext>
                </c:extLst>
              </c15:ser>
            </c15:filteredAreaSeries>
          </c:ext>
        </c:extLst>
      </c:areaChart>
      <c:dateAx>
        <c:axId val="-2111322928"/>
        <c:scaling>
          <c:orientation val="minMax"/>
          <c:max val="46388"/>
        </c:scaling>
        <c:delete val="0"/>
        <c:axPos val="b"/>
        <c:numFmt formatCode="mm/yyyy" sourceLinked="0"/>
        <c:majorTickMark val="out"/>
        <c:minorTickMark val="out"/>
        <c:tickLblPos val="low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2"/>
        <c:majorTimeUnit val="months"/>
      </c:dateAx>
      <c:valAx>
        <c:axId val="-2111317488"/>
        <c:scaling>
          <c:orientation val="minMax"/>
          <c:max val="0.65000000000000013"/>
          <c:min val="-1.05"/>
        </c:scaling>
        <c:delete val="0"/>
        <c:axPos val="r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max"/>
        <c:crossBetween val="midCat"/>
        <c:majorUnit val="0.30000000000000004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A+0 (Atual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Forward!$AI$2:$AI$151</c:f>
              <c:numCache>
                <c:formatCode>General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E6-46D5-8C88-F4272C890E7E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'Atac-I50-SECOeS'!$AM$2:$AM$151</c:f>
              <c:numCache>
                <c:formatCode>_(* #,##0.00_);_(* \(#,##0.00\);_(* "-"??_);_(@_)</c:formatCode>
                <c:ptCount val="150"/>
                <c:pt idx="84">
                  <c:v>285.94799999999998</c:v>
                </c:pt>
                <c:pt idx="85">
                  <c:v>210.47179999999997</c:v>
                </c:pt>
                <c:pt idx="86">
                  <c:v>231.64800000000002</c:v>
                </c:pt>
                <c:pt idx="87">
                  <c:v>204.73160000000001</c:v>
                </c:pt>
                <c:pt idx="88">
                  <c:v>200.54900000000001</c:v>
                </c:pt>
                <c:pt idx="89">
                  <c:v>192.70000000000002</c:v>
                </c:pt>
                <c:pt idx="90">
                  <c:v>113.32510000000001</c:v>
                </c:pt>
                <c:pt idx="91">
                  <c:v>116.3349</c:v>
                </c:pt>
                <c:pt idx="92">
                  <c:v>140.2653</c:v>
                </c:pt>
                <c:pt idx="93">
                  <c:v>112.252</c:v>
                </c:pt>
                <c:pt idx="94">
                  <c:v>105.813</c:v>
                </c:pt>
                <c:pt idx="95">
                  <c:v>106.6156</c:v>
                </c:pt>
                <c:pt idx="96">
                  <c:v>125.86320000000001</c:v>
                </c:pt>
                <c:pt idx="97">
                  <c:v>124.13069999999999</c:v>
                </c:pt>
                <c:pt idx="98">
                  <c:v>118.62509999999999</c:v>
                </c:pt>
                <c:pt idx="99">
                  <c:v>115.6046</c:v>
                </c:pt>
                <c:pt idx="100">
                  <c:v>119.58450000000001</c:v>
                </c:pt>
                <c:pt idx="101">
                  <c:v>119.343</c:v>
                </c:pt>
                <c:pt idx="102">
                  <c:v>122.83919999999999</c:v>
                </c:pt>
                <c:pt idx="103">
                  <c:v>126.11820000000002</c:v>
                </c:pt>
                <c:pt idx="104">
                  <c:v>122.3964</c:v>
                </c:pt>
                <c:pt idx="105">
                  <c:v>124.37700000000001</c:v>
                </c:pt>
                <c:pt idx="106">
                  <c:v>124.11300000000001</c:v>
                </c:pt>
                <c:pt idx="107">
                  <c:v>124.93049999999999</c:v>
                </c:pt>
                <c:pt idx="108">
                  <c:v>134.72399999999999</c:v>
                </c:pt>
                <c:pt idx="109">
                  <c:v>177.8415</c:v>
                </c:pt>
                <c:pt idx="110">
                  <c:v>176.52180000000001</c:v>
                </c:pt>
                <c:pt idx="111">
                  <c:v>166.29</c:v>
                </c:pt>
                <c:pt idx="112">
                  <c:v>132.57599999999999</c:v>
                </c:pt>
                <c:pt idx="113">
                  <c:v>189.23440000000002</c:v>
                </c:pt>
                <c:pt idx="114">
                  <c:v>252.56300000000002</c:v>
                </c:pt>
                <c:pt idx="115">
                  <c:v>202.44550000000001</c:v>
                </c:pt>
                <c:pt idx="116">
                  <c:v>249.06720000000001</c:v>
                </c:pt>
                <c:pt idx="117">
                  <c:v>348.16</c:v>
                </c:pt>
                <c:pt idx="118">
                  <c:v>305.29320000000001</c:v>
                </c:pt>
                <c:pt idx="119">
                  <c:v>126.2079</c:v>
                </c:pt>
                <c:pt idx="120">
                  <c:v>187.86249999999998</c:v>
                </c:pt>
                <c:pt idx="121">
                  <c:v>243.32130000000001</c:v>
                </c:pt>
                <c:pt idx="122">
                  <c:v>340.93360000000001</c:v>
                </c:pt>
                <c:pt idx="123">
                  <c:v>389.38799999999998</c:v>
                </c:pt>
                <c:pt idx="124">
                  <c:v>373.12360000000001</c:v>
                </c:pt>
                <c:pt idx="125">
                  <c:v>380.56200000000001</c:v>
                </c:pt>
                <c:pt idx="126">
                  <c:v>329.61959999999999</c:v>
                </c:pt>
                <c:pt idx="127">
                  <c:v>304.86649999999997</c:v>
                </c:pt>
                <c:pt idx="128">
                  <c:v>346.8528</c:v>
                </c:pt>
                <c:pt idx="129">
                  <c:v>333.84960000000001</c:v>
                </c:pt>
                <c:pt idx="130">
                  <c:v>305.59050000000002</c:v>
                </c:pt>
                <c:pt idx="131">
                  <c:v>322.63920000000002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E6-46D5-8C88-F4272C890E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A+1 (Atual 2027)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Forward!$AJ$2:$AJ$151</c:f>
              <c:numCache>
                <c:formatCode>General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5C-4629-AC4A-637DE6B427A3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'Atac-I50-SECOeS'!$AN$2:$AN$151</c:f>
              <c:numCache>
                <c:formatCode>_(* #,##0.00_);_(* \(#,##0.00\);_(* "-"??_);_(@_)</c:formatCode>
                <c:ptCount val="150"/>
                <c:pt idx="84">
                  <c:v>294.50200000000001</c:v>
                </c:pt>
                <c:pt idx="85">
                  <c:v>284.68439999999998</c:v>
                </c:pt>
                <c:pt idx="86">
                  <c:v>311.27700000000004</c:v>
                </c:pt>
                <c:pt idx="87">
                  <c:v>307.09740000000005</c:v>
                </c:pt>
                <c:pt idx="88">
                  <c:v>277.22949999999997</c:v>
                </c:pt>
                <c:pt idx="89">
                  <c:v>272.60000000000002</c:v>
                </c:pt>
                <c:pt idx="90">
                  <c:v>253.52110000000002</c:v>
                </c:pt>
                <c:pt idx="91">
                  <c:v>238.5453</c:v>
                </c:pt>
                <c:pt idx="92">
                  <c:v>232.2039</c:v>
                </c:pt>
                <c:pt idx="93">
                  <c:v>194.964</c:v>
                </c:pt>
                <c:pt idx="94">
                  <c:v>142.25970000000001</c:v>
                </c:pt>
                <c:pt idx="95">
                  <c:v>138.24879999999999</c:v>
                </c:pt>
                <c:pt idx="96">
                  <c:v>151.50200000000001</c:v>
                </c:pt>
                <c:pt idx="97">
                  <c:v>140.37209999999999</c:v>
                </c:pt>
                <c:pt idx="98">
                  <c:v>133.59719999999999</c:v>
                </c:pt>
                <c:pt idx="99">
                  <c:v>117.89380000000001</c:v>
                </c:pt>
                <c:pt idx="100">
                  <c:v>120.7234</c:v>
                </c:pt>
                <c:pt idx="101">
                  <c:v>121.61620000000001</c:v>
                </c:pt>
                <c:pt idx="102">
                  <c:v>125.11399999999999</c:v>
                </c:pt>
                <c:pt idx="103">
                  <c:v>121.57340000000001</c:v>
                </c:pt>
                <c:pt idx="104">
                  <c:v>116.7299</c:v>
                </c:pt>
                <c:pt idx="105">
                  <c:v>117.59280000000001</c:v>
                </c:pt>
                <c:pt idx="106">
                  <c:v>132.0111</c:v>
                </c:pt>
                <c:pt idx="107">
                  <c:v>130.55799999999999</c:v>
                </c:pt>
                <c:pt idx="108">
                  <c:v>151.56450000000001</c:v>
                </c:pt>
                <c:pt idx="109">
                  <c:v>241.596</c:v>
                </c:pt>
                <c:pt idx="110">
                  <c:v>223.15020000000001</c:v>
                </c:pt>
                <c:pt idx="111">
                  <c:v>205.09100000000001</c:v>
                </c:pt>
                <c:pt idx="112">
                  <c:v>176.768</c:v>
                </c:pt>
                <c:pt idx="113">
                  <c:v>205.73740000000001</c:v>
                </c:pt>
                <c:pt idx="114">
                  <c:v>232.7972</c:v>
                </c:pt>
                <c:pt idx="115">
                  <c:v>221.04860000000002</c:v>
                </c:pt>
                <c:pt idx="116">
                  <c:v>235.95840000000001</c:v>
                </c:pt>
                <c:pt idx="117">
                  <c:v>264.38400000000001</c:v>
                </c:pt>
                <c:pt idx="118">
                  <c:v>190.5376</c:v>
                </c:pt>
                <c:pt idx="119">
                  <c:v>194.166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5C-4629-AC4A-637DE6B427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6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A+2 (Atual 2028)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Forward!$AK$2:$AK$151</c:f>
              <c:numCache>
                <c:formatCode>General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D6-4005-81D0-4EA127F8A16A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'Atac-I50-SECOeS'!$AO$2:$AO$151</c:f>
              <c:numCache>
                <c:formatCode>_(* #,##0.00_);_(* \(#,##0.00\);_(* "-"??_);_(@_)</c:formatCode>
                <c:ptCount val="150"/>
                <c:pt idx="84">
                  <c:v>261.50799999999998</c:v>
                </c:pt>
                <c:pt idx="85">
                  <c:v>266.43539999999996</c:v>
                </c:pt>
                <c:pt idx="86">
                  <c:v>271.46250000000003</c:v>
                </c:pt>
                <c:pt idx="87">
                  <c:v>277.33990000000006</c:v>
                </c:pt>
                <c:pt idx="88">
                  <c:v>268.97159999999997</c:v>
                </c:pt>
                <c:pt idx="89">
                  <c:v>262.02500000000003</c:v>
                </c:pt>
                <c:pt idx="90">
                  <c:v>253.52110000000002</c:v>
                </c:pt>
                <c:pt idx="91">
                  <c:v>244.42080000000001</c:v>
                </c:pt>
                <c:pt idx="92">
                  <c:v>240.45480000000001</c:v>
                </c:pt>
                <c:pt idx="93">
                  <c:v>218.596</c:v>
                </c:pt>
                <c:pt idx="94">
                  <c:v>191.63909999999998</c:v>
                </c:pt>
                <c:pt idx="95">
                  <c:v>185.11279999999999</c:v>
                </c:pt>
                <c:pt idx="96">
                  <c:v>168.983</c:v>
                </c:pt>
                <c:pt idx="97">
                  <c:v>155.45339999999999</c:v>
                </c:pt>
                <c:pt idx="98">
                  <c:v>149.721</c:v>
                </c:pt>
                <c:pt idx="99">
                  <c:v>131.62900000000002</c:v>
                </c:pt>
                <c:pt idx="100">
                  <c:v>135.5291</c:v>
                </c:pt>
                <c:pt idx="101">
                  <c:v>137.52860000000001</c:v>
                </c:pt>
                <c:pt idx="102">
                  <c:v>139.90019999999998</c:v>
                </c:pt>
                <c:pt idx="103">
                  <c:v>138.6164</c:v>
                </c:pt>
                <c:pt idx="104">
                  <c:v>131.46279999999999</c:v>
                </c:pt>
                <c:pt idx="105">
                  <c:v>135.684</c:v>
                </c:pt>
                <c:pt idx="106">
                  <c:v>145.55070000000001</c:v>
                </c:pt>
                <c:pt idx="107">
                  <c:v>162.072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D6-4005-81D0-4EA127F8A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A+3 (Atual 2029)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Forward!$AL$2:$AL$151</c:f>
              <c:numCache>
                <c:formatCode>General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EE-4188-9798-DA9CE1C74D0A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'Atac-I50-SECOeS'!$AP$2:$AP$151</c:f>
              <c:numCache>
                <c:formatCode>_(* #,##0.00_);_(* \(#,##0.00\);_(* "-"??_);_(@_)</c:formatCode>
                <c:ptCount val="150"/>
                <c:pt idx="84">
                  <c:v>243.178</c:v>
                </c:pt>
                <c:pt idx="85">
                  <c:v>244.53659999999999</c:v>
                </c:pt>
                <c:pt idx="86">
                  <c:v>241.3</c:v>
                </c:pt>
                <c:pt idx="87">
                  <c:v>240.44060000000002</c:v>
                </c:pt>
                <c:pt idx="88">
                  <c:v>245.3776</c:v>
                </c:pt>
                <c:pt idx="89">
                  <c:v>237.35000000000002</c:v>
                </c:pt>
                <c:pt idx="90">
                  <c:v>237.16490000000002</c:v>
                </c:pt>
                <c:pt idx="91">
                  <c:v>232.66980000000001</c:v>
                </c:pt>
                <c:pt idx="92">
                  <c:v>235.74</c:v>
                </c:pt>
                <c:pt idx="93">
                  <c:v>218.596</c:v>
                </c:pt>
                <c:pt idx="94">
                  <c:v>203.39609999999999</c:v>
                </c:pt>
                <c:pt idx="95">
                  <c:v>199.172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EE-4188-9798-DA9CE1C74D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A+4 (Atual 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Forward!$AM$2:$AM$151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215</c:v>
                </c:pt>
                <c:pt idx="133">
                  <c:v>247</c:v>
                </c:pt>
                <c:pt idx="134">
                  <c:v>240</c:v>
                </c:pt>
                <c:pt idx="135">
                  <c:v>231</c:v>
                </c:pt>
                <c:pt idx="136">
                  <c:v>249</c:v>
                </c:pt>
                <c:pt idx="137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D0-4DEE-8710-AC63D578D6E5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'Atac-I50-SECOeS'!$AQ$2:$AQ$151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221.62199999999999</c:v>
                </c:pt>
                <c:pt idx="133">
                  <c:v>253.0762</c:v>
                </c:pt>
                <c:pt idx="134">
                  <c:v>244.60800000000003</c:v>
                </c:pt>
                <c:pt idx="135">
                  <c:v>233.88749999999999</c:v>
                </c:pt>
                <c:pt idx="136">
                  <c:v>250.4442</c:v>
                </c:pt>
                <c:pt idx="137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D0-4DEE-8710-AC63D578D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Modalidade Atacadista - Incentivada 50% - SE/CO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8"/>
          <c:order val="2"/>
          <c:tx>
            <c:v>Preço 2022</c:v>
          </c:tx>
          <c:spPr>
            <a:ln w="31750" cap="rnd">
              <a:solidFill>
                <a:srgbClr val="C00000"/>
              </a:solidFill>
              <a:prstDash val="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'Atac-I50-SECOeS'!$K$2:$K$151</c:f>
              <c:numCache>
                <c:formatCode>_(* #,##0.00_);_(* \(#,##0.00\);_(* "-"??_);_(@_)</c:formatCode>
                <c:ptCount val="150"/>
                <c:pt idx="84">
                  <c:v>285.94799999999998</c:v>
                </c:pt>
                <c:pt idx="85">
                  <c:v>210.47179999999997</c:v>
                </c:pt>
                <c:pt idx="86">
                  <c:v>231.64800000000002</c:v>
                </c:pt>
                <c:pt idx="87">
                  <c:v>204.73160000000001</c:v>
                </c:pt>
                <c:pt idx="88">
                  <c:v>200.54900000000001</c:v>
                </c:pt>
                <c:pt idx="89">
                  <c:v>192.70000000000002</c:v>
                </c:pt>
                <c:pt idx="90">
                  <c:v>113.32510000000001</c:v>
                </c:pt>
                <c:pt idx="91">
                  <c:v>116.3349</c:v>
                </c:pt>
                <c:pt idx="92">
                  <c:v>140.2653</c:v>
                </c:pt>
                <c:pt idx="93">
                  <c:v>112.252</c:v>
                </c:pt>
                <c:pt idx="94">
                  <c:v>105.813</c:v>
                </c:pt>
                <c:pt idx="95">
                  <c:v>106.6156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BC-497D-90EA-ED1F6B47303D}"/>
            </c:ext>
          </c:extLst>
        </c:ser>
        <c:ser>
          <c:idx val="7"/>
          <c:order val="3"/>
          <c:tx>
            <c:v>Preço 2023</c:v>
          </c:tx>
          <c:spPr>
            <a:ln w="31750" cap="rnd">
              <a:solidFill>
                <a:sysClr val="windowText" lastClr="00000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'Atac-I50-SECOeS'!$L$2:$L$151</c:f>
              <c:numCache>
                <c:formatCode>_(* #,##0.00_);_(* \(#,##0.00\);_(* "-"??_);_(@_)</c:formatCode>
                <c:ptCount val="150"/>
                <c:pt idx="84">
                  <c:v>294.50200000000001</c:v>
                </c:pt>
                <c:pt idx="85">
                  <c:v>284.68439999999998</c:v>
                </c:pt>
                <c:pt idx="86">
                  <c:v>311.27700000000004</c:v>
                </c:pt>
                <c:pt idx="87">
                  <c:v>307.09740000000005</c:v>
                </c:pt>
                <c:pt idx="88">
                  <c:v>277.22949999999997</c:v>
                </c:pt>
                <c:pt idx="89">
                  <c:v>272.60000000000002</c:v>
                </c:pt>
                <c:pt idx="90">
                  <c:v>253.52110000000002</c:v>
                </c:pt>
                <c:pt idx="91">
                  <c:v>238.5453</c:v>
                </c:pt>
                <c:pt idx="92">
                  <c:v>232.2039</c:v>
                </c:pt>
                <c:pt idx="93">
                  <c:v>194.964</c:v>
                </c:pt>
                <c:pt idx="94">
                  <c:v>142.25970000000001</c:v>
                </c:pt>
                <c:pt idx="95">
                  <c:v>138.24879999999999</c:v>
                </c:pt>
                <c:pt idx="96">
                  <c:v>125.86320000000001</c:v>
                </c:pt>
                <c:pt idx="97">
                  <c:v>124.13069999999999</c:v>
                </c:pt>
                <c:pt idx="98">
                  <c:v>118.62509999999999</c:v>
                </c:pt>
                <c:pt idx="99">
                  <c:v>115.6046</c:v>
                </c:pt>
                <c:pt idx="100">
                  <c:v>119.58450000000001</c:v>
                </c:pt>
                <c:pt idx="101">
                  <c:v>119.343</c:v>
                </c:pt>
                <c:pt idx="102">
                  <c:v>122.83919999999999</c:v>
                </c:pt>
                <c:pt idx="103">
                  <c:v>126.11820000000002</c:v>
                </c:pt>
                <c:pt idx="104">
                  <c:v>122.3964</c:v>
                </c:pt>
                <c:pt idx="105">
                  <c:v>124.37700000000001</c:v>
                </c:pt>
                <c:pt idx="106">
                  <c:v>124.11300000000001</c:v>
                </c:pt>
                <c:pt idx="107">
                  <c:v>124.93049999999999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BC-497D-90EA-ED1F6B47303D}"/>
            </c:ext>
          </c:extLst>
        </c:ser>
        <c:ser>
          <c:idx val="6"/>
          <c:order val="4"/>
          <c:tx>
            <c:v>Preço 2024</c:v>
          </c:tx>
          <c:spPr>
            <a:ln w="31750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'Atac-I50-SECOeS'!$M$2:$M$151</c:f>
              <c:numCache>
                <c:formatCode>_(* #,##0.00_);_(* \(#,##0.00\);_(* "-"??_);_(@_)</c:formatCode>
                <c:ptCount val="150"/>
                <c:pt idx="84">
                  <c:v>261.50799999999998</c:v>
                </c:pt>
                <c:pt idx="85">
                  <c:v>266.43539999999996</c:v>
                </c:pt>
                <c:pt idx="86">
                  <c:v>271.46250000000003</c:v>
                </c:pt>
                <c:pt idx="87">
                  <c:v>277.33990000000006</c:v>
                </c:pt>
                <c:pt idx="88">
                  <c:v>268.97159999999997</c:v>
                </c:pt>
                <c:pt idx="89">
                  <c:v>262.02500000000003</c:v>
                </c:pt>
                <c:pt idx="90">
                  <c:v>253.52110000000002</c:v>
                </c:pt>
                <c:pt idx="91">
                  <c:v>244.42080000000001</c:v>
                </c:pt>
                <c:pt idx="92">
                  <c:v>240.45480000000001</c:v>
                </c:pt>
                <c:pt idx="93">
                  <c:v>218.596</c:v>
                </c:pt>
                <c:pt idx="94">
                  <c:v>191.63909999999998</c:v>
                </c:pt>
                <c:pt idx="95">
                  <c:v>185.11279999999999</c:v>
                </c:pt>
                <c:pt idx="96">
                  <c:v>151.50200000000001</c:v>
                </c:pt>
                <c:pt idx="97">
                  <c:v>140.37209999999999</c:v>
                </c:pt>
                <c:pt idx="98">
                  <c:v>133.59719999999999</c:v>
                </c:pt>
                <c:pt idx="99">
                  <c:v>117.89380000000001</c:v>
                </c:pt>
                <c:pt idx="100">
                  <c:v>120.7234</c:v>
                </c:pt>
                <c:pt idx="101">
                  <c:v>121.61620000000001</c:v>
                </c:pt>
                <c:pt idx="102">
                  <c:v>125.11399999999999</c:v>
                </c:pt>
                <c:pt idx="103">
                  <c:v>121.57340000000001</c:v>
                </c:pt>
                <c:pt idx="104">
                  <c:v>116.7299</c:v>
                </c:pt>
                <c:pt idx="105">
                  <c:v>117.59280000000001</c:v>
                </c:pt>
                <c:pt idx="106">
                  <c:v>132.0111</c:v>
                </c:pt>
                <c:pt idx="107">
                  <c:v>130.55799999999999</c:v>
                </c:pt>
                <c:pt idx="108">
                  <c:v>134.72399999999999</c:v>
                </c:pt>
                <c:pt idx="109">
                  <c:v>177.8415</c:v>
                </c:pt>
                <c:pt idx="110">
                  <c:v>176.52180000000001</c:v>
                </c:pt>
                <c:pt idx="111">
                  <c:v>166.29</c:v>
                </c:pt>
                <c:pt idx="112">
                  <c:v>132.57599999999999</c:v>
                </c:pt>
                <c:pt idx="113">
                  <c:v>189.23440000000002</c:v>
                </c:pt>
                <c:pt idx="114">
                  <c:v>252.56300000000002</c:v>
                </c:pt>
                <c:pt idx="115">
                  <c:v>202.44550000000001</c:v>
                </c:pt>
                <c:pt idx="116">
                  <c:v>249.06720000000001</c:v>
                </c:pt>
                <c:pt idx="117">
                  <c:v>348.16</c:v>
                </c:pt>
                <c:pt idx="118">
                  <c:v>305.29320000000001</c:v>
                </c:pt>
                <c:pt idx="119">
                  <c:v>126.2079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BC-497D-90EA-ED1F6B47303D}"/>
            </c:ext>
          </c:extLst>
        </c:ser>
        <c:ser>
          <c:idx val="5"/>
          <c:order val="5"/>
          <c:tx>
            <c:v>Preço 2025</c:v>
          </c:tx>
          <c:spPr>
            <a:ln w="31750" cap="rnd">
              <a:solidFill>
                <a:srgbClr val="00B05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'Atac-I50-SECOeS'!$N$2:$N$151</c:f>
              <c:numCache>
                <c:formatCode>_(* #,##0.00_);_(* \(#,##0.00\);_(* "-"??_);_(@_)</c:formatCode>
                <c:ptCount val="150"/>
                <c:pt idx="84">
                  <c:v>243.178</c:v>
                </c:pt>
                <c:pt idx="85">
                  <c:v>244.53659999999999</c:v>
                </c:pt>
                <c:pt idx="86">
                  <c:v>241.3</c:v>
                </c:pt>
                <c:pt idx="87">
                  <c:v>240.44060000000002</c:v>
                </c:pt>
                <c:pt idx="88">
                  <c:v>245.3776</c:v>
                </c:pt>
                <c:pt idx="89">
                  <c:v>237.35000000000002</c:v>
                </c:pt>
                <c:pt idx="90">
                  <c:v>237.16490000000002</c:v>
                </c:pt>
                <c:pt idx="91">
                  <c:v>232.66980000000001</c:v>
                </c:pt>
                <c:pt idx="92">
                  <c:v>235.74</c:v>
                </c:pt>
                <c:pt idx="93">
                  <c:v>218.596</c:v>
                </c:pt>
                <c:pt idx="94">
                  <c:v>203.39609999999999</c:v>
                </c:pt>
                <c:pt idx="95">
                  <c:v>199.172</c:v>
                </c:pt>
                <c:pt idx="96">
                  <c:v>168.983</c:v>
                </c:pt>
                <c:pt idx="97">
                  <c:v>155.45339999999999</c:v>
                </c:pt>
                <c:pt idx="98">
                  <c:v>149.721</c:v>
                </c:pt>
                <c:pt idx="99">
                  <c:v>131.62900000000002</c:v>
                </c:pt>
                <c:pt idx="100">
                  <c:v>135.5291</c:v>
                </c:pt>
                <c:pt idx="101">
                  <c:v>137.52860000000001</c:v>
                </c:pt>
                <c:pt idx="102">
                  <c:v>139.90019999999998</c:v>
                </c:pt>
                <c:pt idx="103">
                  <c:v>138.6164</c:v>
                </c:pt>
                <c:pt idx="104">
                  <c:v>131.46279999999999</c:v>
                </c:pt>
                <c:pt idx="105">
                  <c:v>135.684</c:v>
                </c:pt>
                <c:pt idx="106">
                  <c:v>145.55070000000001</c:v>
                </c:pt>
                <c:pt idx="107">
                  <c:v>162.072</c:v>
                </c:pt>
                <c:pt idx="108">
                  <c:v>151.56450000000001</c:v>
                </c:pt>
                <c:pt idx="109">
                  <c:v>241.596</c:v>
                </c:pt>
                <c:pt idx="110">
                  <c:v>223.15020000000001</c:v>
                </c:pt>
                <c:pt idx="111">
                  <c:v>205.09100000000001</c:v>
                </c:pt>
                <c:pt idx="112">
                  <c:v>176.768</c:v>
                </c:pt>
                <c:pt idx="113">
                  <c:v>205.73740000000001</c:v>
                </c:pt>
                <c:pt idx="114">
                  <c:v>232.7972</c:v>
                </c:pt>
                <c:pt idx="115">
                  <c:v>221.04860000000002</c:v>
                </c:pt>
                <c:pt idx="116">
                  <c:v>235.95840000000001</c:v>
                </c:pt>
                <c:pt idx="117">
                  <c:v>264.38400000000001</c:v>
                </c:pt>
                <c:pt idx="118">
                  <c:v>190.5376</c:v>
                </c:pt>
                <c:pt idx="119">
                  <c:v>194.166</c:v>
                </c:pt>
                <c:pt idx="120">
                  <c:v>187.86249999999998</c:v>
                </c:pt>
                <c:pt idx="121">
                  <c:v>243.32130000000001</c:v>
                </c:pt>
                <c:pt idx="122">
                  <c:v>340.93360000000001</c:v>
                </c:pt>
                <c:pt idx="123">
                  <c:v>389.38799999999998</c:v>
                </c:pt>
                <c:pt idx="124">
                  <c:v>373.12360000000001</c:v>
                </c:pt>
                <c:pt idx="125">
                  <c:v>380.56200000000001</c:v>
                </c:pt>
                <c:pt idx="126">
                  <c:v>329.61959999999999</c:v>
                </c:pt>
                <c:pt idx="127">
                  <c:v>304.86649999999997</c:v>
                </c:pt>
                <c:pt idx="128">
                  <c:v>346.8528</c:v>
                </c:pt>
                <c:pt idx="129">
                  <c:v>333.84960000000001</c:v>
                </c:pt>
                <c:pt idx="130">
                  <c:v>305.59050000000002</c:v>
                </c:pt>
                <c:pt idx="131">
                  <c:v>322.63920000000002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CBC-497D-90EA-ED1F6B47303D}"/>
            </c:ext>
          </c:extLst>
        </c:ser>
        <c:ser>
          <c:idx val="0"/>
          <c:order val="6"/>
          <c:tx>
            <c:v>Preço 2026</c:v>
          </c:tx>
          <c:spPr>
            <a:ln w="31750" cap="rnd">
              <a:solidFill>
                <a:srgbClr val="00B0F0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CBC-497D-90EA-ED1F6B47303D}"/>
            </c:ext>
          </c:extLst>
        </c:ser>
        <c:ser>
          <c:idx val="2"/>
          <c:order val="8"/>
          <c:tx>
            <c:v>Preço 2028</c:v>
          </c:tx>
          <c:spPr>
            <a:ln w="317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217.51599999999999</c:v>
                </c:pt>
                <c:pt idx="85">
                  <c:v>218.98799999999997</c:v>
                </c:pt>
                <c:pt idx="86">
                  <c:v>215.96350000000001</c:v>
                </c:pt>
                <c:pt idx="87">
                  <c:v>215.44430000000003</c:v>
                </c:pt>
                <c:pt idx="88">
                  <c:v>220.60389999999998</c:v>
                </c:pt>
                <c:pt idx="89">
                  <c:v>212.67500000000001</c:v>
                </c:pt>
                <c:pt idx="90">
                  <c:v>212.63060000000002</c:v>
                </c:pt>
                <c:pt idx="91">
                  <c:v>207.99270000000001</c:v>
                </c:pt>
                <c:pt idx="92">
                  <c:v>210.9873</c:v>
                </c:pt>
                <c:pt idx="93">
                  <c:v>200.87199999999999</c:v>
                </c:pt>
                <c:pt idx="94">
                  <c:v>199.869</c:v>
                </c:pt>
                <c:pt idx="95">
                  <c:v>199.172</c:v>
                </c:pt>
                <c:pt idx="96">
                  <c:v>202.77959999999999</c:v>
                </c:pt>
                <c:pt idx="97">
                  <c:v>206.49779999999998</c:v>
                </c:pt>
                <c:pt idx="98">
                  <c:v>196.94069999999999</c:v>
                </c:pt>
                <c:pt idx="99">
                  <c:v>188.85900000000001</c:v>
                </c:pt>
                <c:pt idx="100">
                  <c:v>182.22399999999999</c:v>
                </c:pt>
                <c:pt idx="101">
                  <c:v>177.30960000000002</c:v>
                </c:pt>
                <c:pt idx="102">
                  <c:v>172.88479999999998</c:v>
                </c:pt>
                <c:pt idx="103">
                  <c:v>172.70240000000001</c:v>
                </c:pt>
                <c:pt idx="104">
                  <c:v>172.26159999999999</c:v>
                </c:pt>
                <c:pt idx="105">
                  <c:v>169.60500000000002</c:v>
                </c:pt>
                <c:pt idx="106">
                  <c:v>169.245</c:v>
                </c:pt>
                <c:pt idx="107">
                  <c:v>181.2055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CBC-497D-90EA-ED1F6B47303D}"/>
            </c:ext>
          </c:extLst>
        </c:ser>
        <c:ser>
          <c:idx val="3"/>
          <c:order val="9"/>
          <c:tx>
            <c:v>Preço 2029</c:v>
          </c:tx>
          <c:spPr>
            <a:ln w="31750" cap="rnd">
              <a:solidFill>
                <a:srgbClr val="7030A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211.40600000000001</c:v>
                </c:pt>
                <c:pt idx="85">
                  <c:v>212.90499999999997</c:v>
                </c:pt>
                <c:pt idx="86">
                  <c:v>209.93100000000001</c:v>
                </c:pt>
                <c:pt idx="87">
                  <c:v>209.49280000000002</c:v>
                </c:pt>
                <c:pt idx="88">
                  <c:v>214.7054</c:v>
                </c:pt>
                <c:pt idx="89">
                  <c:v>206.8</c:v>
                </c:pt>
                <c:pt idx="90">
                  <c:v>206.78910000000002</c:v>
                </c:pt>
                <c:pt idx="91">
                  <c:v>202.1172</c:v>
                </c:pt>
                <c:pt idx="92">
                  <c:v>205.09380000000002</c:v>
                </c:pt>
                <c:pt idx="93">
                  <c:v>194.964</c:v>
                </c:pt>
                <c:pt idx="94">
                  <c:v>193.9905</c:v>
                </c:pt>
                <c:pt idx="95">
                  <c:v>193.31399999999999</c:v>
                </c:pt>
                <c:pt idx="96">
                  <c:v>196.95259999999999</c:v>
                </c:pt>
                <c:pt idx="97">
                  <c:v>200.69729999999998</c:v>
                </c:pt>
                <c:pt idx="98">
                  <c:v>191.18219999999999</c:v>
                </c:pt>
                <c:pt idx="99">
                  <c:v>186.56980000000001</c:v>
                </c:pt>
                <c:pt idx="100">
                  <c:v>179.9462</c:v>
                </c:pt>
                <c:pt idx="101">
                  <c:v>175.03640000000001</c:v>
                </c:pt>
                <c:pt idx="102">
                  <c:v>170.60999999999999</c:v>
                </c:pt>
                <c:pt idx="103">
                  <c:v>170.43</c:v>
                </c:pt>
                <c:pt idx="104">
                  <c:v>169.995</c:v>
                </c:pt>
                <c:pt idx="105">
                  <c:v>167.34360000000001</c:v>
                </c:pt>
                <c:pt idx="106">
                  <c:v>166.98840000000001</c:v>
                </c:pt>
                <c:pt idx="107">
                  <c:v>178.9545</c:v>
                </c:pt>
                <c:pt idx="108">
                  <c:v>185.24549999999999</c:v>
                </c:pt>
                <c:pt idx="109">
                  <c:v>206.92250000000001</c:v>
                </c:pt>
                <c:pt idx="110">
                  <c:v>206.49720000000002</c:v>
                </c:pt>
                <c:pt idx="111">
                  <c:v>190.67920000000001</c:v>
                </c:pt>
                <c:pt idx="112">
                  <c:v>178.9776</c:v>
                </c:pt>
                <c:pt idx="113">
                  <c:v>187.03400000000002</c:v>
                </c:pt>
                <c:pt idx="114">
                  <c:v>187.77510000000001</c:v>
                </c:pt>
                <c:pt idx="115">
                  <c:v>186.03100000000001</c:v>
                </c:pt>
                <c:pt idx="116">
                  <c:v>188.98520000000002</c:v>
                </c:pt>
                <c:pt idx="117">
                  <c:v>186.048</c:v>
                </c:pt>
                <c:pt idx="118">
                  <c:v>181.8768</c:v>
                </c:pt>
                <c:pt idx="119">
                  <c:v>189.85120000000001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CBC-497D-90EA-ED1F6B47303D}"/>
            </c:ext>
          </c:extLst>
        </c:ser>
        <c:ser>
          <c:idx val="4"/>
          <c:order val="10"/>
          <c:tx>
            <c:v>Preço 2030</c:v>
          </c:tx>
          <c:spPr>
            <a:ln w="31750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205.29599999999999</c:v>
                </c:pt>
                <c:pt idx="85" formatCode="_(* #,##0.00_);_(* \(#,##0.00\);_(* &quot;-&quot;??_);_(@_)">
                  <c:v>206.82199999999997</c:v>
                </c:pt>
                <c:pt idx="86" formatCode="_(* #,##0.00_);_(* \(#,##0.00\);_(* &quot;-&quot;??_);_(@_)">
                  <c:v>203.89850000000001</c:v>
                </c:pt>
                <c:pt idx="87" formatCode="_(* #,##0.00_);_(* \(#,##0.00\);_(* &quot;-&quot;??_);_(@_)">
                  <c:v>203.54130000000004</c:v>
                </c:pt>
                <c:pt idx="88" formatCode="_(* #,##0.00_);_(* \(#,##0.00\);_(* &quot;-&quot;??_);_(@_)">
                  <c:v>208.80689999999998</c:v>
                </c:pt>
                <c:pt idx="89" formatCode="_(* #,##0.00_);_(* \(#,##0.00\);_(* &quot;-&quot;??_);_(@_)">
                  <c:v>200.92500000000001</c:v>
                </c:pt>
                <c:pt idx="90" formatCode="_(* #,##0.00_);_(* \(#,##0.00\);_(* &quot;-&quot;??_);_(@_)">
                  <c:v>200.94760000000002</c:v>
                </c:pt>
                <c:pt idx="91" formatCode="_(* #,##0.00_);_(* \(#,##0.00\);_(* &quot;-&quot;??_);_(@_)">
                  <c:v>196.24170000000001</c:v>
                </c:pt>
                <c:pt idx="92" formatCode="_(* #,##0.00_);_(* \(#,##0.00\);_(* &quot;-&quot;??_);_(@_)">
                  <c:v>199.20030000000003</c:v>
                </c:pt>
                <c:pt idx="93" formatCode="_(* #,##0.00_);_(* \(#,##0.00\);_(* &quot;-&quot;??_);_(@_)">
                  <c:v>189.05599999999998</c:v>
                </c:pt>
                <c:pt idx="94" formatCode="_(* #,##0.00_);_(* \(#,##0.00\);_(* &quot;-&quot;??_);_(@_)">
                  <c:v>188.11199999999999</c:v>
                </c:pt>
                <c:pt idx="95" formatCode="_(* #,##0.00_);_(* \(#,##0.00\);_(* &quot;-&quot;??_);_(@_)">
                  <c:v>187.45599999999999</c:v>
                </c:pt>
                <c:pt idx="96" formatCode="_(* #,##0.00_);_(* \(#,##0.00\);_(* &quot;-&quot;??_);_(@_)">
                  <c:v>191.12559999999999</c:v>
                </c:pt>
                <c:pt idx="97" formatCode="_(* #,##0.00_);_(* \(#,##0.00\);_(* &quot;-&quot;??_);_(@_)">
                  <c:v>194.89679999999998</c:v>
                </c:pt>
                <c:pt idx="98" formatCode="_(* #,##0.00_);_(* \(#,##0.00\);_(* &quot;-&quot;??_);_(@_)">
                  <c:v>185.4237</c:v>
                </c:pt>
                <c:pt idx="99" formatCode="_(* #,##0.00_);_(* \(#,##0.00\);_(* &quot;-&quot;??_);_(@_)">
                  <c:v>184.28060000000002</c:v>
                </c:pt>
                <c:pt idx="100" formatCode="_(* #,##0.00_);_(* \(#,##0.00\);_(* &quot;-&quot;??_);_(@_)">
                  <c:v>177.66839999999999</c:v>
                </c:pt>
                <c:pt idx="101" formatCode="_(* #,##0.00_);_(* \(#,##0.00\);_(* &quot;-&quot;??_);_(@_)">
                  <c:v>172.76320000000001</c:v>
                </c:pt>
                <c:pt idx="102" formatCode="_(* #,##0.00_);_(* \(#,##0.00\);_(* &quot;-&quot;??_);_(@_)">
                  <c:v>168.33519999999999</c:v>
                </c:pt>
                <c:pt idx="103" formatCode="_(* #,##0.00_);_(* \(#,##0.00\);_(* &quot;-&quot;??_);_(@_)">
                  <c:v>168.1576</c:v>
                </c:pt>
                <c:pt idx="104" formatCode="_(* #,##0.00_);_(* \(#,##0.00\);_(* &quot;-&quot;??_);_(@_)">
                  <c:v>167.72839999999999</c:v>
                </c:pt>
                <c:pt idx="105" formatCode="_(* #,##0.00_);_(* \(#,##0.00\);_(* &quot;-&quot;??_);_(@_)">
                  <c:v>165.0822</c:v>
                </c:pt>
                <c:pt idx="106" formatCode="_(* #,##0.00_);_(* \(#,##0.00\);_(* &quot;-&quot;??_);_(@_)">
                  <c:v>164.73180000000002</c:v>
                </c:pt>
                <c:pt idx="107" formatCode="_(* #,##0.00_);_(* \(#,##0.00\);_(* &quot;-&quot;??_);_(@_)">
                  <c:v>176.70349999999999</c:v>
                </c:pt>
                <c:pt idx="108" formatCode="_(* #,##0.00_);_(* \(#,##0.00\);_(* &quot;-&quot;??_);_(@_)">
                  <c:v>183.0001</c:v>
                </c:pt>
                <c:pt idx="109" formatCode="_(* #,##0.00_);_(* \(#,##0.00\);_(* &quot;-&quot;??_);_(@_)">
                  <c:v>201.33</c:v>
                </c:pt>
                <c:pt idx="110" formatCode="_(* #,##0.00_);_(* \(#,##0.00\);_(* &quot;-&quot;??_);_(@_)">
                  <c:v>200.9462</c:v>
                </c:pt>
                <c:pt idx="111" formatCode="_(* #,##0.00_);_(* \(#,##0.00\);_(* &quot;-&quot;??_);_(@_)">
                  <c:v>185.1362</c:v>
                </c:pt>
                <c:pt idx="112" formatCode="_(* #,##0.00_);_(* \(#,##0.00\);_(* &quot;-&quot;??_);_(@_)">
                  <c:v>173.45359999999999</c:v>
                </c:pt>
                <c:pt idx="113" formatCode="_(* #,##0.00_);_(* \(#,##0.00\);_(* &quot;-&quot;??_);_(@_)">
                  <c:v>181.53300000000002</c:v>
                </c:pt>
                <c:pt idx="114" formatCode="_(* #,##0.00_);_(* \(#,##0.00\);_(* &quot;-&quot;??_);_(@_)">
                  <c:v>182.28460000000001</c:v>
                </c:pt>
                <c:pt idx="115" formatCode="_(* #,##0.00_);_(* \(#,##0.00\);_(* &quot;-&quot;??_);_(@_)">
                  <c:v>180.55950000000001</c:v>
                </c:pt>
                <c:pt idx="116" formatCode="_(* #,##0.00_);_(* \(#,##0.00\);_(* &quot;-&quot;??_);_(@_)">
                  <c:v>183.5232</c:v>
                </c:pt>
                <c:pt idx="117" formatCode="_(* #,##0.00_);_(* \(#,##0.00\);_(* &quot;-&quot;??_);_(@_)">
                  <c:v>180.608</c:v>
                </c:pt>
                <c:pt idx="118" formatCode="_(* #,##0.00_);_(* \(#,##0.00\);_(* &quot;-&quot;??_);_(@_)">
                  <c:v>176.46379999999999</c:v>
                </c:pt>
                <c:pt idx="119" formatCode="_(* #,##0.00_);_(* \(#,##0.00\);_(* &quot;-&quot;??_);_(@_)">
                  <c:v>184.45769999999999</c:v>
                </c:pt>
                <c:pt idx="120" formatCode="_(* #,##0.00_);_(* \(#,##0.00\);_(* &quot;-&quot;??_);_(@_)">
                  <c:v>177.12749999999997</c:v>
                </c:pt>
                <c:pt idx="121" formatCode="_(* #,##0.00_);_(* \(#,##0.00\);_(* &quot;-&quot;??_);_(@_)">
                  <c:v>185.43870000000001</c:v>
                </c:pt>
                <c:pt idx="122" formatCode="_(* #,##0.00_);_(* \(#,##0.00\);_(* &quot;-&quot;??_);_(@_)">
                  <c:v>191.64279999999999</c:v>
                </c:pt>
                <c:pt idx="123" formatCode="_(* #,##0.00_);_(* \(#,##0.00\);_(* &quot;-&quot;??_);_(@_)">
                  <c:v>198.90360000000001</c:v>
                </c:pt>
                <c:pt idx="124" formatCode="_(* #,##0.00_);_(* \(#,##0.00\);_(* &quot;-&quot;??_);_(@_)">
                  <c:v>200.18710000000002</c:v>
                </c:pt>
                <c:pt idx="125" formatCode="_(* #,##0.00_);_(* \(#,##0.00\);_(* &quot;-&quot;??_);_(@_)">
                  <c:v>200.73600000000002</c:v>
                </c:pt>
                <c:pt idx="126" formatCode="_(* #,##0.00_);_(* \(#,##0.00\);_(* &quot;-&quot;??_);_(@_)">
                  <c:v>202.36139999999997</c:v>
                </c:pt>
                <c:pt idx="127" formatCode="_(* #,##0.00_);_(* \(#,##0.00\);_(* &quot;-&quot;??_);_(@_)">
                  <c:v>202.89750000000001</c:v>
                </c:pt>
                <c:pt idx="128" formatCode="_(* #,##0.00_);_(* \(#,##0.00\);_(* &quot;-&quot;??_);_(@_)">
                  <c:v>218.73600000000002</c:v>
                </c:pt>
                <c:pt idx="129" formatCode="_(* #,##0.00_);_(* \(#,##0.00\);_(* &quot;-&quot;??_);_(@_)">
                  <c:v>228.09599999999998</c:v>
                </c:pt>
                <c:pt idx="130" formatCode="_(* #,##0.00_);_(* \(#,##0.00\);_(* &quot;-&quot;??_);_(@_)">
                  <c:v>222.71850000000001</c:v>
                </c:pt>
                <c:pt idx="131" formatCode="_(* #,##0.00_);_(* \(#,##0.00\);_(* &quot;-&quot;??_);_(@_)">
                  <c:v>211.9905</c:v>
                </c:pt>
                <c:pt idx="132" formatCode="_(* #,##0.00_);_(* \(#,##0.00\);_(* &quot;-&quot;??_);_(@_)">
                  <c:v>221.62199999999999</c:v>
                </c:pt>
                <c:pt idx="133" formatCode="_(* #,##0.00_);_(* \(#,##0.00\);_(* &quot;-&quot;??_);_(@_)">
                  <c:v>253.0762</c:v>
                </c:pt>
                <c:pt idx="134" formatCode="_(* #,##0.00_);_(* \(#,##0.00\);_(* &quot;-&quot;??_);_(@_)">
                  <c:v>244.60800000000003</c:v>
                </c:pt>
                <c:pt idx="135" formatCode="_(* #,##0.00_);_(* \(#,##0.00\);_(* &quot;-&quot;??_);_(@_)">
                  <c:v>233.88749999999999</c:v>
                </c:pt>
                <c:pt idx="136" formatCode="_(* #,##0.00_);_(* \(#,##0.00\);_(* &quot;-&quot;??_);_(@_)">
                  <c:v>250.4442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CBC-497D-90EA-ED1F6B47303D}"/>
            </c:ext>
          </c:extLst>
        </c:ser>
        <c:ser>
          <c:idx val="11"/>
          <c:order val="11"/>
          <c:tx>
            <c:v>Preço 2031</c:v>
          </c:tx>
          <c:spPr>
            <a:ln w="31750" cap="rnd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'Atac-I50-SECOeS'!$T$2:$T$151</c:f>
              <c:numCache>
                <c:formatCode>General</c:formatCode>
                <c:ptCount val="150"/>
                <c:pt idx="84" formatCode="_(* #,##0.00_);_(* \(#,##0.00\);_(* &quot;-&quot;??_);_(@_)">
                  <c:v>199.18600000000001</c:v>
                </c:pt>
                <c:pt idx="85" formatCode="_(* #,##0.00_);_(* \(#,##0.00\);_(* &quot;-&quot;??_);_(@_)">
                  <c:v>200.73899999999998</c:v>
                </c:pt>
                <c:pt idx="86" formatCode="_(* #,##0.00_);_(* \(#,##0.00\);_(* &quot;-&quot;??_);_(@_)">
                  <c:v>197.86600000000001</c:v>
                </c:pt>
                <c:pt idx="87" formatCode="_(* #,##0.00_);_(* \(#,##0.00\);_(* &quot;-&quot;??_);_(@_)">
                  <c:v>197.58980000000003</c:v>
                </c:pt>
                <c:pt idx="88" formatCode="_(* #,##0.00_);_(* \(#,##0.00\);_(* &quot;-&quot;??_);_(@_)">
                  <c:v>202.9084</c:v>
                </c:pt>
                <c:pt idx="89" formatCode="_(* #,##0.00_);_(* \(#,##0.00\);_(* &quot;-&quot;??_);_(@_)">
                  <c:v>195.05</c:v>
                </c:pt>
                <c:pt idx="90" formatCode="_(* #,##0.00_);_(* \(#,##0.00\);_(* &quot;-&quot;??_);_(@_)">
                  <c:v>195.10610000000003</c:v>
                </c:pt>
                <c:pt idx="91" formatCode="_(* #,##0.00_);_(* \(#,##0.00\);_(* &quot;-&quot;??_);_(@_)">
                  <c:v>190.36619999999999</c:v>
                </c:pt>
                <c:pt idx="92" formatCode="_(* #,##0.00_);_(* \(#,##0.00\);_(* &quot;-&quot;??_);_(@_)">
                  <c:v>193.30680000000001</c:v>
                </c:pt>
                <c:pt idx="93" formatCode="_(* #,##0.00_);_(* \(#,##0.00\);_(* &quot;-&quot;??_);_(@_)">
                  <c:v>183.148</c:v>
                </c:pt>
                <c:pt idx="94" formatCode="_(* #,##0.00_);_(* \(#,##0.00\);_(* &quot;-&quot;??_);_(@_)">
                  <c:v>182.23349999999999</c:v>
                </c:pt>
                <c:pt idx="95" formatCode="_(* #,##0.00_);_(* \(#,##0.00\);_(* &quot;-&quot;??_);_(@_)">
                  <c:v>181.59799999999998</c:v>
                </c:pt>
                <c:pt idx="96" formatCode="_(* #,##0.00_);_(* \(#,##0.00\);_(* &quot;-&quot;??_);_(@_)">
                  <c:v>185.29859999999999</c:v>
                </c:pt>
                <c:pt idx="97" formatCode="_(* #,##0.00_);_(* \(#,##0.00\);_(* &quot;-&quot;??_);_(@_)">
                  <c:v>189.09629999999999</c:v>
                </c:pt>
                <c:pt idx="98" formatCode="_(* #,##0.00_);_(* \(#,##0.00\);_(* &quot;-&quot;??_);_(@_)">
                  <c:v>179.6652</c:v>
                </c:pt>
                <c:pt idx="99" formatCode="_(* #,##0.00_);_(* \(#,##0.00\);_(* &quot;-&quot;??_);_(@_)">
                  <c:v>181.9914</c:v>
                </c:pt>
                <c:pt idx="100" formatCode="_(* #,##0.00_);_(* \(#,##0.00\);_(* &quot;-&quot;??_);_(@_)">
                  <c:v>175.39060000000001</c:v>
                </c:pt>
                <c:pt idx="101" formatCode="_(* #,##0.00_);_(* \(#,##0.00\);_(* &quot;-&quot;??_);_(@_)">
                  <c:v>170.49</c:v>
                </c:pt>
                <c:pt idx="102" formatCode="_(* #,##0.00_);_(* \(#,##0.00\);_(* &quot;-&quot;??_);_(@_)">
                  <c:v>166.06039999999999</c:v>
                </c:pt>
                <c:pt idx="103" formatCode="_(* #,##0.00_);_(* \(#,##0.00\);_(* &quot;-&quot;??_);_(@_)">
                  <c:v>165.88520000000003</c:v>
                </c:pt>
                <c:pt idx="104" formatCode="_(* #,##0.00_);_(* \(#,##0.00\);_(* &quot;-&quot;??_);_(@_)">
                  <c:v>165.46179999999998</c:v>
                </c:pt>
                <c:pt idx="105" formatCode="_(* #,##0.00_);_(* \(#,##0.00\);_(* &quot;-&quot;??_);_(@_)">
                  <c:v>162.82080000000002</c:v>
                </c:pt>
                <c:pt idx="106" formatCode="_(* #,##0.00_);_(* \(#,##0.00\);_(* &quot;-&quot;??_);_(@_)">
                  <c:v>162.4752</c:v>
                </c:pt>
                <c:pt idx="107" formatCode="_(* #,##0.00_);_(* \(#,##0.00\);_(* &quot;-&quot;??_);_(@_)">
                  <c:v>174.45249999999999</c:v>
                </c:pt>
                <c:pt idx="108" formatCode="_(* #,##0.00_);_(* \(#,##0.00\);_(* &quot;-&quot;??_);_(@_)">
                  <c:v>180.75470000000001</c:v>
                </c:pt>
                <c:pt idx="109" formatCode="_(* #,##0.00_);_(* \(#,##0.00\);_(* &quot;-&quot;??_);_(@_)">
                  <c:v>195.73750000000001</c:v>
                </c:pt>
                <c:pt idx="110" formatCode="_(* #,##0.00_);_(* \(#,##0.00\);_(* &quot;-&quot;??_);_(@_)">
                  <c:v>195.39520000000002</c:v>
                </c:pt>
                <c:pt idx="111" formatCode="_(* #,##0.00_);_(* \(#,##0.00\);_(* &quot;-&quot;??_);_(@_)">
                  <c:v>179.5932</c:v>
                </c:pt>
                <c:pt idx="112" formatCode="_(* #,##0.00_);_(* \(#,##0.00\);_(* &quot;-&quot;??_);_(@_)">
                  <c:v>167.92959999999999</c:v>
                </c:pt>
                <c:pt idx="113" formatCode="_(* #,##0.00_);_(* \(#,##0.00\);_(* &quot;-&quot;??_);_(@_)">
                  <c:v>176.03200000000001</c:v>
                </c:pt>
                <c:pt idx="114" formatCode="_(* #,##0.00_);_(* \(#,##0.00\);_(* &quot;-&quot;??_);_(@_)">
                  <c:v>176.79410000000001</c:v>
                </c:pt>
                <c:pt idx="115" formatCode="_(* #,##0.00_);_(* \(#,##0.00\);_(* &quot;-&quot;??_);_(@_)">
                  <c:v>175.08800000000002</c:v>
                </c:pt>
                <c:pt idx="116" formatCode="_(* #,##0.00_);_(* \(#,##0.00\);_(* &quot;-&quot;??_);_(@_)">
                  <c:v>178.06120000000001</c:v>
                </c:pt>
                <c:pt idx="117" formatCode="_(* #,##0.00_);_(* \(#,##0.00\);_(* &quot;-&quot;??_);_(@_)">
                  <c:v>175.16800000000001</c:v>
                </c:pt>
                <c:pt idx="118" formatCode="_(* #,##0.00_);_(* \(#,##0.00\);_(* &quot;-&quot;??_);_(@_)">
                  <c:v>171.05080000000001</c:v>
                </c:pt>
                <c:pt idx="119" formatCode="_(* #,##0.00_);_(* \(#,##0.00\);_(* &quot;-&quot;??_);_(@_)">
                  <c:v>179.0642</c:v>
                </c:pt>
                <c:pt idx="120" formatCode="_(* #,##0.00_);_(* \(#,##0.00\);_(* &quot;-&quot;??_);_(@_)">
                  <c:v>171.76</c:v>
                </c:pt>
                <c:pt idx="121" formatCode="_(* #,##0.00_);_(* \(#,##0.00\);_(* &quot;-&quot;??_);_(@_)">
                  <c:v>174.71970000000002</c:v>
                </c:pt>
                <c:pt idx="122" formatCode="_(* #,##0.00_);_(* \(#,##0.00\);_(* &quot;-&quot;??_);_(@_)">
                  <c:v>181.0548</c:v>
                </c:pt>
                <c:pt idx="123" formatCode="_(* #,##0.00_);_(* \(#,##0.00\);_(* &quot;-&quot;??_);_(@_)">
                  <c:v>188.37960000000001</c:v>
                </c:pt>
                <c:pt idx="124" formatCode="_(* #,##0.00_);_(* \(#,##0.00\);_(* &quot;-&quot;??_);_(@_)">
                  <c:v>189.70609999999999</c:v>
                </c:pt>
                <c:pt idx="125" formatCode="_(* #,##0.00_);_(* \(#,##0.00\);_(* &quot;-&quot;??_);_(@_)">
                  <c:v>190.28100000000001</c:v>
                </c:pt>
                <c:pt idx="126" formatCode="_(* #,##0.00_);_(* \(#,##0.00\);_(* &quot;-&quot;??_);_(@_)">
                  <c:v>191.93039999999999</c:v>
                </c:pt>
                <c:pt idx="127" formatCode="_(* #,##0.00_);_(* \(#,##0.00\);_(* &quot;-&quot;??_);_(@_)">
                  <c:v>192.49250000000001</c:v>
                </c:pt>
                <c:pt idx="128" formatCode="_(* #,##0.00_);_(* \(#,##0.00\);_(* &quot;-&quot;??_);_(@_)">
                  <c:v>208.32000000000002</c:v>
                </c:pt>
                <c:pt idx="129" formatCode="_(* #,##0.00_);_(* \(#,##0.00\);_(* &quot;-&quot;??_);_(@_)">
                  <c:v>217.72799999999998</c:v>
                </c:pt>
                <c:pt idx="130" formatCode="_(* #,##0.00_);_(* \(#,##0.00\);_(* &quot;-&quot;??_);_(@_)">
                  <c:v>212.3595</c:v>
                </c:pt>
                <c:pt idx="131" formatCode="_(* #,##0.00_);_(* \(#,##0.00\);_(* &quot;-&quot;??_);_(@_)">
                  <c:v>201.64950000000002</c:v>
                </c:pt>
                <c:pt idx="132" formatCode="_(* #,##0.00_);_(* \(#,##0.00\);_(* &quot;-&quot;??_);_(@_)">
                  <c:v>209.25239999999999</c:v>
                </c:pt>
                <c:pt idx="133" formatCode="_(* #,##0.00_);_(* \(#,##0.00\);_(* &quot;-&quot;??_);_(@_)">
                  <c:v>214.1414</c:v>
                </c:pt>
                <c:pt idx="134" formatCode="_(* #,##0.00_);_(* \(#,##0.00\);_(* &quot;-&quot;??_);_(@_)">
                  <c:v>222.18560000000002</c:v>
                </c:pt>
                <c:pt idx="135" formatCode="_(* #,##0.00_);_(* \(#,##0.00\);_(* &quot;-&quot;??_);_(@_)">
                  <c:v>216.67499999999998</c:v>
                </c:pt>
                <c:pt idx="136" formatCode="_(* #,##0.00_);_(* \(#,##0.00\);_(* &quot;-&quot;??_);_(@_)">
                  <c:v>221.27600000000001</c:v>
                </c:pt>
                <c:pt idx="137" formatCode="_(* #,##0.00_);_(* \(#,##0.00\);_(* &quot;-&quot;??_);_(@_)">
                  <c:v>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CBC-497D-90EA-ED1F6B4730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>
          <c:ext xmlns:c15="http://schemas.microsoft.com/office/drawing/2012/chart" uri="{02D57815-91ED-43cb-92C2-25804820EDAC}">
            <c15:filteredLineSeries>
              <c15:ser>
                <c:idx val="10"/>
                <c:order val="0"/>
                <c:tx>
                  <c:strRef>
                    <c:extLst>
                      <c:ext uri="{02D57815-91ED-43cb-92C2-25804820EDAC}">
                        <c15:formulaRef>
                          <c15:sqref>'Atac-I50-SECOeS'!$I$1</c15:sqref>
                        </c15:formulaRef>
                      </c:ext>
                    </c:extLst>
                    <c:strCache>
                      <c:ptCount val="1"/>
                      <c:pt idx="0">
                        <c:v>2020</c:v>
                      </c:pt>
                    </c:strCache>
                  </c:strRef>
                </c:tx>
                <c:spPr>
                  <a:ln w="31750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'Atac-I50-SECOeS'!$I$2:$I$151</c15:sqref>
                        </c15:formulaRef>
                      </c:ext>
                    </c:extLst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DCBC-497D-90EA-ED1F6B47303D}"/>
                  </c:ext>
                </c:extLst>
              </c15:ser>
            </c15:filteredLineSeries>
            <c15:filteredLineSeries>
              <c15:ser>
                <c:idx val="9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 w="31750" cap="rnd">
                    <a:solidFill>
                      <a:schemeClr val="accent4">
                        <a:lumMod val="60000"/>
                      </a:schemeClr>
                    </a:solidFill>
                    <a:prstDash val="dash"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dPt>
                  <c:idx val="141"/>
                  <c:marker>
                    <c:symbol val="none"/>
                  </c:marker>
                  <c:bubble3D val="0"/>
                  <c:spPr>
                    <a:ln w="31750" cap="rnd">
                      <a:solidFill>
                        <a:sysClr val="windowText" lastClr="000000"/>
                      </a:solidFill>
                      <a:prstDash val="dash"/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C-DCBC-497D-90EA-ED1F6B47303D}"/>
                    </c:ext>
                  </c:extLst>
                </c:dPt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'Atac-I50-SECOeS'!$J$2:$J$151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DCBC-497D-90EA-ED1F6B47303D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1"/>
          <c:order val="7"/>
          <c:tx>
            <c:v>Preço 2027</c:v>
          </c:tx>
          <c:spPr>
            <a:ln w="31750" cap="rnd">
              <a:solidFill>
                <a:srgbClr val="FFFF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223.626</c:v>
                </c:pt>
                <c:pt idx="85">
                  <c:v>225.07099999999997</c:v>
                </c:pt>
                <c:pt idx="86">
                  <c:v>221.99600000000004</c:v>
                </c:pt>
                <c:pt idx="87">
                  <c:v>221.39580000000004</c:v>
                </c:pt>
                <c:pt idx="88">
                  <c:v>226.50239999999999</c:v>
                </c:pt>
                <c:pt idx="89">
                  <c:v>218.55</c:v>
                </c:pt>
                <c:pt idx="90">
                  <c:v>218.47210000000001</c:v>
                </c:pt>
                <c:pt idx="91">
                  <c:v>213.8682</c:v>
                </c:pt>
                <c:pt idx="92">
                  <c:v>216.88080000000002</c:v>
                </c:pt>
                <c:pt idx="93">
                  <c:v>206.78</c:v>
                </c:pt>
                <c:pt idx="94">
                  <c:v>205.7475</c:v>
                </c:pt>
                <c:pt idx="95">
                  <c:v>205.03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CBC-497D-90EA-ED1F6B4730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9622368"/>
        <c:axId val="1039618528"/>
      </c:lineChart>
      <c:dateAx>
        <c:axId val="-2111322928"/>
        <c:scaling>
          <c:orientation val="minMax"/>
          <c:max val="46203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3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25"/>
      </c:valAx>
      <c:valAx>
        <c:axId val="1039618528"/>
        <c:scaling>
          <c:orientation val="minMax"/>
          <c:max val="450"/>
          <c:min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1039622368"/>
        <c:crosses val="max"/>
        <c:crossBetween val="between"/>
        <c:majorUnit val="25"/>
      </c:valAx>
      <c:dateAx>
        <c:axId val="1039622368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03961852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Forward!$O$2:$O$151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 formatCode="_(* #,##0.00_);_(* \(#,##0.00\);_(* &quot;-&quot;??_);_(@_)">
                  <c:v>154</c:v>
                </c:pt>
                <c:pt idx="108" formatCode="_(* #,##0.00_);_(* \(#,##0.00\);_(* &quot;-&quot;??_);_(@_)">
                  <c:v>147</c:v>
                </c:pt>
                <c:pt idx="109" formatCode="_(* #,##0.00_);_(* \(#,##0.00\);_(* &quot;-&quot;??_);_(@_)">
                  <c:v>207</c:v>
                </c:pt>
                <c:pt idx="110" formatCode="_(* #,##0.00_);_(* \(#,##0.00\);_(* &quot;-&quot;??_);_(@_)">
                  <c:v>195</c:v>
                </c:pt>
                <c:pt idx="111" formatCode="_(* #,##0.00_);_(* \(#,##0.00\);_(* &quot;-&quot;??_);_(@_)">
                  <c:v>186</c:v>
                </c:pt>
                <c:pt idx="112" formatCode="_(* #,##0.00_);_(* \(#,##0.00\);_(* &quot;-&quot;??_);_(@_)">
                  <c:v>175</c:v>
                </c:pt>
                <c:pt idx="113" formatCode="_(* #,##0.00_);_(* \(#,##0.00\);_(* &quot;-&quot;??_);_(@_)">
                  <c:v>188</c:v>
                </c:pt>
                <c:pt idx="114" formatCode="_(* #,##0.00_);_(* \(#,##0.00\);_(* &quot;-&quot;??_);_(@_)">
                  <c:v>197</c:v>
                </c:pt>
                <c:pt idx="115" formatCode="_(* #,##0.00_);_(* \(#,##0.00\);_(* &quot;-&quot;??_);_(@_)">
                  <c:v>192</c:v>
                </c:pt>
                <c:pt idx="116" formatCode="_(* #,##0.00_);_(* \(#,##0.00\);_(* &quot;-&quot;??_);_(@_)">
                  <c:v>200</c:v>
                </c:pt>
                <c:pt idx="117" formatCode="_(* #,##0.00_);_(* \(#,##0.00\);_(* &quot;-&quot;??_);_(@_)">
                  <c:v>201</c:v>
                </c:pt>
                <c:pt idx="118" formatCode="_(* #,##0.00_);_(* \(#,##0.00\);_(* &quot;-&quot;??_);_(@_)">
                  <c:v>189</c:v>
                </c:pt>
                <c:pt idx="119" formatCode="_(* #,##0.00_);_(* \(#,##0.00\);_(* &quot;-&quot;??_);_(@_)">
                  <c:v>191</c:v>
                </c:pt>
                <c:pt idx="120" formatCode="_(* #,##0.00_);_(* \(#,##0.00\);_(* &quot;-&quot;??_);_(@_)">
                  <c:v>199</c:v>
                </c:pt>
                <c:pt idx="121" formatCode="_(* #,##0.00_);_(* \(#,##0.00\);_(* &quot;-&quot;??_);_(@_)">
                  <c:v>219</c:v>
                </c:pt>
                <c:pt idx="122" formatCode="_(* #,##0.00_);_(* \(#,##0.00\);_(* &quot;-&quot;??_);_(@_)">
                  <c:v>242</c:v>
                </c:pt>
                <c:pt idx="123" formatCode="_(* #,##0.00_);_(* \(#,##0.00\);_(* &quot;-&quot;??_);_(@_)">
                  <c:v>273</c:v>
                </c:pt>
                <c:pt idx="124" formatCode="_(* #,##0.00_);_(* \(#,##0.00\);_(* &quot;-&quot;??_);_(@_)">
                  <c:v>271</c:v>
                </c:pt>
                <c:pt idx="125" formatCode="_(* #,##0.00_);_(* \(#,##0.00\);_(* &quot;-&quot;??_);_(@_)">
                  <c:v>281</c:v>
                </c:pt>
                <c:pt idx="126" formatCode="_(* #,##0.00_);_(* \(#,##0.00\);_(* &quot;-&quot;??_);_(@_)">
                  <c:v>276</c:v>
                </c:pt>
                <c:pt idx="127" formatCode="_(* #,##0.00_);_(* \(#,##0.00\);_(* &quot;-&quot;??_);_(@_)">
                  <c:v>268</c:v>
                </c:pt>
                <c:pt idx="128" formatCode="_(* #,##0.00_);_(* \(#,##0.00\);_(* &quot;-&quot;??_);_(@_)">
                  <c:v>289</c:v>
                </c:pt>
                <c:pt idx="129" formatCode="_(* #,##0.00_);_(* \(#,##0.00\);_(* &quot;-&quot;??_);_(@_)">
                  <c:v>281</c:v>
                </c:pt>
                <c:pt idx="130" formatCode="_(* #,##0.00_);_(* \(#,##0.00\);_(* &quot;-&quot;??_);_(@_)">
                  <c:v>279</c:v>
                </c:pt>
                <c:pt idx="131" formatCode="_(* #,##0.00_);_(* \(#,##0.00\);_(* &quot;-&quot;??_);_(@_)">
                  <c:v>316</c:v>
                </c:pt>
                <c:pt idx="132" formatCode="_(* #,##0.00_);_(* \(#,##0.00\);_(* &quot;-&quot;??_);_(@_)">
                  <c:v>364</c:v>
                </c:pt>
                <c:pt idx="133" formatCode="_(* #,##0.00_);_(* \(#,##0.00\);_(* &quot;-&quot;??_);_(@_)">
                  <c:v>436</c:v>
                </c:pt>
                <c:pt idx="134" formatCode="_(* #,##0.00_);_(* \(#,##0.00\);_(* &quot;-&quot;??_);_(@_)">
                  <c:v>400</c:v>
                </c:pt>
                <c:pt idx="135" formatCode="_(* #,##0.00_);_(* \(#,##0.00\);_(* &quot;-&quot;??_);_(@_)">
                  <c:v>325</c:v>
                </c:pt>
                <c:pt idx="136" formatCode="_(* #,##0.00_);_(* \(#,##0.00\);_(* &quot;-&quot;??_);_(@_)">
                  <c:v>337</c:v>
                </c:pt>
                <c:pt idx="137" formatCode="_(* #,##0.00_);_(* \(#,##0.00\);_(* &quot;-&quot;??_);_(@_)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52-4178-B9D0-ED4ACECA9D22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52-4178-B9D0-ED4ACECA9D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Forward!$P$2:$P$151</c:f>
              <c:numCache>
                <c:formatCode>General</c:formatCode>
                <c:ptCount val="150"/>
                <c:pt idx="84">
                  <c:v>183</c:v>
                </c:pt>
                <c:pt idx="85">
                  <c:v>185</c:v>
                </c:pt>
                <c:pt idx="86">
                  <c:v>184</c:v>
                </c:pt>
                <c:pt idx="87">
                  <c:v>186</c:v>
                </c:pt>
                <c:pt idx="88">
                  <c:v>192</c:v>
                </c:pt>
                <c:pt idx="89">
                  <c:v>186</c:v>
                </c:pt>
                <c:pt idx="90">
                  <c:v>187</c:v>
                </c:pt>
                <c:pt idx="91">
                  <c:v>182</c:v>
                </c:pt>
                <c:pt idx="92">
                  <c:v>184</c:v>
                </c:pt>
                <c:pt idx="93">
                  <c:v>175</c:v>
                </c:pt>
                <c:pt idx="94">
                  <c:v>175</c:v>
                </c:pt>
                <c:pt idx="95">
                  <c:v>175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168</c:v>
                </c:pt>
                <c:pt idx="109" formatCode="_(* #,##0.00_);_(* \(#,##0.00\);_(* &quot;-&quot;??_);_(@_)">
                  <c:v>201</c:v>
                </c:pt>
                <c:pt idx="110" formatCode="_(* #,##0.00_);_(* \(#,##0.00\);_(* &quot;-&quot;??_);_(@_)">
                  <c:v>189</c:v>
                </c:pt>
                <c:pt idx="111" formatCode="_(* #,##0.00_);_(* \(#,##0.00\);_(* &quot;-&quot;??_);_(@_)">
                  <c:v>182</c:v>
                </c:pt>
                <c:pt idx="112" formatCode="_(* #,##0.00_);_(* \(#,##0.00\);_(* &quot;-&quot;??_);_(@_)">
                  <c:v>172</c:v>
                </c:pt>
                <c:pt idx="113" formatCode="_(* #,##0.00_);_(* \(#,##0.00\);_(* &quot;-&quot;??_);_(@_)">
                  <c:v>180</c:v>
                </c:pt>
                <c:pt idx="114" formatCode="_(* #,##0.00_);_(* \(#,##0.00\);_(* &quot;-&quot;??_);_(@_)">
                  <c:v>181</c:v>
                </c:pt>
                <c:pt idx="115" formatCode="_(* #,##0.00_);_(* \(#,##0.00\);_(* &quot;-&quot;??_);_(@_)">
                  <c:v>180</c:v>
                </c:pt>
                <c:pt idx="116" formatCode="_(* #,##0.00_);_(* \(#,##0.00\);_(* &quot;-&quot;??_);_(@_)">
                  <c:v>183</c:v>
                </c:pt>
                <c:pt idx="117" formatCode="_(* #,##0.00_);_(* \(#,##0.00\);_(* &quot;-&quot;??_);_(@_)">
                  <c:v>181</c:v>
                </c:pt>
                <c:pt idx="118" formatCode="_(* #,##0.00_);_(* \(#,##0.00\);_(* &quot;-&quot;??_);_(@_)">
                  <c:v>178</c:v>
                </c:pt>
                <c:pt idx="119" formatCode="_(* #,##0.00_);_(* \(#,##0.00\);_(* &quot;-&quot;??_);_(@_)">
                  <c:v>186</c:v>
                </c:pt>
                <c:pt idx="120" formatCode="_(* #,##0.00_);_(* \(#,##0.00\);_(* &quot;-&quot;??_);_(@_)">
                  <c:v>180</c:v>
                </c:pt>
                <c:pt idx="121" formatCode="_(* #,##0.00_);_(* \(#,##0.00\);_(* &quot;-&quot;??_);_(@_)">
                  <c:v>198</c:v>
                </c:pt>
                <c:pt idx="122" formatCode="_(* #,##0.00_);_(* \(#,##0.00\);_(* &quot;-&quot;??_);_(@_)">
                  <c:v>206</c:v>
                </c:pt>
                <c:pt idx="123" formatCode="_(* #,##0.00_);_(* \(#,##0.00\);_(* &quot;-&quot;??_);_(@_)">
                  <c:v>218</c:v>
                </c:pt>
                <c:pt idx="124" formatCode="_(* #,##0.00_);_(* \(#,##0.00\);_(* &quot;-&quot;??_);_(@_)">
                  <c:v>221</c:v>
                </c:pt>
                <c:pt idx="125" formatCode="_(* #,##0.00_);_(* \(#,##0.00\);_(* &quot;-&quot;??_);_(@_)">
                  <c:v>220</c:v>
                </c:pt>
                <c:pt idx="126" formatCode="_(* #,##0.00_);_(* \(#,##0.00\);_(* &quot;-&quot;??_);_(@_)">
                  <c:v>224</c:v>
                </c:pt>
                <c:pt idx="127" formatCode="_(* #,##0.00_);_(* \(#,##0.00\);_(* &quot;-&quot;??_);_(@_)">
                  <c:v>226</c:v>
                </c:pt>
                <c:pt idx="128" formatCode="_(* #,##0.00_);_(* \(#,##0.00\);_(* &quot;-&quot;??_);_(@_)">
                  <c:v>241</c:v>
                </c:pt>
                <c:pt idx="129" formatCode="_(* #,##0.00_);_(* \(#,##0.00\);_(* &quot;-&quot;??_);_(@_)">
                  <c:v>242</c:v>
                </c:pt>
                <c:pt idx="130" formatCode="_(* #,##0.00_);_(* \(#,##0.00\);_(* &quot;-&quot;??_);_(@_)">
                  <c:v>233</c:v>
                </c:pt>
                <c:pt idx="131" formatCode="_(* #,##0.00_);_(* \(#,##0.00\);_(* &quot;-&quot;??_);_(@_)">
                  <c:v>265</c:v>
                </c:pt>
                <c:pt idx="132" formatCode="_(* #,##0.00_);_(* \(#,##0.00\);_(* &quot;-&quot;??_);_(@_)">
                  <c:v>294</c:v>
                </c:pt>
                <c:pt idx="133" formatCode="_(* #,##0.00_);_(* \(#,##0.00\);_(* &quot;-&quot;??_);_(@_)">
                  <c:v>314</c:v>
                </c:pt>
                <c:pt idx="134" formatCode="_(* #,##0.00_);_(* \(#,##0.00\);_(* &quot;-&quot;??_);_(@_)">
                  <c:v>298</c:v>
                </c:pt>
                <c:pt idx="135" formatCode="_(* #,##0.00_);_(* \(#,##0.00\);_(* &quot;-&quot;??_);_(@_)">
                  <c:v>296</c:v>
                </c:pt>
                <c:pt idx="136" formatCode="_(* #,##0.00_);_(* \(#,##0.00\);_(* &quot;-&quot;??_);_(@_)">
                  <c:v>317</c:v>
                </c:pt>
                <c:pt idx="137" formatCode="_(* #,##0.00_);_(* \(#,##0.00\);_(* &quot;-&quot;??_);_(@_)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14-4D08-82B9-EE4853805770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223.626</c:v>
                </c:pt>
                <c:pt idx="85">
                  <c:v>225.07099999999997</c:v>
                </c:pt>
                <c:pt idx="86">
                  <c:v>221.99600000000004</c:v>
                </c:pt>
                <c:pt idx="87">
                  <c:v>221.39580000000004</c:v>
                </c:pt>
                <c:pt idx="88">
                  <c:v>226.50239999999999</c:v>
                </c:pt>
                <c:pt idx="89">
                  <c:v>218.55</c:v>
                </c:pt>
                <c:pt idx="90">
                  <c:v>218.47210000000001</c:v>
                </c:pt>
                <c:pt idx="91">
                  <c:v>213.8682</c:v>
                </c:pt>
                <c:pt idx="92">
                  <c:v>216.88080000000002</c:v>
                </c:pt>
                <c:pt idx="93">
                  <c:v>206.78</c:v>
                </c:pt>
                <c:pt idx="94">
                  <c:v>205.7475</c:v>
                </c:pt>
                <c:pt idx="95">
                  <c:v>205.03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14-4D08-82B9-EE4853805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Forward!$Q$2:$Q$151</c:f>
              <c:numCache>
                <c:formatCode>General</c:formatCode>
                <c:ptCount val="150"/>
                <c:pt idx="84">
                  <c:v>178</c:v>
                </c:pt>
                <c:pt idx="85">
                  <c:v>180</c:v>
                </c:pt>
                <c:pt idx="86">
                  <c:v>179</c:v>
                </c:pt>
                <c:pt idx="87">
                  <c:v>181</c:v>
                </c:pt>
                <c:pt idx="88">
                  <c:v>187</c:v>
                </c:pt>
                <c:pt idx="89">
                  <c:v>181</c:v>
                </c:pt>
                <c:pt idx="90">
                  <c:v>182</c:v>
                </c:pt>
                <c:pt idx="91">
                  <c:v>177</c:v>
                </c:pt>
                <c:pt idx="92">
                  <c:v>179</c:v>
                </c:pt>
                <c:pt idx="93">
                  <c:v>170</c:v>
                </c:pt>
                <c:pt idx="94">
                  <c:v>170</c:v>
                </c:pt>
                <c:pt idx="95">
                  <c:v>170</c:v>
                </c:pt>
                <c:pt idx="96">
                  <c:v>174</c:v>
                </c:pt>
                <c:pt idx="97">
                  <c:v>178</c:v>
                </c:pt>
                <c:pt idx="98">
                  <c:v>171</c:v>
                </c:pt>
                <c:pt idx="99">
                  <c:v>165</c:v>
                </c:pt>
                <c:pt idx="100">
                  <c:v>160</c:v>
                </c:pt>
                <c:pt idx="101">
                  <c:v>156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  <c:pt idx="105">
                  <c:v>150</c:v>
                </c:pt>
                <c:pt idx="106">
                  <c:v>150</c:v>
                </c:pt>
                <c:pt idx="107">
                  <c:v>161</c:v>
                </c:pt>
                <c:pt idx="108">
                  <c:v>167</c:v>
                </c:pt>
                <c:pt idx="109" formatCode="_(* #,##0.00_);_(* \(#,##0.00\);_(* &quot;-&quot;??_);_(@_)">
                  <c:v>191</c:v>
                </c:pt>
                <c:pt idx="110" formatCode="_(* #,##0.00_);_(* \(#,##0.00\);_(* &quot;-&quot;??_);_(@_)">
                  <c:v>190</c:v>
                </c:pt>
                <c:pt idx="111" formatCode="_(* #,##0.00_);_(* \(#,##0.00\);_(* &quot;-&quot;??_);_(@_)">
                  <c:v>177</c:v>
                </c:pt>
                <c:pt idx="112" formatCode="_(* #,##0.00_);_(* \(#,##0.00\);_(* &quot;-&quot;??_);_(@_)">
                  <c:v>167</c:v>
                </c:pt>
                <c:pt idx="113" formatCode="_(* #,##0.00_);_(* \(#,##0.00\);_(* &quot;-&quot;??_);_(@_)">
                  <c:v>175</c:v>
                </c:pt>
                <c:pt idx="114" formatCode="_(* #,##0.00_);_(* \(#,##0.00\);_(* &quot;-&quot;??_);_(@_)">
                  <c:v>176</c:v>
                </c:pt>
                <c:pt idx="115" formatCode="_(* #,##0.00_);_(* \(#,##0.00\);_(* &quot;-&quot;??_);_(@_)">
                  <c:v>175</c:v>
                </c:pt>
                <c:pt idx="116" formatCode="_(* #,##0.00_);_(* \(#,##0.00\);_(* &quot;-&quot;??_);_(@_)">
                  <c:v>178</c:v>
                </c:pt>
                <c:pt idx="117" formatCode="_(* #,##0.00_);_(* \(#,##0.00\);_(* &quot;-&quot;??_);_(@_)">
                  <c:v>176</c:v>
                </c:pt>
                <c:pt idx="118" formatCode="_(* #,##0.00_);_(* \(#,##0.00\);_(* &quot;-&quot;??_);_(@_)">
                  <c:v>173</c:v>
                </c:pt>
                <c:pt idx="119" formatCode="_(* #,##0.00_);_(* \(#,##0.00\);_(* &quot;-&quot;??_);_(@_)">
                  <c:v>181</c:v>
                </c:pt>
                <c:pt idx="120" formatCode="_(* #,##0.00_);_(* \(#,##0.00\);_(* &quot;-&quot;??_);_(@_)">
                  <c:v>175</c:v>
                </c:pt>
                <c:pt idx="121" formatCode="_(* #,##0.00_);_(* \(#,##0.00\);_(* &quot;-&quot;??_);_(@_)">
                  <c:v>183</c:v>
                </c:pt>
                <c:pt idx="122" formatCode="_(* #,##0.00_);_(* \(#,##0.00\);_(* &quot;-&quot;??_);_(@_)">
                  <c:v>191</c:v>
                </c:pt>
                <c:pt idx="123" formatCode="_(* #,##0.00_);_(* \(#,##0.00\);_(* &quot;-&quot;??_);_(@_)">
                  <c:v>199</c:v>
                </c:pt>
                <c:pt idx="124" formatCode="_(* #,##0.00_);_(* \(#,##0.00\);_(* &quot;-&quot;??_);_(@_)">
                  <c:v>201</c:v>
                </c:pt>
                <c:pt idx="125" formatCode="_(* #,##0.00_);_(* \(#,##0.00\);_(* &quot;-&quot;??_);_(@_)">
                  <c:v>202</c:v>
                </c:pt>
                <c:pt idx="126" formatCode="_(* #,##0.00_);_(* \(#,##0.00\);_(* &quot;-&quot;??_);_(@_)">
                  <c:v>204</c:v>
                </c:pt>
                <c:pt idx="127" formatCode="_(* #,##0.00_);_(* \(#,##0.00\);_(* &quot;-&quot;??_);_(@_)">
                  <c:v>205</c:v>
                </c:pt>
                <c:pt idx="128" formatCode="_(* #,##0.00_);_(* \(#,##0.00\);_(* &quot;-&quot;??_);_(@_)">
                  <c:v>220</c:v>
                </c:pt>
                <c:pt idx="129" formatCode="_(* #,##0.00_);_(* \(#,##0.00\);_(* &quot;-&quot;??_);_(@_)">
                  <c:v>230</c:v>
                </c:pt>
                <c:pt idx="130" formatCode="_(* #,##0.00_);_(* \(#,##0.00\);_(* &quot;-&quot;??_);_(@_)">
                  <c:v>225</c:v>
                </c:pt>
                <c:pt idx="131" formatCode="_(* #,##0.00_);_(* \(#,##0.00\);_(* &quot;-&quot;??_);_(@_)">
                  <c:v>260</c:v>
                </c:pt>
                <c:pt idx="132" formatCode="_(* #,##0.00_);_(* \(#,##0.00\);_(* &quot;-&quot;??_);_(@_)">
                  <c:v>275</c:v>
                </c:pt>
                <c:pt idx="133" formatCode="_(* #,##0.00_);_(* \(#,##0.00\);_(* &quot;-&quot;??_);_(@_)">
                  <c:v>298</c:v>
                </c:pt>
                <c:pt idx="134" formatCode="_(* #,##0.00_);_(* \(#,##0.00\);_(* &quot;-&quot;??_);_(@_)">
                  <c:v>282</c:v>
                </c:pt>
                <c:pt idx="135" formatCode="_(* #,##0.00_);_(* \(#,##0.00\);_(* &quot;-&quot;??_);_(@_)">
                  <c:v>280</c:v>
                </c:pt>
                <c:pt idx="136" formatCode="_(* #,##0.00_);_(* \(#,##0.00\);_(* &quot;-&quot;??_);_(@_)">
                  <c:v>293</c:v>
                </c:pt>
                <c:pt idx="137" formatCode="_(* #,##0.00_);_(* \(#,##0.00\);_(* &quot;-&quot;??_);_(@_)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A7-4564-B06C-AE7DE8E06FB5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217.51599999999999</c:v>
                </c:pt>
                <c:pt idx="85">
                  <c:v>218.98799999999997</c:v>
                </c:pt>
                <c:pt idx="86">
                  <c:v>215.96350000000001</c:v>
                </c:pt>
                <c:pt idx="87">
                  <c:v>215.44430000000003</c:v>
                </c:pt>
                <c:pt idx="88">
                  <c:v>220.60389999999998</c:v>
                </c:pt>
                <c:pt idx="89">
                  <c:v>212.67500000000001</c:v>
                </c:pt>
                <c:pt idx="90">
                  <c:v>212.63060000000002</c:v>
                </c:pt>
                <c:pt idx="91">
                  <c:v>207.99270000000001</c:v>
                </c:pt>
                <c:pt idx="92">
                  <c:v>210.9873</c:v>
                </c:pt>
                <c:pt idx="93">
                  <c:v>200.87199999999999</c:v>
                </c:pt>
                <c:pt idx="94">
                  <c:v>199.869</c:v>
                </c:pt>
                <c:pt idx="95">
                  <c:v>199.172</c:v>
                </c:pt>
                <c:pt idx="96">
                  <c:v>202.77959999999999</c:v>
                </c:pt>
                <c:pt idx="97">
                  <c:v>206.49779999999998</c:v>
                </c:pt>
                <c:pt idx="98">
                  <c:v>196.94069999999999</c:v>
                </c:pt>
                <c:pt idx="99">
                  <c:v>188.85900000000001</c:v>
                </c:pt>
                <c:pt idx="100">
                  <c:v>182.22399999999999</c:v>
                </c:pt>
                <c:pt idx="101">
                  <c:v>177.30960000000002</c:v>
                </c:pt>
                <c:pt idx="102">
                  <c:v>172.88479999999998</c:v>
                </c:pt>
                <c:pt idx="103">
                  <c:v>172.70240000000001</c:v>
                </c:pt>
                <c:pt idx="104">
                  <c:v>172.26159999999999</c:v>
                </c:pt>
                <c:pt idx="105">
                  <c:v>169.60500000000002</c:v>
                </c:pt>
                <c:pt idx="106">
                  <c:v>169.245</c:v>
                </c:pt>
                <c:pt idx="107">
                  <c:v>181.2055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A7-4564-B06C-AE7DE8E06F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Forward!$R$2:$R$151</c:f>
              <c:numCache>
                <c:formatCode>General</c:formatCode>
                <c:ptCount val="150"/>
                <c:pt idx="84">
                  <c:v>173</c:v>
                </c:pt>
                <c:pt idx="85">
                  <c:v>175</c:v>
                </c:pt>
                <c:pt idx="86">
                  <c:v>174</c:v>
                </c:pt>
                <c:pt idx="87">
                  <c:v>176</c:v>
                </c:pt>
                <c:pt idx="88">
                  <c:v>182</c:v>
                </c:pt>
                <c:pt idx="89">
                  <c:v>176</c:v>
                </c:pt>
                <c:pt idx="90">
                  <c:v>177</c:v>
                </c:pt>
                <c:pt idx="91">
                  <c:v>172</c:v>
                </c:pt>
                <c:pt idx="92">
                  <c:v>174</c:v>
                </c:pt>
                <c:pt idx="93">
                  <c:v>165</c:v>
                </c:pt>
                <c:pt idx="94">
                  <c:v>165</c:v>
                </c:pt>
                <c:pt idx="95">
                  <c:v>165</c:v>
                </c:pt>
                <c:pt idx="96">
                  <c:v>169</c:v>
                </c:pt>
                <c:pt idx="97">
                  <c:v>173</c:v>
                </c:pt>
                <c:pt idx="98">
                  <c:v>166</c:v>
                </c:pt>
                <c:pt idx="99">
                  <c:v>163</c:v>
                </c:pt>
                <c:pt idx="100">
                  <c:v>158</c:v>
                </c:pt>
                <c:pt idx="101">
                  <c:v>154</c:v>
                </c:pt>
                <c:pt idx="102">
                  <c:v>150</c:v>
                </c:pt>
                <c:pt idx="103">
                  <c:v>150</c:v>
                </c:pt>
                <c:pt idx="104">
                  <c:v>150</c:v>
                </c:pt>
                <c:pt idx="105">
                  <c:v>148</c:v>
                </c:pt>
                <c:pt idx="106">
                  <c:v>148</c:v>
                </c:pt>
                <c:pt idx="107">
                  <c:v>159</c:v>
                </c:pt>
                <c:pt idx="108">
                  <c:v>165</c:v>
                </c:pt>
                <c:pt idx="109" formatCode="_(* #,##0.00_);_(* \(#,##0.00\);_(* &quot;-&quot;??_);_(@_)">
                  <c:v>185</c:v>
                </c:pt>
                <c:pt idx="110" formatCode="_(* #,##0.00_);_(* \(#,##0.00\);_(* &quot;-&quot;??_);_(@_)">
                  <c:v>186</c:v>
                </c:pt>
                <c:pt idx="111" formatCode="_(* #,##0.00_);_(* \(#,##0.00\);_(* &quot;-&quot;??_);_(@_)">
                  <c:v>172</c:v>
                </c:pt>
                <c:pt idx="112" formatCode="_(* #,##0.00_);_(* \(#,##0.00\);_(* &quot;-&quot;??_);_(@_)">
                  <c:v>162</c:v>
                </c:pt>
                <c:pt idx="113" formatCode="_(* #,##0.00_);_(* \(#,##0.00\);_(* &quot;-&quot;??_);_(@_)">
                  <c:v>170</c:v>
                </c:pt>
                <c:pt idx="114" formatCode="_(* #,##0.00_);_(* \(#,##0.00\);_(* &quot;-&quot;??_);_(@_)">
                  <c:v>171</c:v>
                </c:pt>
                <c:pt idx="115" formatCode="_(* #,##0.00_);_(* \(#,##0.00\);_(* &quot;-&quot;??_);_(@_)">
                  <c:v>170</c:v>
                </c:pt>
                <c:pt idx="116" formatCode="_(* #,##0.00_);_(* \(#,##0.00\);_(* &quot;-&quot;??_);_(@_)">
                  <c:v>173</c:v>
                </c:pt>
                <c:pt idx="117" formatCode="_(* #,##0.00_);_(* \(#,##0.00\);_(* &quot;-&quot;??_);_(@_)">
                  <c:v>171</c:v>
                </c:pt>
                <c:pt idx="118" formatCode="_(* #,##0.00_);_(* \(#,##0.00\);_(* &quot;-&quot;??_);_(@_)">
                  <c:v>168</c:v>
                </c:pt>
                <c:pt idx="119" formatCode="_(* #,##0.00_);_(* \(#,##0.00\);_(* &quot;-&quot;??_);_(@_)">
                  <c:v>176</c:v>
                </c:pt>
                <c:pt idx="120" formatCode="_(* #,##0.00_);_(* \(#,##0.00\);_(* &quot;-&quot;??_);_(@_)">
                  <c:v>170</c:v>
                </c:pt>
                <c:pt idx="121" formatCode="_(* #,##0.00_);_(* \(#,##0.00\);_(* &quot;-&quot;??_);_(@_)">
                  <c:v>178</c:v>
                </c:pt>
                <c:pt idx="122" formatCode="_(* #,##0.00_);_(* \(#,##0.00\);_(* &quot;-&quot;??_);_(@_)">
                  <c:v>186</c:v>
                </c:pt>
                <c:pt idx="123" formatCode="_(* #,##0.00_);_(* \(#,##0.00\);_(* &quot;-&quot;??_);_(@_)">
                  <c:v>194</c:v>
                </c:pt>
                <c:pt idx="124" formatCode="_(* #,##0.00_);_(* \(#,##0.00\);_(* &quot;-&quot;??_);_(@_)">
                  <c:v>196</c:v>
                </c:pt>
                <c:pt idx="125" formatCode="_(* #,##0.00_);_(* \(#,##0.00\);_(* &quot;-&quot;??_);_(@_)">
                  <c:v>197</c:v>
                </c:pt>
                <c:pt idx="126" formatCode="_(* #,##0.00_);_(* \(#,##0.00\);_(* &quot;-&quot;??_);_(@_)">
                  <c:v>199</c:v>
                </c:pt>
                <c:pt idx="127" formatCode="_(* #,##0.00_);_(* \(#,##0.00\);_(* &quot;-&quot;??_);_(@_)">
                  <c:v>200</c:v>
                </c:pt>
                <c:pt idx="128" formatCode="_(* #,##0.00_);_(* \(#,##0.00\);_(* &quot;-&quot;??_);_(@_)">
                  <c:v>215</c:v>
                </c:pt>
                <c:pt idx="129" formatCode="_(* #,##0.00_);_(* \(#,##0.00\);_(* &quot;-&quot;??_);_(@_)">
                  <c:v>225</c:v>
                </c:pt>
                <c:pt idx="130" formatCode="_(* #,##0.00_);_(* \(#,##0.00\);_(* &quot;-&quot;??_);_(@_)">
                  <c:v>220</c:v>
                </c:pt>
                <c:pt idx="131" formatCode="_(* #,##0.00_);_(* \(#,##0.00\);_(* &quot;-&quot;??_);_(@_)">
                  <c:v>231</c:v>
                </c:pt>
                <c:pt idx="132" formatCode="_(* #,##0.00_);_(* \(#,##0.00\);_(* &quot;-&quot;??_);_(@_)">
                  <c:v>255</c:v>
                </c:pt>
                <c:pt idx="133" formatCode="_(* #,##0.00_);_(* \(#,##0.00\);_(* &quot;-&quot;??_);_(@_)">
                  <c:v>270</c:v>
                </c:pt>
                <c:pt idx="134" formatCode="_(* #,##0.00_);_(* \(#,##0.00\);_(* &quot;-&quot;??_);_(@_)">
                  <c:v>261</c:v>
                </c:pt>
                <c:pt idx="135" formatCode="_(* #,##0.00_);_(* \(#,##0.00\);_(* &quot;-&quot;??_);_(@_)">
                  <c:v>256</c:v>
                </c:pt>
                <c:pt idx="136" formatCode="_(* #,##0.00_);_(* \(#,##0.00\);_(* &quot;-&quot;??_);_(@_)">
                  <c:v>267</c:v>
                </c:pt>
                <c:pt idx="137" formatCode="_(* #,##0.00_);_(* \(#,##0.00\);_(* &quot;-&quot;??_);_(@_)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57-4A53-84D6-75432E999B5C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211.40600000000001</c:v>
                </c:pt>
                <c:pt idx="85">
                  <c:v>212.90499999999997</c:v>
                </c:pt>
                <c:pt idx="86">
                  <c:v>209.93100000000001</c:v>
                </c:pt>
                <c:pt idx="87">
                  <c:v>209.49280000000002</c:v>
                </c:pt>
                <c:pt idx="88">
                  <c:v>214.7054</c:v>
                </c:pt>
                <c:pt idx="89">
                  <c:v>206.8</c:v>
                </c:pt>
                <c:pt idx="90">
                  <c:v>206.78910000000002</c:v>
                </c:pt>
                <c:pt idx="91">
                  <c:v>202.1172</c:v>
                </c:pt>
                <c:pt idx="92">
                  <c:v>205.09380000000002</c:v>
                </c:pt>
                <c:pt idx="93">
                  <c:v>194.964</c:v>
                </c:pt>
                <c:pt idx="94">
                  <c:v>193.9905</c:v>
                </c:pt>
                <c:pt idx="95">
                  <c:v>193.31399999999999</c:v>
                </c:pt>
                <c:pt idx="96">
                  <c:v>196.95259999999999</c:v>
                </c:pt>
                <c:pt idx="97">
                  <c:v>200.69729999999998</c:v>
                </c:pt>
                <c:pt idx="98">
                  <c:v>191.18219999999999</c:v>
                </c:pt>
                <c:pt idx="99">
                  <c:v>186.56980000000001</c:v>
                </c:pt>
                <c:pt idx="100">
                  <c:v>179.9462</c:v>
                </c:pt>
                <c:pt idx="101">
                  <c:v>175.03640000000001</c:v>
                </c:pt>
                <c:pt idx="102">
                  <c:v>170.60999999999999</c:v>
                </c:pt>
                <c:pt idx="103">
                  <c:v>170.43</c:v>
                </c:pt>
                <c:pt idx="104">
                  <c:v>169.995</c:v>
                </c:pt>
                <c:pt idx="105">
                  <c:v>167.34360000000001</c:v>
                </c:pt>
                <c:pt idx="106">
                  <c:v>166.98840000000001</c:v>
                </c:pt>
                <c:pt idx="107">
                  <c:v>178.9545</c:v>
                </c:pt>
                <c:pt idx="108">
                  <c:v>185.24549999999999</c:v>
                </c:pt>
                <c:pt idx="109">
                  <c:v>206.92250000000001</c:v>
                </c:pt>
                <c:pt idx="110">
                  <c:v>206.49720000000002</c:v>
                </c:pt>
                <c:pt idx="111">
                  <c:v>190.67920000000001</c:v>
                </c:pt>
                <c:pt idx="112">
                  <c:v>178.9776</c:v>
                </c:pt>
                <c:pt idx="113">
                  <c:v>187.03400000000002</c:v>
                </c:pt>
                <c:pt idx="114">
                  <c:v>187.77510000000001</c:v>
                </c:pt>
                <c:pt idx="115">
                  <c:v>186.03100000000001</c:v>
                </c:pt>
                <c:pt idx="116">
                  <c:v>188.98520000000002</c:v>
                </c:pt>
                <c:pt idx="117">
                  <c:v>186.048</c:v>
                </c:pt>
                <c:pt idx="118">
                  <c:v>181.8768</c:v>
                </c:pt>
                <c:pt idx="119">
                  <c:v>189.85120000000001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57-4A53-84D6-75432E999B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Forward!$S$2:$S$151</c:f>
              <c:numCache>
                <c:formatCode>General</c:formatCode>
                <c:ptCount val="150"/>
                <c:pt idx="84">
                  <c:v>168</c:v>
                </c:pt>
                <c:pt idx="85">
                  <c:v>170</c:v>
                </c:pt>
                <c:pt idx="86">
                  <c:v>169</c:v>
                </c:pt>
                <c:pt idx="87">
                  <c:v>171</c:v>
                </c:pt>
                <c:pt idx="88">
                  <c:v>177</c:v>
                </c:pt>
                <c:pt idx="89">
                  <c:v>171</c:v>
                </c:pt>
                <c:pt idx="90">
                  <c:v>172</c:v>
                </c:pt>
                <c:pt idx="91">
                  <c:v>167</c:v>
                </c:pt>
                <c:pt idx="92">
                  <c:v>169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164</c:v>
                </c:pt>
                <c:pt idx="97">
                  <c:v>168</c:v>
                </c:pt>
                <c:pt idx="98">
                  <c:v>161</c:v>
                </c:pt>
                <c:pt idx="99">
                  <c:v>161</c:v>
                </c:pt>
                <c:pt idx="100">
                  <c:v>156</c:v>
                </c:pt>
                <c:pt idx="101">
                  <c:v>152</c:v>
                </c:pt>
                <c:pt idx="102">
                  <c:v>148</c:v>
                </c:pt>
                <c:pt idx="103">
                  <c:v>148</c:v>
                </c:pt>
                <c:pt idx="104">
                  <c:v>148</c:v>
                </c:pt>
                <c:pt idx="105">
                  <c:v>146</c:v>
                </c:pt>
                <c:pt idx="106">
                  <c:v>146</c:v>
                </c:pt>
                <c:pt idx="107">
                  <c:v>157</c:v>
                </c:pt>
                <c:pt idx="108">
                  <c:v>163</c:v>
                </c:pt>
                <c:pt idx="109" formatCode="_(* #,##0.00_);_(* \(#,##0.00\);_(* &quot;-&quot;??_);_(@_)">
                  <c:v>180</c:v>
                </c:pt>
                <c:pt idx="110" formatCode="_(* #,##0.00_);_(* \(#,##0.00\);_(* &quot;-&quot;??_);_(@_)">
                  <c:v>181</c:v>
                </c:pt>
                <c:pt idx="111" formatCode="_(* #,##0.00_);_(* \(#,##0.00\);_(* &quot;-&quot;??_);_(@_)">
                  <c:v>167</c:v>
                </c:pt>
                <c:pt idx="112" formatCode="_(* #,##0.00_);_(* \(#,##0.00\);_(* &quot;-&quot;??_);_(@_)">
                  <c:v>157</c:v>
                </c:pt>
                <c:pt idx="113" formatCode="_(* #,##0.00_);_(* \(#,##0.00\);_(* &quot;-&quot;??_);_(@_)">
                  <c:v>165</c:v>
                </c:pt>
                <c:pt idx="114" formatCode="_(* #,##0.00_);_(* \(#,##0.00\);_(* &quot;-&quot;??_);_(@_)">
                  <c:v>166</c:v>
                </c:pt>
                <c:pt idx="115" formatCode="_(* #,##0.00_);_(* \(#,##0.00\);_(* &quot;-&quot;??_);_(@_)">
                  <c:v>165</c:v>
                </c:pt>
                <c:pt idx="116" formatCode="_(* #,##0.00_);_(* \(#,##0.00\);_(* &quot;-&quot;??_);_(@_)">
                  <c:v>168</c:v>
                </c:pt>
                <c:pt idx="117" formatCode="_(* #,##0.00_);_(* \(#,##0.00\);_(* &quot;-&quot;??_);_(@_)">
                  <c:v>166</c:v>
                </c:pt>
                <c:pt idx="118" formatCode="_(* #,##0.00_);_(* \(#,##0.00\);_(* &quot;-&quot;??_);_(@_)">
                  <c:v>163</c:v>
                </c:pt>
                <c:pt idx="119" formatCode="_(* #,##0.00_);_(* \(#,##0.00\);_(* &quot;-&quot;??_);_(@_)">
                  <c:v>171</c:v>
                </c:pt>
                <c:pt idx="120" formatCode="_(* #,##0.00_);_(* \(#,##0.00\);_(* &quot;-&quot;??_);_(@_)">
                  <c:v>165</c:v>
                </c:pt>
                <c:pt idx="121" formatCode="_(* #,##0.00_);_(* \(#,##0.00\);_(* &quot;-&quot;??_);_(@_)">
                  <c:v>173</c:v>
                </c:pt>
                <c:pt idx="122" formatCode="_(* #,##0.00_);_(* \(#,##0.00\);_(* &quot;-&quot;??_);_(@_)">
                  <c:v>181</c:v>
                </c:pt>
                <c:pt idx="123" formatCode="_(* #,##0.00_);_(* \(#,##0.00\);_(* &quot;-&quot;??_);_(@_)">
                  <c:v>189</c:v>
                </c:pt>
                <c:pt idx="124" formatCode="_(* #,##0.00_);_(* \(#,##0.00\);_(* &quot;-&quot;??_);_(@_)">
                  <c:v>191</c:v>
                </c:pt>
                <c:pt idx="125" formatCode="_(* #,##0.00_);_(* \(#,##0.00\);_(* &quot;-&quot;??_);_(@_)">
                  <c:v>192</c:v>
                </c:pt>
                <c:pt idx="126" formatCode="_(* #,##0.00_);_(* \(#,##0.00\);_(* &quot;-&quot;??_);_(@_)">
                  <c:v>194</c:v>
                </c:pt>
                <c:pt idx="127" formatCode="_(* #,##0.00_);_(* \(#,##0.00\);_(* &quot;-&quot;??_);_(@_)">
                  <c:v>195</c:v>
                </c:pt>
                <c:pt idx="128" formatCode="_(* #,##0.00_);_(* \(#,##0.00\);_(* &quot;-&quot;??_);_(@_)">
                  <c:v>210</c:v>
                </c:pt>
                <c:pt idx="129" formatCode="_(* #,##0.00_);_(* \(#,##0.00\);_(* &quot;-&quot;??_);_(@_)">
                  <c:v>220</c:v>
                </c:pt>
                <c:pt idx="130" formatCode="_(* #,##0.00_);_(* \(#,##0.00\);_(* &quot;-&quot;??_);_(@_)">
                  <c:v>215</c:v>
                </c:pt>
                <c:pt idx="131" formatCode="_(* #,##0.00_);_(* \(#,##0.00\);_(* &quot;-&quot;??_);_(@_)">
                  <c:v>205</c:v>
                </c:pt>
                <c:pt idx="132" formatCode="_(* #,##0.00_);_(* \(#,##0.00\);_(* &quot;-&quot;??_);_(@_)">
                  <c:v>215</c:v>
                </c:pt>
                <c:pt idx="133" formatCode="_(* #,##0.00_);_(* \(#,##0.00\);_(* &quot;-&quot;??_);_(@_)">
                  <c:v>247</c:v>
                </c:pt>
                <c:pt idx="134" formatCode="_(* #,##0.00_);_(* \(#,##0.00\);_(* &quot;-&quot;??_);_(@_)">
                  <c:v>240</c:v>
                </c:pt>
                <c:pt idx="135" formatCode="_(* #,##0.00_);_(* \(#,##0.00\);_(* &quot;-&quot;??_);_(@_)">
                  <c:v>231</c:v>
                </c:pt>
                <c:pt idx="136" formatCode="_(* #,##0.00_);_(* \(#,##0.00\);_(* &quot;-&quot;??_);_(@_)">
                  <c:v>249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4C-4A37-A6EB-D37ABF9DCFB2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205.29599999999999</c:v>
                </c:pt>
                <c:pt idx="85" formatCode="_(* #,##0.00_);_(* \(#,##0.00\);_(* &quot;-&quot;??_);_(@_)">
                  <c:v>206.82199999999997</c:v>
                </c:pt>
                <c:pt idx="86" formatCode="_(* #,##0.00_);_(* \(#,##0.00\);_(* &quot;-&quot;??_);_(@_)">
                  <c:v>203.89850000000001</c:v>
                </c:pt>
                <c:pt idx="87" formatCode="_(* #,##0.00_);_(* \(#,##0.00\);_(* &quot;-&quot;??_);_(@_)">
                  <c:v>203.54130000000004</c:v>
                </c:pt>
                <c:pt idx="88" formatCode="_(* #,##0.00_);_(* \(#,##0.00\);_(* &quot;-&quot;??_);_(@_)">
                  <c:v>208.80689999999998</c:v>
                </c:pt>
                <c:pt idx="89" formatCode="_(* #,##0.00_);_(* \(#,##0.00\);_(* &quot;-&quot;??_);_(@_)">
                  <c:v>200.92500000000001</c:v>
                </c:pt>
                <c:pt idx="90" formatCode="_(* #,##0.00_);_(* \(#,##0.00\);_(* &quot;-&quot;??_);_(@_)">
                  <c:v>200.94760000000002</c:v>
                </c:pt>
                <c:pt idx="91" formatCode="_(* #,##0.00_);_(* \(#,##0.00\);_(* &quot;-&quot;??_);_(@_)">
                  <c:v>196.24170000000001</c:v>
                </c:pt>
                <c:pt idx="92" formatCode="_(* #,##0.00_);_(* \(#,##0.00\);_(* &quot;-&quot;??_);_(@_)">
                  <c:v>199.20030000000003</c:v>
                </c:pt>
                <c:pt idx="93" formatCode="_(* #,##0.00_);_(* \(#,##0.00\);_(* &quot;-&quot;??_);_(@_)">
                  <c:v>189.05599999999998</c:v>
                </c:pt>
                <c:pt idx="94" formatCode="_(* #,##0.00_);_(* \(#,##0.00\);_(* &quot;-&quot;??_);_(@_)">
                  <c:v>188.11199999999999</c:v>
                </c:pt>
                <c:pt idx="95" formatCode="_(* #,##0.00_);_(* \(#,##0.00\);_(* &quot;-&quot;??_);_(@_)">
                  <c:v>187.45599999999999</c:v>
                </c:pt>
                <c:pt idx="96" formatCode="_(* #,##0.00_);_(* \(#,##0.00\);_(* &quot;-&quot;??_);_(@_)">
                  <c:v>191.12559999999999</c:v>
                </c:pt>
                <c:pt idx="97" formatCode="_(* #,##0.00_);_(* \(#,##0.00\);_(* &quot;-&quot;??_);_(@_)">
                  <c:v>194.89679999999998</c:v>
                </c:pt>
                <c:pt idx="98" formatCode="_(* #,##0.00_);_(* \(#,##0.00\);_(* &quot;-&quot;??_);_(@_)">
                  <c:v>185.4237</c:v>
                </c:pt>
                <c:pt idx="99" formatCode="_(* #,##0.00_);_(* \(#,##0.00\);_(* &quot;-&quot;??_);_(@_)">
                  <c:v>184.28060000000002</c:v>
                </c:pt>
                <c:pt idx="100" formatCode="_(* #,##0.00_);_(* \(#,##0.00\);_(* &quot;-&quot;??_);_(@_)">
                  <c:v>177.66839999999999</c:v>
                </c:pt>
                <c:pt idx="101" formatCode="_(* #,##0.00_);_(* \(#,##0.00\);_(* &quot;-&quot;??_);_(@_)">
                  <c:v>172.76320000000001</c:v>
                </c:pt>
                <c:pt idx="102" formatCode="_(* #,##0.00_);_(* \(#,##0.00\);_(* &quot;-&quot;??_);_(@_)">
                  <c:v>168.33519999999999</c:v>
                </c:pt>
                <c:pt idx="103" formatCode="_(* #,##0.00_);_(* \(#,##0.00\);_(* &quot;-&quot;??_);_(@_)">
                  <c:v>168.1576</c:v>
                </c:pt>
                <c:pt idx="104" formatCode="_(* #,##0.00_);_(* \(#,##0.00\);_(* &quot;-&quot;??_);_(@_)">
                  <c:v>167.72839999999999</c:v>
                </c:pt>
                <c:pt idx="105" formatCode="_(* #,##0.00_);_(* \(#,##0.00\);_(* &quot;-&quot;??_);_(@_)">
                  <c:v>165.0822</c:v>
                </c:pt>
                <c:pt idx="106" formatCode="_(* #,##0.00_);_(* \(#,##0.00\);_(* &quot;-&quot;??_);_(@_)">
                  <c:v>164.73180000000002</c:v>
                </c:pt>
                <c:pt idx="107" formatCode="_(* #,##0.00_);_(* \(#,##0.00\);_(* &quot;-&quot;??_);_(@_)">
                  <c:v>176.70349999999999</c:v>
                </c:pt>
                <c:pt idx="108" formatCode="_(* #,##0.00_);_(* \(#,##0.00\);_(* &quot;-&quot;??_);_(@_)">
                  <c:v>183.0001</c:v>
                </c:pt>
                <c:pt idx="109" formatCode="_(* #,##0.00_);_(* \(#,##0.00\);_(* &quot;-&quot;??_);_(@_)">
                  <c:v>201.33</c:v>
                </c:pt>
                <c:pt idx="110" formatCode="_(* #,##0.00_);_(* \(#,##0.00\);_(* &quot;-&quot;??_);_(@_)">
                  <c:v>200.9462</c:v>
                </c:pt>
                <c:pt idx="111" formatCode="_(* #,##0.00_);_(* \(#,##0.00\);_(* &quot;-&quot;??_);_(@_)">
                  <c:v>185.1362</c:v>
                </c:pt>
                <c:pt idx="112" formatCode="_(* #,##0.00_);_(* \(#,##0.00\);_(* &quot;-&quot;??_);_(@_)">
                  <c:v>173.45359999999999</c:v>
                </c:pt>
                <c:pt idx="113" formatCode="_(* #,##0.00_);_(* \(#,##0.00\);_(* &quot;-&quot;??_);_(@_)">
                  <c:v>181.53300000000002</c:v>
                </c:pt>
                <c:pt idx="114" formatCode="_(* #,##0.00_);_(* \(#,##0.00\);_(* &quot;-&quot;??_);_(@_)">
                  <c:v>182.28460000000001</c:v>
                </c:pt>
                <c:pt idx="115" formatCode="_(* #,##0.00_);_(* \(#,##0.00\);_(* &quot;-&quot;??_);_(@_)">
                  <c:v>180.55950000000001</c:v>
                </c:pt>
                <c:pt idx="116" formatCode="_(* #,##0.00_);_(* \(#,##0.00\);_(* &quot;-&quot;??_);_(@_)">
                  <c:v>183.5232</c:v>
                </c:pt>
                <c:pt idx="117" formatCode="_(* #,##0.00_);_(* \(#,##0.00\);_(* &quot;-&quot;??_);_(@_)">
                  <c:v>180.608</c:v>
                </c:pt>
                <c:pt idx="118" formatCode="_(* #,##0.00_);_(* \(#,##0.00\);_(* &quot;-&quot;??_);_(@_)">
                  <c:v>176.46379999999999</c:v>
                </c:pt>
                <c:pt idx="119" formatCode="_(* #,##0.00_);_(* \(#,##0.00\);_(* &quot;-&quot;??_);_(@_)">
                  <c:v>184.45769999999999</c:v>
                </c:pt>
                <c:pt idx="120" formatCode="_(* #,##0.00_);_(* \(#,##0.00\);_(* &quot;-&quot;??_);_(@_)">
                  <c:v>177.12749999999997</c:v>
                </c:pt>
                <c:pt idx="121" formatCode="_(* #,##0.00_);_(* \(#,##0.00\);_(* &quot;-&quot;??_);_(@_)">
                  <c:v>185.43870000000001</c:v>
                </c:pt>
                <c:pt idx="122" formatCode="_(* #,##0.00_);_(* \(#,##0.00\);_(* &quot;-&quot;??_);_(@_)">
                  <c:v>191.64279999999999</c:v>
                </c:pt>
                <c:pt idx="123" formatCode="_(* #,##0.00_);_(* \(#,##0.00\);_(* &quot;-&quot;??_);_(@_)">
                  <c:v>198.90360000000001</c:v>
                </c:pt>
                <c:pt idx="124" formatCode="_(* #,##0.00_);_(* \(#,##0.00\);_(* &quot;-&quot;??_);_(@_)">
                  <c:v>200.18710000000002</c:v>
                </c:pt>
                <c:pt idx="125" formatCode="_(* #,##0.00_);_(* \(#,##0.00\);_(* &quot;-&quot;??_);_(@_)">
                  <c:v>200.73600000000002</c:v>
                </c:pt>
                <c:pt idx="126" formatCode="_(* #,##0.00_);_(* \(#,##0.00\);_(* &quot;-&quot;??_);_(@_)">
                  <c:v>202.36139999999997</c:v>
                </c:pt>
                <c:pt idx="127" formatCode="_(* #,##0.00_);_(* \(#,##0.00\);_(* &quot;-&quot;??_);_(@_)">
                  <c:v>202.89750000000001</c:v>
                </c:pt>
                <c:pt idx="128" formatCode="_(* #,##0.00_);_(* \(#,##0.00\);_(* &quot;-&quot;??_);_(@_)">
                  <c:v>218.73600000000002</c:v>
                </c:pt>
                <c:pt idx="129" formatCode="_(* #,##0.00_);_(* \(#,##0.00\);_(* &quot;-&quot;??_);_(@_)">
                  <c:v>228.09599999999998</c:v>
                </c:pt>
                <c:pt idx="130" formatCode="_(* #,##0.00_);_(* \(#,##0.00\);_(* &quot;-&quot;??_);_(@_)">
                  <c:v>222.71850000000001</c:v>
                </c:pt>
                <c:pt idx="131" formatCode="_(* #,##0.00_);_(* \(#,##0.00\);_(* &quot;-&quot;??_);_(@_)">
                  <c:v>211.9905</c:v>
                </c:pt>
                <c:pt idx="132" formatCode="_(* #,##0.00_);_(* \(#,##0.00\);_(* &quot;-&quot;??_);_(@_)">
                  <c:v>221.62199999999999</c:v>
                </c:pt>
                <c:pt idx="133" formatCode="_(* #,##0.00_);_(* \(#,##0.00\);_(* &quot;-&quot;??_);_(@_)">
                  <c:v>253.0762</c:v>
                </c:pt>
                <c:pt idx="134" formatCode="_(* #,##0.00_);_(* \(#,##0.00\);_(* &quot;-&quot;??_);_(@_)">
                  <c:v>244.60800000000003</c:v>
                </c:pt>
                <c:pt idx="135" formatCode="_(* #,##0.00_);_(* \(#,##0.00\);_(* &quot;-&quot;??_);_(@_)">
                  <c:v>233.88749999999999</c:v>
                </c:pt>
                <c:pt idx="136" formatCode="_(* #,##0.00_);_(* \(#,##0.00\);_(* &quot;-&quot;??_);_(@_)">
                  <c:v>250.4442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4C-4A37-A6EB-D37ABF9DC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9.xml"/><Relationship Id="rId13" Type="http://schemas.openxmlformats.org/officeDocument/2006/relationships/chart" Target="../charts/chart23.xml"/><Relationship Id="rId3" Type="http://schemas.openxmlformats.org/officeDocument/2006/relationships/image" Target="../media/image1.png"/><Relationship Id="rId7" Type="http://schemas.openxmlformats.org/officeDocument/2006/relationships/chart" Target="../charts/chart18.xml"/><Relationship Id="rId12" Type="http://schemas.openxmlformats.org/officeDocument/2006/relationships/chart" Target="../charts/chart22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7.xml"/><Relationship Id="rId11" Type="http://schemas.openxmlformats.org/officeDocument/2006/relationships/chart" Target="../charts/chart21.xml"/><Relationship Id="rId5" Type="http://schemas.openxmlformats.org/officeDocument/2006/relationships/chart" Target="../charts/chart16.xml"/><Relationship Id="rId15" Type="http://schemas.openxmlformats.org/officeDocument/2006/relationships/chart" Target="../charts/chart25.xml"/><Relationship Id="rId10" Type="http://schemas.openxmlformats.org/officeDocument/2006/relationships/chart" Target="../charts/chart20.xml"/><Relationship Id="rId4" Type="http://schemas.openxmlformats.org/officeDocument/2006/relationships/chart" Target="../charts/chart15.xml"/><Relationship Id="rId9" Type="http://schemas.openxmlformats.org/officeDocument/2006/relationships/image" Target="../media/image2.png"/><Relationship Id="rId14" Type="http://schemas.openxmlformats.org/officeDocument/2006/relationships/chart" Target="../charts/chart24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2.xml"/><Relationship Id="rId13" Type="http://schemas.openxmlformats.org/officeDocument/2006/relationships/chart" Target="../charts/chart36.xml"/><Relationship Id="rId3" Type="http://schemas.openxmlformats.org/officeDocument/2006/relationships/image" Target="../media/image1.png"/><Relationship Id="rId7" Type="http://schemas.openxmlformats.org/officeDocument/2006/relationships/chart" Target="../charts/chart31.xml"/><Relationship Id="rId12" Type="http://schemas.openxmlformats.org/officeDocument/2006/relationships/chart" Target="../charts/chart35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0.xml"/><Relationship Id="rId11" Type="http://schemas.openxmlformats.org/officeDocument/2006/relationships/chart" Target="../charts/chart34.xml"/><Relationship Id="rId5" Type="http://schemas.openxmlformats.org/officeDocument/2006/relationships/chart" Target="../charts/chart29.xml"/><Relationship Id="rId15" Type="http://schemas.openxmlformats.org/officeDocument/2006/relationships/chart" Target="../charts/chart38.xml"/><Relationship Id="rId10" Type="http://schemas.openxmlformats.org/officeDocument/2006/relationships/chart" Target="../charts/chart33.xml"/><Relationship Id="rId4" Type="http://schemas.openxmlformats.org/officeDocument/2006/relationships/chart" Target="../charts/chart28.xml"/><Relationship Id="rId9" Type="http://schemas.openxmlformats.org/officeDocument/2006/relationships/image" Target="../media/image2.png"/><Relationship Id="rId14" Type="http://schemas.openxmlformats.org/officeDocument/2006/relationships/chart" Target="../charts/chart37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4.xml"/><Relationship Id="rId13" Type="http://schemas.openxmlformats.org/officeDocument/2006/relationships/chart" Target="../charts/chart49.xml"/><Relationship Id="rId3" Type="http://schemas.openxmlformats.org/officeDocument/2006/relationships/chart" Target="../charts/chart39.xml"/><Relationship Id="rId7" Type="http://schemas.openxmlformats.org/officeDocument/2006/relationships/chart" Target="../charts/chart43.xml"/><Relationship Id="rId12" Type="http://schemas.openxmlformats.org/officeDocument/2006/relationships/chart" Target="../charts/chart48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42.xml"/><Relationship Id="rId11" Type="http://schemas.openxmlformats.org/officeDocument/2006/relationships/chart" Target="../charts/chart47.xml"/><Relationship Id="rId5" Type="http://schemas.openxmlformats.org/officeDocument/2006/relationships/chart" Target="../charts/chart41.xml"/><Relationship Id="rId15" Type="http://schemas.openxmlformats.org/officeDocument/2006/relationships/chart" Target="../charts/chart51.xml"/><Relationship Id="rId10" Type="http://schemas.openxmlformats.org/officeDocument/2006/relationships/chart" Target="../charts/chart46.xml"/><Relationship Id="rId4" Type="http://schemas.openxmlformats.org/officeDocument/2006/relationships/chart" Target="../charts/chart40.xml"/><Relationship Id="rId9" Type="http://schemas.openxmlformats.org/officeDocument/2006/relationships/chart" Target="../charts/chart45.xml"/><Relationship Id="rId14" Type="http://schemas.openxmlformats.org/officeDocument/2006/relationships/chart" Target="../charts/chart50.xml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7.xml"/><Relationship Id="rId13" Type="http://schemas.openxmlformats.org/officeDocument/2006/relationships/chart" Target="../charts/chart62.xml"/><Relationship Id="rId3" Type="http://schemas.openxmlformats.org/officeDocument/2006/relationships/chart" Target="../charts/chart52.xml"/><Relationship Id="rId7" Type="http://schemas.openxmlformats.org/officeDocument/2006/relationships/chart" Target="../charts/chart56.xml"/><Relationship Id="rId12" Type="http://schemas.openxmlformats.org/officeDocument/2006/relationships/chart" Target="../charts/chart61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55.xml"/><Relationship Id="rId11" Type="http://schemas.openxmlformats.org/officeDocument/2006/relationships/chart" Target="../charts/chart60.xml"/><Relationship Id="rId5" Type="http://schemas.openxmlformats.org/officeDocument/2006/relationships/chart" Target="../charts/chart54.xml"/><Relationship Id="rId15" Type="http://schemas.openxmlformats.org/officeDocument/2006/relationships/chart" Target="../charts/chart64.xml"/><Relationship Id="rId10" Type="http://schemas.openxmlformats.org/officeDocument/2006/relationships/chart" Target="../charts/chart59.xml"/><Relationship Id="rId4" Type="http://schemas.openxmlformats.org/officeDocument/2006/relationships/chart" Target="../charts/chart53.xml"/><Relationship Id="rId9" Type="http://schemas.openxmlformats.org/officeDocument/2006/relationships/chart" Target="../charts/chart58.xml"/><Relationship Id="rId14" Type="http://schemas.openxmlformats.org/officeDocument/2006/relationships/chart" Target="../charts/chart63.xml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0.xml"/><Relationship Id="rId13" Type="http://schemas.openxmlformats.org/officeDocument/2006/relationships/chart" Target="../charts/chart75.xml"/><Relationship Id="rId3" Type="http://schemas.openxmlformats.org/officeDocument/2006/relationships/chart" Target="../charts/chart65.xml"/><Relationship Id="rId7" Type="http://schemas.openxmlformats.org/officeDocument/2006/relationships/chart" Target="../charts/chart69.xml"/><Relationship Id="rId12" Type="http://schemas.openxmlformats.org/officeDocument/2006/relationships/chart" Target="../charts/chart74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68.xml"/><Relationship Id="rId11" Type="http://schemas.openxmlformats.org/officeDocument/2006/relationships/chart" Target="../charts/chart73.xml"/><Relationship Id="rId5" Type="http://schemas.openxmlformats.org/officeDocument/2006/relationships/chart" Target="../charts/chart67.xml"/><Relationship Id="rId15" Type="http://schemas.openxmlformats.org/officeDocument/2006/relationships/chart" Target="../charts/chart77.xml"/><Relationship Id="rId10" Type="http://schemas.openxmlformats.org/officeDocument/2006/relationships/chart" Target="../charts/chart72.xml"/><Relationship Id="rId4" Type="http://schemas.openxmlformats.org/officeDocument/2006/relationships/chart" Target="../charts/chart66.xml"/><Relationship Id="rId9" Type="http://schemas.openxmlformats.org/officeDocument/2006/relationships/chart" Target="../charts/chart71.xml"/><Relationship Id="rId14" Type="http://schemas.openxmlformats.org/officeDocument/2006/relationships/chart" Target="../charts/chart76.xml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3.xml"/><Relationship Id="rId13" Type="http://schemas.openxmlformats.org/officeDocument/2006/relationships/chart" Target="../charts/chart88.xml"/><Relationship Id="rId3" Type="http://schemas.openxmlformats.org/officeDocument/2006/relationships/chart" Target="../charts/chart78.xml"/><Relationship Id="rId7" Type="http://schemas.openxmlformats.org/officeDocument/2006/relationships/chart" Target="../charts/chart82.xml"/><Relationship Id="rId12" Type="http://schemas.openxmlformats.org/officeDocument/2006/relationships/chart" Target="../charts/chart87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81.xml"/><Relationship Id="rId11" Type="http://schemas.openxmlformats.org/officeDocument/2006/relationships/chart" Target="../charts/chart86.xml"/><Relationship Id="rId5" Type="http://schemas.openxmlformats.org/officeDocument/2006/relationships/chart" Target="../charts/chart80.xml"/><Relationship Id="rId15" Type="http://schemas.openxmlformats.org/officeDocument/2006/relationships/chart" Target="../charts/chart90.xml"/><Relationship Id="rId10" Type="http://schemas.openxmlformats.org/officeDocument/2006/relationships/chart" Target="../charts/chart85.xml"/><Relationship Id="rId4" Type="http://schemas.openxmlformats.org/officeDocument/2006/relationships/chart" Target="../charts/chart79.xml"/><Relationship Id="rId9" Type="http://schemas.openxmlformats.org/officeDocument/2006/relationships/chart" Target="../charts/chart84.xml"/><Relationship Id="rId14" Type="http://schemas.openxmlformats.org/officeDocument/2006/relationships/chart" Target="../charts/chart89.xml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6.xml"/><Relationship Id="rId13" Type="http://schemas.openxmlformats.org/officeDocument/2006/relationships/chart" Target="../charts/chart101.xml"/><Relationship Id="rId3" Type="http://schemas.openxmlformats.org/officeDocument/2006/relationships/chart" Target="../charts/chart91.xml"/><Relationship Id="rId7" Type="http://schemas.openxmlformats.org/officeDocument/2006/relationships/chart" Target="../charts/chart95.xml"/><Relationship Id="rId12" Type="http://schemas.openxmlformats.org/officeDocument/2006/relationships/chart" Target="../charts/chart100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94.xml"/><Relationship Id="rId11" Type="http://schemas.openxmlformats.org/officeDocument/2006/relationships/chart" Target="../charts/chart99.xml"/><Relationship Id="rId5" Type="http://schemas.openxmlformats.org/officeDocument/2006/relationships/chart" Target="../charts/chart93.xml"/><Relationship Id="rId15" Type="http://schemas.openxmlformats.org/officeDocument/2006/relationships/chart" Target="../charts/chart103.xml"/><Relationship Id="rId10" Type="http://schemas.openxmlformats.org/officeDocument/2006/relationships/chart" Target="../charts/chart98.xml"/><Relationship Id="rId4" Type="http://schemas.openxmlformats.org/officeDocument/2006/relationships/chart" Target="../charts/chart92.xml"/><Relationship Id="rId9" Type="http://schemas.openxmlformats.org/officeDocument/2006/relationships/chart" Target="../charts/chart97.xml"/><Relationship Id="rId14" Type="http://schemas.openxmlformats.org/officeDocument/2006/relationships/chart" Target="../charts/chart102.xml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9.xml"/><Relationship Id="rId13" Type="http://schemas.openxmlformats.org/officeDocument/2006/relationships/chart" Target="../charts/chart114.xml"/><Relationship Id="rId3" Type="http://schemas.openxmlformats.org/officeDocument/2006/relationships/chart" Target="../charts/chart104.xml"/><Relationship Id="rId7" Type="http://schemas.openxmlformats.org/officeDocument/2006/relationships/chart" Target="../charts/chart108.xml"/><Relationship Id="rId12" Type="http://schemas.openxmlformats.org/officeDocument/2006/relationships/chart" Target="../charts/chart113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107.xml"/><Relationship Id="rId11" Type="http://schemas.openxmlformats.org/officeDocument/2006/relationships/chart" Target="../charts/chart112.xml"/><Relationship Id="rId5" Type="http://schemas.openxmlformats.org/officeDocument/2006/relationships/chart" Target="../charts/chart106.xml"/><Relationship Id="rId15" Type="http://schemas.openxmlformats.org/officeDocument/2006/relationships/chart" Target="../charts/chart116.xml"/><Relationship Id="rId10" Type="http://schemas.openxmlformats.org/officeDocument/2006/relationships/chart" Target="../charts/chart111.xml"/><Relationship Id="rId4" Type="http://schemas.openxmlformats.org/officeDocument/2006/relationships/chart" Target="../charts/chart105.xml"/><Relationship Id="rId9" Type="http://schemas.openxmlformats.org/officeDocument/2006/relationships/chart" Target="../charts/chart110.xml"/><Relationship Id="rId14" Type="http://schemas.openxmlformats.org/officeDocument/2006/relationships/chart" Target="../charts/chart115.xml"/></Relationships>
</file>

<file path=xl/drawings/_rels/drawing1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2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609327</xdr:colOff>
      <xdr:row>98</xdr:row>
      <xdr:rowOff>30480</xdr:rowOff>
    </xdr:from>
    <xdr:to>
      <xdr:col>57</xdr:col>
      <xdr:colOff>213223</xdr:colOff>
      <xdr:row>117</xdr:row>
      <xdr:rowOff>61095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363855</xdr:colOff>
      <xdr:row>120</xdr:row>
      <xdr:rowOff>163831</xdr:rowOff>
    </xdr:from>
    <xdr:to>
      <xdr:col>64</xdr:col>
      <xdr:colOff>520064</xdr:colOff>
      <xdr:row>157</xdr:row>
      <xdr:rowOff>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9EBA4D1-7EFA-4C6E-BB64-D55EBB8AF3DA}"/>
            </a:ext>
            <a:ext uri="{147F2762-F138-4A5C-976F-8EAC2B608ADB}">
              <a16:predDERef xmlns:a16="http://schemas.microsoft.com/office/drawing/2014/main" pred="{00000000-0008-0000-00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213584</xdr:colOff>
      <xdr:row>161</xdr:row>
      <xdr:rowOff>30480</xdr:rowOff>
    </xdr:from>
    <xdr:to>
      <xdr:col>56</xdr:col>
      <xdr:colOff>411876</xdr:colOff>
      <xdr:row>188</xdr:row>
      <xdr:rowOff>83300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C92D9ED-A8A9-4CC6-BC6F-EAAB0EB8C2D9}"/>
            </a:ext>
            <a:ext uri="{147F2762-F138-4A5C-976F-8EAC2B608ADB}">
              <a16:predDERef xmlns:a16="http://schemas.microsoft.com/office/drawing/2014/main" pred="{99EBA4D1-7EFA-4C6E-BB64-D55EBB8AF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56</xdr:col>
      <xdr:colOff>508858</xdr:colOff>
      <xdr:row>161</xdr:row>
      <xdr:rowOff>30481</xdr:rowOff>
    </xdr:from>
    <xdr:to>
      <xdr:col>71</xdr:col>
      <xdr:colOff>65511</xdr:colOff>
      <xdr:row>188</xdr:row>
      <xdr:rowOff>83301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859F326-8830-4D49-AD89-FF50401C3000}"/>
            </a:ext>
            <a:ext uri="{147F2762-F138-4A5C-976F-8EAC2B608ADB}">
              <a16:predDERef xmlns:a16="http://schemas.microsoft.com/office/drawing/2014/main" pred="{CC92D9ED-A8A9-4CC6-BC6F-EAAB0EB8C2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199729</xdr:colOff>
      <xdr:row>188</xdr:row>
      <xdr:rowOff>170881</xdr:rowOff>
    </xdr:from>
    <xdr:to>
      <xdr:col>56</xdr:col>
      <xdr:colOff>398021</xdr:colOff>
      <xdr:row>216</xdr:row>
      <xdr:rowOff>49530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E3557064-DCCB-40BE-AAB2-06C026A31DD5}"/>
            </a:ext>
            <a:ext uri="{147F2762-F138-4A5C-976F-8EAC2B608ADB}">
              <a16:predDERef xmlns:a16="http://schemas.microsoft.com/office/drawing/2014/main" pred="{6859F326-8830-4D49-AD89-FF50401C3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56</xdr:col>
      <xdr:colOff>522713</xdr:colOff>
      <xdr:row>188</xdr:row>
      <xdr:rowOff>170881</xdr:rowOff>
    </xdr:from>
    <xdr:to>
      <xdr:col>71</xdr:col>
      <xdr:colOff>79366</xdr:colOff>
      <xdr:row>216</xdr:row>
      <xdr:rowOff>49530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894C8E4-FC0A-422A-9745-8DE0FF0E066B}"/>
            </a:ext>
            <a:ext uri="{147F2762-F138-4A5C-976F-8EAC2B608ADB}">
              <a16:predDERef xmlns:a16="http://schemas.microsoft.com/office/drawing/2014/main" pred="{E3557064-DCCB-40BE-AAB2-06C026A31D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49</xdr:col>
      <xdr:colOff>489464</xdr:colOff>
      <xdr:row>216</xdr:row>
      <xdr:rowOff>131792</xdr:rowOff>
    </xdr:from>
    <xdr:to>
      <xdr:col>63</xdr:col>
      <xdr:colOff>356459</xdr:colOff>
      <xdr:row>244</xdr:row>
      <xdr:rowOff>1732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4ED0FCB5-8B5B-4CE4-AA79-2A76322D0DDD}"/>
            </a:ext>
            <a:ext uri="{147F2762-F138-4A5C-976F-8EAC2B608ADB}">
              <a16:predDERef xmlns:a16="http://schemas.microsoft.com/office/drawing/2014/main" pred="{5894C8E4-FC0A-422A-9745-8DE0FF0E06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53</xdr:col>
      <xdr:colOff>385849</xdr:colOff>
      <xdr:row>188</xdr:row>
      <xdr:rowOff>177685</xdr:rowOff>
    </xdr:from>
    <xdr:to>
      <xdr:col>56</xdr:col>
      <xdr:colOff>358140</xdr:colOff>
      <xdr:row>192</xdr:row>
      <xdr:rowOff>126495</xdr:rowOff>
    </xdr:to>
    <xdr:sp macro="" textlink="">
      <xdr:nvSpPr>
        <xdr:cNvPr id="9" name="CaixaDeTexto 1">
          <a:extLst>
            <a:ext uri="{FF2B5EF4-FFF2-40B4-BE49-F238E27FC236}">
              <a16:creationId xmlns:a16="http://schemas.microsoft.com/office/drawing/2014/main" id="{5020F93A-FC27-A723-78DA-8C8BDD53EE0B}"/>
            </a:ext>
          </a:extLst>
        </xdr:cNvPr>
        <xdr:cNvSpPr txBox="1"/>
      </xdr:nvSpPr>
      <xdr:spPr>
        <a:xfrm>
          <a:off x="43515049" y="34559125"/>
          <a:ext cx="1801091" cy="680330"/>
        </a:xfrm>
        <a:prstGeom prst="rect">
          <a:avLst/>
        </a:prstGeom>
        <a:ln>
          <a:solidFill>
            <a:schemeClr val="accent6">
              <a:lumMod val="75000"/>
            </a:schemeClr>
          </a:solidFill>
        </a:ln>
      </xdr:spPr>
      <xdr:txBody>
        <a:bodyPr wrap="square" rtlCol="0" anchor="ctr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xdr:txBody>
    </xdr:sp>
    <xdr:clientData/>
  </xdr:twoCellAnchor>
  <xdr:twoCellAnchor>
    <xdr:from>
      <xdr:col>72</xdr:col>
      <xdr:colOff>365984</xdr:colOff>
      <xdr:row>161</xdr:row>
      <xdr:rowOff>30480</xdr:rowOff>
    </xdr:from>
    <xdr:to>
      <xdr:col>85</xdr:col>
      <xdr:colOff>411876</xdr:colOff>
      <xdr:row>188</xdr:row>
      <xdr:rowOff>83300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262D7C7B-C97C-4D6F-BD61-9F927D9F91EC}"/>
            </a:ext>
            <a:ext uri="{147F2762-F138-4A5C-976F-8EAC2B608ADB}">
              <a16:predDERef xmlns:a16="http://schemas.microsoft.com/office/drawing/2014/main" pred="{5020F93A-FC27-A723-78DA-8C8BDD53EE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85</xdr:col>
      <xdr:colOff>508858</xdr:colOff>
      <xdr:row>161</xdr:row>
      <xdr:rowOff>30481</xdr:rowOff>
    </xdr:from>
    <xdr:to>
      <xdr:col>100</xdr:col>
      <xdr:colOff>126471</xdr:colOff>
      <xdr:row>188</xdr:row>
      <xdr:rowOff>83301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D5F459AA-3BA9-43B1-838F-EDA181D0267D}"/>
            </a:ext>
            <a:ext uri="{147F2762-F138-4A5C-976F-8EAC2B608ADB}">
              <a16:predDERef xmlns:a16="http://schemas.microsoft.com/office/drawing/2014/main" pred="{262D7C7B-C97C-4D6F-BD61-9F927D9F91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72</xdr:col>
      <xdr:colOff>352129</xdr:colOff>
      <xdr:row>188</xdr:row>
      <xdr:rowOff>170881</xdr:rowOff>
    </xdr:from>
    <xdr:to>
      <xdr:col>85</xdr:col>
      <xdr:colOff>398021</xdr:colOff>
      <xdr:row>216</xdr:row>
      <xdr:rowOff>49530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B768D90-CC0E-4533-B750-C82A9EFDEE55}"/>
            </a:ext>
            <a:ext uri="{147F2762-F138-4A5C-976F-8EAC2B608ADB}">
              <a16:predDERef xmlns:a16="http://schemas.microsoft.com/office/drawing/2014/main" pred="{D5F459AA-3BA9-43B1-838F-EDA181D026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85</xdr:col>
      <xdr:colOff>522713</xdr:colOff>
      <xdr:row>188</xdr:row>
      <xdr:rowOff>170881</xdr:rowOff>
    </xdr:from>
    <xdr:to>
      <xdr:col>100</xdr:col>
      <xdr:colOff>140326</xdr:colOff>
      <xdr:row>216</xdr:row>
      <xdr:rowOff>49530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70D68762-7C78-4AFC-B7EF-1FF197F6298E}"/>
            </a:ext>
            <a:ext uri="{147F2762-F138-4A5C-976F-8EAC2B608ADB}">
              <a16:predDERef xmlns:a16="http://schemas.microsoft.com/office/drawing/2014/main" pred="{0B768D90-CC0E-4533-B750-C82A9EFDEE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78</xdr:col>
      <xdr:colOff>550424</xdr:colOff>
      <xdr:row>216</xdr:row>
      <xdr:rowOff>131792</xdr:rowOff>
    </xdr:from>
    <xdr:to>
      <xdr:col>92</xdr:col>
      <xdr:colOff>356459</xdr:colOff>
      <xdr:row>244</xdr:row>
      <xdr:rowOff>1732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4AEB2E72-434E-490D-99EE-9A1277DFF9BE}"/>
            </a:ext>
            <a:ext uri="{147F2762-F138-4A5C-976F-8EAC2B608ADB}">
              <a16:predDERef xmlns:a16="http://schemas.microsoft.com/office/drawing/2014/main" pred="{70D68762-7C78-4AFC-B7EF-1FF197F629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82</xdr:col>
      <xdr:colOff>366799</xdr:colOff>
      <xdr:row>189</xdr:row>
      <xdr:rowOff>13855</xdr:rowOff>
    </xdr:from>
    <xdr:to>
      <xdr:col>85</xdr:col>
      <xdr:colOff>339090</xdr:colOff>
      <xdr:row>192</xdr:row>
      <xdr:rowOff>145545</xdr:rowOff>
    </xdr:to>
    <xdr:sp macro="" textlink="">
      <xdr:nvSpPr>
        <xdr:cNvPr id="15" name="CaixaDeTexto 1">
          <a:extLst>
            <a:ext uri="{FF2B5EF4-FFF2-40B4-BE49-F238E27FC236}">
              <a16:creationId xmlns:a16="http://schemas.microsoft.com/office/drawing/2014/main" id="{9346D11F-A141-476A-A181-1018E191DFAD}"/>
            </a:ext>
          </a:extLst>
        </xdr:cNvPr>
        <xdr:cNvSpPr txBox="1"/>
      </xdr:nvSpPr>
      <xdr:spPr>
        <a:xfrm>
          <a:off x="60869599" y="34578175"/>
          <a:ext cx="1801091" cy="680330"/>
        </a:xfrm>
        <a:prstGeom prst="rect">
          <a:avLst/>
        </a:prstGeom>
        <a:ln>
          <a:solidFill>
            <a:schemeClr val="accent6">
              <a:lumMod val="75000"/>
            </a:schemeClr>
          </a:solidFill>
        </a:ln>
      </xdr:spPr>
      <xdr:txBody>
        <a:bodyPr wrap="square" rtlCol="0" anchor="ctr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xdr:txBody>
    </xdr:sp>
    <xdr:clientData/>
  </xdr:twoCellAnchor>
  <xdr:oneCellAnchor>
    <xdr:from>
      <xdr:col>65</xdr:col>
      <xdr:colOff>399796</xdr:colOff>
      <xdr:row>226</xdr:row>
      <xdr:rowOff>47727</xdr:rowOff>
    </xdr:from>
    <xdr:ext cx="2411237" cy="1689693"/>
    <xdr:sp macro="" textlink="">
      <xdr:nvSpPr>
        <xdr:cNvPr id="16" name="Retângulo 15">
          <a:extLst>
            <a:ext uri="{FF2B5EF4-FFF2-40B4-BE49-F238E27FC236}">
              <a16:creationId xmlns:a16="http://schemas.microsoft.com/office/drawing/2014/main" id="{FE50A18C-824F-F7F7-7751-F63010F21630}"/>
            </a:ext>
          </a:extLst>
        </xdr:cNvPr>
        <xdr:cNvSpPr/>
      </xdr:nvSpPr>
      <xdr:spPr>
        <a:xfrm rot="19765934">
          <a:off x="50844196" y="41378607"/>
          <a:ext cx="2411237" cy="1689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pt-BR" sz="55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rgbClr val="E46C0A"/>
              </a:solidFill>
              <a:effectLst/>
              <a:latin typeface="Bell MT" panose="02020503060305020303" pitchFamily="18" charset="0"/>
            </a:rPr>
            <a:t>ZOOM</a:t>
          </a:r>
        </a:p>
        <a:p>
          <a:pPr algn="ctr"/>
          <a:r>
            <a:rPr lang="pt-BR" sz="55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rgbClr val="E46C0A"/>
              </a:solidFill>
              <a:effectLst/>
              <a:latin typeface="Bell MT" panose="02020503060305020303" pitchFamily="18" charset="0"/>
            </a:rPr>
            <a:t>OUT</a:t>
          </a:r>
        </a:p>
      </xdr:txBody>
    </xdr:sp>
    <xdr:clientData/>
  </xdr:oneCellAnchor>
  <xdr:oneCellAnchor>
    <xdr:from>
      <xdr:col>94</xdr:col>
      <xdr:colOff>331615</xdr:colOff>
      <xdr:row>226</xdr:row>
      <xdr:rowOff>39704</xdr:rowOff>
    </xdr:from>
    <xdr:ext cx="2411237" cy="1689693"/>
    <xdr:sp macro="" textlink="">
      <xdr:nvSpPr>
        <xdr:cNvPr id="17" name="Retângulo 16">
          <a:extLst>
            <a:ext uri="{FF2B5EF4-FFF2-40B4-BE49-F238E27FC236}">
              <a16:creationId xmlns:a16="http://schemas.microsoft.com/office/drawing/2014/main" id="{E90E670E-F405-4C20-9B51-9A122063DF2A}"/>
            </a:ext>
          </a:extLst>
        </xdr:cNvPr>
        <xdr:cNvSpPr/>
      </xdr:nvSpPr>
      <xdr:spPr>
        <a:xfrm rot="19765934">
          <a:off x="68149615" y="41370584"/>
          <a:ext cx="2411237" cy="1689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pt-BR" sz="55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rgbClr val="E46C0A"/>
              </a:solidFill>
              <a:effectLst/>
              <a:latin typeface="Bell MT" panose="02020503060305020303" pitchFamily="18" charset="0"/>
            </a:rPr>
            <a:t>ZOOM</a:t>
          </a:r>
        </a:p>
        <a:p>
          <a:pPr algn="ctr"/>
          <a:r>
            <a:rPr lang="pt-BR" sz="55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rgbClr val="E46C0A"/>
              </a:solidFill>
              <a:effectLst/>
              <a:latin typeface="Bell MT" panose="02020503060305020303" pitchFamily="18" charset="0"/>
            </a:rPr>
            <a:t>IN</a:t>
          </a:r>
        </a:p>
      </xdr:txBody>
    </xdr:sp>
    <xdr:clientData/>
  </xdr:oneCellAnchor>
  <xdr:oneCellAnchor>
    <xdr:from>
      <xdr:col>43</xdr:col>
      <xdr:colOff>179432</xdr:colOff>
      <xdr:row>226</xdr:row>
      <xdr:rowOff>79811</xdr:rowOff>
    </xdr:from>
    <xdr:ext cx="3666901" cy="1689693"/>
    <xdr:sp macro="" textlink="">
      <xdr:nvSpPr>
        <xdr:cNvPr id="18" name="Retângulo 17">
          <a:extLst>
            <a:ext uri="{FF2B5EF4-FFF2-40B4-BE49-F238E27FC236}">
              <a16:creationId xmlns:a16="http://schemas.microsoft.com/office/drawing/2014/main" id="{23BF40BA-C032-400C-9A5E-6B1E74F66E1C}"/>
            </a:ext>
          </a:extLst>
        </xdr:cNvPr>
        <xdr:cNvSpPr/>
      </xdr:nvSpPr>
      <xdr:spPr>
        <a:xfrm rot="19765934">
          <a:off x="36907832" y="41410691"/>
          <a:ext cx="3666901" cy="1689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pt-BR" sz="55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rgbClr val="E46C0A"/>
              </a:solidFill>
              <a:effectLst/>
              <a:latin typeface="Bell MT" panose="02020503060305020303" pitchFamily="18" charset="0"/>
            </a:rPr>
            <a:t>VALOR</a:t>
          </a:r>
        </a:p>
        <a:p>
          <a:pPr algn="ctr"/>
          <a:r>
            <a:rPr lang="pt-BR" sz="55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rgbClr val="E46C0A"/>
              </a:solidFill>
              <a:effectLst/>
              <a:latin typeface="Bell MT" panose="02020503060305020303" pitchFamily="18" charset="0"/>
            </a:rPr>
            <a:t>NOMINAL</a:t>
          </a:r>
        </a:p>
      </xdr:txBody>
    </xdr:sp>
    <xdr:clientData/>
  </xdr:oneCellAnchor>
  <xdr:oneCellAnchor>
    <xdr:from>
      <xdr:col>72</xdr:col>
      <xdr:colOff>57112</xdr:colOff>
      <xdr:row>225</xdr:row>
      <xdr:rowOff>71791</xdr:rowOff>
    </xdr:from>
    <xdr:ext cx="3666901" cy="1689693"/>
    <xdr:sp macro="" textlink="">
      <xdr:nvSpPr>
        <xdr:cNvPr id="19" name="Retângulo 18">
          <a:extLst>
            <a:ext uri="{FF2B5EF4-FFF2-40B4-BE49-F238E27FC236}">
              <a16:creationId xmlns:a16="http://schemas.microsoft.com/office/drawing/2014/main" id="{3F431C43-572B-467B-9788-36EA7E659816}"/>
            </a:ext>
          </a:extLst>
        </xdr:cNvPr>
        <xdr:cNvSpPr/>
      </xdr:nvSpPr>
      <xdr:spPr>
        <a:xfrm rot="19765934">
          <a:off x="54463912" y="41219791"/>
          <a:ext cx="3666901" cy="1689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pt-BR" sz="55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rgbClr val="E46C0A"/>
              </a:solidFill>
              <a:effectLst/>
              <a:latin typeface="Bell MT" panose="02020503060305020303" pitchFamily="18" charset="0"/>
            </a:rPr>
            <a:t>VALOR</a:t>
          </a:r>
        </a:p>
        <a:p>
          <a:pPr algn="ctr"/>
          <a:r>
            <a:rPr lang="pt-BR" sz="55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rgbClr val="E46C0A"/>
              </a:solidFill>
              <a:effectLst/>
              <a:latin typeface="Bell MT" panose="02020503060305020303" pitchFamily="18" charset="0"/>
            </a:rPr>
            <a:t>NOMINAL</a:t>
          </a:r>
        </a:p>
      </xdr:txBody>
    </xdr:sp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0.77709</cdr:x>
      <cdr:y>0.00752</cdr:y>
    </cdr:from>
    <cdr:to>
      <cdr:x>0.99161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24351" y="39076"/>
          <a:ext cx="1801078" cy="70742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346163</xdr:colOff>
      <xdr:row>99</xdr:row>
      <xdr:rowOff>152400</xdr:rowOff>
    </xdr:from>
    <xdr:to>
      <xdr:col>73</xdr:col>
      <xdr:colOff>19424</xdr:colOff>
      <xdr:row>132</xdr:row>
      <xdr:rowOff>135317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9ED8EB5-B1F4-4C8D-8718-D7ABBDCF63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335280</xdr:colOff>
      <xdr:row>132</xdr:row>
      <xdr:rowOff>146204</xdr:rowOff>
    </xdr:from>
    <xdr:to>
      <xdr:col>73</xdr:col>
      <xdr:colOff>19428</xdr:colOff>
      <xdr:row>144</xdr:row>
      <xdr:rowOff>37345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4C6E0DD-887C-45CF-8ECA-BE71C309CCC4}"/>
            </a:ext>
            <a:ext uri="{147F2762-F138-4A5C-976F-8EAC2B608ADB}">
              <a16:predDERef xmlns:a16="http://schemas.microsoft.com/office/drawing/2014/main" pred="{B9ED8EB5-B1F4-4C8D-8718-D7ABBDCF63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68</xdr:col>
      <xdr:colOff>582534</xdr:colOff>
      <xdr:row>99</xdr:row>
      <xdr:rowOff>177521</xdr:rowOff>
    </xdr:from>
    <xdr:to>
      <xdr:col>73</xdr:col>
      <xdr:colOff>2523</xdr:colOff>
      <xdr:row>104</xdr:row>
      <xdr:rowOff>111872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4A50A497-D594-2EDF-2F68-8751F7173B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411494" y="18282641"/>
          <a:ext cx="1885603" cy="848751"/>
        </a:xfrm>
        <a:prstGeom prst="rect">
          <a:avLst/>
        </a:prstGeom>
      </xdr:spPr>
    </xdr:pic>
    <xdr:clientData/>
  </xdr:twoCellAnchor>
  <xdr:twoCellAnchor>
    <xdr:from>
      <xdr:col>48</xdr:col>
      <xdr:colOff>43031</xdr:colOff>
      <xdr:row>108</xdr:row>
      <xdr:rowOff>77097</xdr:rowOff>
    </xdr:from>
    <xdr:to>
      <xdr:col>48</xdr:col>
      <xdr:colOff>177501</xdr:colOff>
      <xdr:row>111</xdr:row>
      <xdr:rowOff>52124</xdr:rowOff>
    </xdr:to>
    <xdr:cxnSp macro="">
      <xdr:nvCxnSpPr>
        <xdr:cNvPr id="11" name="Conector de Seta Reta 10">
          <a:extLst>
            <a:ext uri="{FF2B5EF4-FFF2-40B4-BE49-F238E27FC236}">
              <a16:creationId xmlns:a16="http://schemas.microsoft.com/office/drawing/2014/main" id="{036EBE64-ABDB-0308-B812-5D5FBE463E8E}"/>
            </a:ext>
          </a:extLst>
        </xdr:cNvPr>
        <xdr:cNvCxnSpPr/>
      </xdr:nvCxnSpPr>
      <xdr:spPr>
        <a:xfrm flipH="1">
          <a:off x="36497111" y="19828137"/>
          <a:ext cx="134470" cy="52366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48645</xdr:colOff>
      <xdr:row>118</xdr:row>
      <xdr:rowOff>99705</xdr:rowOff>
    </xdr:from>
    <xdr:to>
      <xdr:col>50</xdr:col>
      <xdr:colOff>473337</xdr:colOff>
      <xdr:row>119</xdr:row>
      <xdr:rowOff>161364</xdr:rowOff>
    </xdr:to>
    <xdr:cxnSp macro="">
      <xdr:nvCxnSpPr>
        <xdr:cNvPr id="12" name="Conector de Seta Reta 11">
          <a:extLst>
            <a:ext uri="{FF2B5EF4-FFF2-40B4-BE49-F238E27FC236}">
              <a16:creationId xmlns:a16="http://schemas.microsoft.com/office/drawing/2014/main" id="{8535DD60-81A9-4AB9-A540-61D96A6B1FC3}"/>
            </a:ext>
          </a:extLst>
        </xdr:cNvPr>
        <xdr:cNvCxnSpPr/>
      </xdr:nvCxnSpPr>
      <xdr:spPr>
        <a:xfrm flipH="1" flipV="1">
          <a:off x="37843845" y="21679545"/>
          <a:ext cx="424692" cy="244539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6532</xdr:colOff>
      <xdr:row>110</xdr:row>
      <xdr:rowOff>100149</xdr:rowOff>
    </xdr:from>
    <xdr:to>
      <xdr:col>51</xdr:col>
      <xdr:colOff>267789</xdr:colOff>
      <xdr:row>112</xdr:row>
      <xdr:rowOff>132806</xdr:rowOff>
    </xdr:to>
    <xdr:cxnSp macro="">
      <xdr:nvCxnSpPr>
        <xdr:cNvPr id="13" name="Conector de Seta Reta 12">
          <a:extLst>
            <a:ext uri="{FF2B5EF4-FFF2-40B4-BE49-F238E27FC236}">
              <a16:creationId xmlns:a16="http://schemas.microsoft.com/office/drawing/2014/main" id="{1D46F564-F73E-4480-92F1-A967361A8D95}"/>
            </a:ext>
          </a:extLst>
        </xdr:cNvPr>
        <xdr:cNvCxnSpPr/>
      </xdr:nvCxnSpPr>
      <xdr:spPr>
        <a:xfrm>
          <a:off x="38472292" y="20216949"/>
          <a:ext cx="261257" cy="39841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310326</xdr:colOff>
      <xdr:row>118</xdr:row>
      <xdr:rowOff>89263</xdr:rowOff>
    </xdr:from>
    <xdr:to>
      <xdr:col>57</xdr:col>
      <xdr:colOff>209006</xdr:colOff>
      <xdr:row>120</xdr:row>
      <xdr:rowOff>116897</xdr:rowOff>
    </xdr:to>
    <xdr:cxnSp macro="">
      <xdr:nvCxnSpPr>
        <xdr:cNvPr id="19" name="Conector de Seta Reta 18">
          <a:extLst>
            <a:ext uri="{FF2B5EF4-FFF2-40B4-BE49-F238E27FC236}">
              <a16:creationId xmlns:a16="http://schemas.microsoft.com/office/drawing/2014/main" id="{238A8878-F964-46AD-8577-6D0AADD3D41D}"/>
            </a:ext>
          </a:extLst>
        </xdr:cNvPr>
        <xdr:cNvCxnSpPr/>
      </xdr:nvCxnSpPr>
      <xdr:spPr>
        <a:xfrm flipV="1">
          <a:off x="41824086" y="21669103"/>
          <a:ext cx="508280" cy="39339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28135</xdr:colOff>
      <xdr:row>108</xdr:row>
      <xdr:rowOff>121920</xdr:rowOff>
    </xdr:from>
    <xdr:to>
      <xdr:col>59</xdr:col>
      <xdr:colOff>557348</xdr:colOff>
      <xdr:row>114</xdr:row>
      <xdr:rowOff>34834</xdr:rowOff>
    </xdr:to>
    <xdr:cxnSp macro="">
      <xdr:nvCxnSpPr>
        <xdr:cNvPr id="23" name="Conector de Seta Reta 22">
          <a:extLst>
            <a:ext uri="{FF2B5EF4-FFF2-40B4-BE49-F238E27FC236}">
              <a16:creationId xmlns:a16="http://schemas.microsoft.com/office/drawing/2014/main" id="{D1B30365-C044-464C-ABE1-EA214DA5F187}"/>
            </a:ext>
          </a:extLst>
        </xdr:cNvPr>
        <xdr:cNvCxnSpPr/>
      </xdr:nvCxnSpPr>
      <xdr:spPr>
        <a:xfrm>
          <a:off x="42761095" y="19872960"/>
          <a:ext cx="1138813" cy="101019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289726</xdr:colOff>
      <xdr:row>9</xdr:row>
      <xdr:rowOff>137326</xdr:rowOff>
    </xdr:from>
    <xdr:to>
      <xdr:col>60</xdr:col>
      <xdr:colOff>172496</xdr:colOff>
      <xdr:row>10</xdr:row>
      <xdr:rowOff>160773</xdr:rowOff>
    </xdr:to>
    <xdr:cxnSp macro="">
      <xdr:nvCxnSpPr>
        <xdr:cNvPr id="29" name="Conector de Seta Reta 28">
          <a:extLst>
            <a:ext uri="{FF2B5EF4-FFF2-40B4-BE49-F238E27FC236}">
              <a16:creationId xmlns:a16="http://schemas.microsoft.com/office/drawing/2014/main" id="{B1F727FF-769C-4C2C-A9BF-7B0679EFC975}"/>
            </a:ext>
          </a:extLst>
        </xdr:cNvPr>
        <xdr:cNvCxnSpPr/>
      </xdr:nvCxnSpPr>
      <xdr:spPr>
        <a:xfrm>
          <a:off x="43632286" y="1783246"/>
          <a:ext cx="492370" cy="20632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62</xdr:col>
      <xdr:colOff>238314</xdr:colOff>
      <xdr:row>123</xdr:row>
      <xdr:rowOff>47395</xdr:rowOff>
    </xdr:from>
    <xdr:to>
      <xdr:col>63</xdr:col>
      <xdr:colOff>39022</xdr:colOff>
      <xdr:row>124</xdr:row>
      <xdr:rowOff>150390</xdr:rowOff>
    </xdr:to>
    <xdr:cxnSp macro="">
      <xdr:nvCxnSpPr>
        <xdr:cNvPr id="31" name="Conector de Seta Reta 30">
          <a:extLst>
            <a:ext uri="{FF2B5EF4-FFF2-40B4-BE49-F238E27FC236}">
              <a16:creationId xmlns:a16="http://schemas.microsoft.com/office/drawing/2014/main" id="{9B77EFFC-34A8-46B2-AC52-36BAA3CDAC44}"/>
            </a:ext>
          </a:extLst>
        </xdr:cNvPr>
        <xdr:cNvCxnSpPr/>
      </xdr:nvCxnSpPr>
      <xdr:spPr>
        <a:xfrm flipV="1">
          <a:off x="45409674" y="22541635"/>
          <a:ext cx="410308" cy="285875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66</xdr:col>
      <xdr:colOff>505431</xdr:colOff>
      <xdr:row>121</xdr:row>
      <xdr:rowOff>137830</xdr:rowOff>
    </xdr:from>
    <xdr:to>
      <xdr:col>67</xdr:col>
      <xdr:colOff>188910</xdr:colOff>
      <xdr:row>123</xdr:row>
      <xdr:rowOff>67491</xdr:rowOff>
    </xdr:to>
    <xdr:cxnSp macro="">
      <xdr:nvCxnSpPr>
        <xdr:cNvPr id="35" name="Conector de Seta Reta 34">
          <a:extLst>
            <a:ext uri="{FF2B5EF4-FFF2-40B4-BE49-F238E27FC236}">
              <a16:creationId xmlns:a16="http://schemas.microsoft.com/office/drawing/2014/main" id="{A2C186DD-8573-429F-BA80-A526213CABAF}"/>
            </a:ext>
          </a:extLst>
        </xdr:cNvPr>
        <xdr:cNvCxnSpPr/>
      </xdr:nvCxnSpPr>
      <xdr:spPr>
        <a:xfrm flipH="1" flipV="1">
          <a:off x="48115191" y="22266310"/>
          <a:ext cx="293079" cy="295421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520505</xdr:colOff>
      <xdr:row>116</xdr:row>
      <xdr:rowOff>163286</xdr:rowOff>
    </xdr:from>
    <xdr:to>
      <xdr:col>60</xdr:col>
      <xdr:colOff>437606</xdr:colOff>
      <xdr:row>119</xdr:row>
      <xdr:rowOff>51582</xdr:rowOff>
    </xdr:to>
    <xdr:cxnSp macro="">
      <xdr:nvCxnSpPr>
        <xdr:cNvPr id="38" name="Conector de Seta Reta 37">
          <a:extLst>
            <a:ext uri="{FF2B5EF4-FFF2-40B4-BE49-F238E27FC236}">
              <a16:creationId xmlns:a16="http://schemas.microsoft.com/office/drawing/2014/main" id="{E6F616D0-E37C-4207-AC30-5951E2582268}"/>
            </a:ext>
          </a:extLst>
        </xdr:cNvPr>
        <xdr:cNvCxnSpPr/>
      </xdr:nvCxnSpPr>
      <xdr:spPr>
        <a:xfrm flipV="1">
          <a:off x="43863065" y="21377366"/>
          <a:ext cx="526701" cy="436936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274319</xdr:colOff>
      <xdr:row>119</xdr:row>
      <xdr:rowOff>28136</xdr:rowOff>
    </xdr:from>
    <xdr:to>
      <xdr:col>70</xdr:col>
      <xdr:colOff>51581</xdr:colOff>
      <xdr:row>121</xdr:row>
      <xdr:rowOff>133643</xdr:rowOff>
    </xdr:to>
    <xdr:cxnSp macro="">
      <xdr:nvCxnSpPr>
        <xdr:cNvPr id="42" name="Conector de Seta Reta 41">
          <a:extLst>
            <a:ext uri="{FF2B5EF4-FFF2-40B4-BE49-F238E27FC236}">
              <a16:creationId xmlns:a16="http://schemas.microsoft.com/office/drawing/2014/main" id="{176237B8-2E56-D97C-028D-19346A8A7138}"/>
            </a:ext>
          </a:extLst>
        </xdr:cNvPr>
        <xdr:cNvCxnSpPr/>
      </xdr:nvCxnSpPr>
      <xdr:spPr>
        <a:xfrm flipH="1" flipV="1">
          <a:off x="49712879" y="21790856"/>
          <a:ext cx="386862" cy="47126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162448</xdr:colOff>
      <xdr:row>148</xdr:row>
      <xdr:rowOff>155121</xdr:rowOff>
    </xdr:from>
    <xdr:to>
      <xdr:col>58</xdr:col>
      <xdr:colOff>385778</xdr:colOff>
      <xdr:row>176</xdr:row>
      <xdr:rowOff>25062</xdr:rowOff>
    </xdr:to>
    <xdr:graphicFrame macro="">
      <xdr:nvGraphicFramePr>
        <xdr:cNvPr id="37" name="Gráfico 36">
          <a:extLst>
            <a:ext uri="{FF2B5EF4-FFF2-40B4-BE49-F238E27FC236}">
              <a16:creationId xmlns:a16="http://schemas.microsoft.com/office/drawing/2014/main" id="{42279FDD-AF39-49CD-97DE-116AA5F45A7B}"/>
            </a:ext>
            <a:ext uri="{147F2762-F138-4A5C-976F-8EAC2B608ADB}">
              <a16:predDERef xmlns:a16="http://schemas.microsoft.com/office/drawing/2014/main" pred="{176237B8-2E56-D97C-028D-19346A8A7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58</xdr:col>
      <xdr:colOff>590134</xdr:colOff>
      <xdr:row>148</xdr:row>
      <xdr:rowOff>155121</xdr:rowOff>
    </xdr:from>
    <xdr:to>
      <xdr:col>72</xdr:col>
      <xdr:colOff>150323</xdr:colOff>
      <xdr:row>176</xdr:row>
      <xdr:rowOff>25063</xdr:rowOff>
    </xdr:to>
    <xdr:graphicFrame macro="">
      <xdr:nvGraphicFramePr>
        <xdr:cNvPr id="39" name="Gráfico 38">
          <a:extLst>
            <a:ext uri="{FF2B5EF4-FFF2-40B4-BE49-F238E27FC236}">
              <a16:creationId xmlns:a16="http://schemas.microsoft.com/office/drawing/2014/main" id="{18E86FC5-90E3-4FEF-ABF4-DC8BFAE601E0}"/>
            </a:ext>
            <a:ext uri="{147F2762-F138-4A5C-976F-8EAC2B608ADB}">
              <a16:predDERef xmlns:a16="http://schemas.microsoft.com/office/drawing/2014/main" pred="{42279FDD-AF39-49CD-97DE-116AA5F45A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46</xdr:col>
      <xdr:colOff>137856</xdr:colOff>
      <xdr:row>176</xdr:row>
      <xdr:rowOff>143817</xdr:rowOff>
    </xdr:from>
    <xdr:to>
      <xdr:col>58</xdr:col>
      <xdr:colOff>399011</xdr:colOff>
      <xdr:row>204</xdr:row>
      <xdr:rowOff>32856</xdr:rowOff>
    </xdr:to>
    <xdr:graphicFrame macro="">
      <xdr:nvGraphicFramePr>
        <xdr:cNvPr id="40" name="Gráfico 39">
          <a:extLst>
            <a:ext uri="{FF2B5EF4-FFF2-40B4-BE49-F238E27FC236}">
              <a16:creationId xmlns:a16="http://schemas.microsoft.com/office/drawing/2014/main" id="{3EDFDD88-8690-4D0A-A6DD-D013D1F0C933}"/>
            </a:ext>
            <a:ext uri="{147F2762-F138-4A5C-976F-8EAC2B608ADB}">
              <a16:predDERef xmlns:a16="http://schemas.microsoft.com/office/drawing/2014/main" pred="{18E86FC5-90E3-4FEF-ABF4-DC8BFAE601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58</xdr:col>
      <xdr:colOff>581474</xdr:colOff>
      <xdr:row>176</xdr:row>
      <xdr:rowOff>143816</xdr:rowOff>
    </xdr:from>
    <xdr:to>
      <xdr:col>72</xdr:col>
      <xdr:colOff>160714</xdr:colOff>
      <xdr:row>204</xdr:row>
      <xdr:rowOff>32855</xdr:rowOff>
    </xdr:to>
    <xdr:graphicFrame macro="">
      <xdr:nvGraphicFramePr>
        <xdr:cNvPr id="41" name="Gráfico 40">
          <a:extLst>
            <a:ext uri="{FF2B5EF4-FFF2-40B4-BE49-F238E27FC236}">
              <a16:creationId xmlns:a16="http://schemas.microsoft.com/office/drawing/2014/main" id="{A0B0FC24-D1B0-4F95-A408-99E8AE868D25}"/>
            </a:ext>
            <a:ext uri="{147F2762-F138-4A5C-976F-8EAC2B608ADB}">
              <a16:predDERef xmlns:a16="http://schemas.microsoft.com/office/drawing/2014/main" pred="{3EDFDD88-8690-4D0A-A6DD-D013D1F0C9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50</xdr:col>
      <xdr:colOff>356239</xdr:colOff>
      <xdr:row>204</xdr:row>
      <xdr:rowOff>118582</xdr:rowOff>
    </xdr:from>
    <xdr:to>
      <xdr:col>63</xdr:col>
      <xdr:colOff>218902</xdr:colOff>
      <xdr:row>232</xdr:row>
      <xdr:rowOff>7622</xdr:rowOff>
    </xdr:to>
    <xdr:graphicFrame macro="">
      <xdr:nvGraphicFramePr>
        <xdr:cNvPr id="43" name="Gráfico 42">
          <a:extLst>
            <a:ext uri="{FF2B5EF4-FFF2-40B4-BE49-F238E27FC236}">
              <a16:creationId xmlns:a16="http://schemas.microsoft.com/office/drawing/2014/main" id="{9C305A2E-520B-4746-8178-E580367AB246}"/>
            </a:ext>
            <a:ext uri="{147F2762-F138-4A5C-976F-8EAC2B608ADB}">
              <a16:predDERef xmlns:a16="http://schemas.microsoft.com/office/drawing/2014/main" pred="{A0B0FC24-D1B0-4F95-A408-99E8AE868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69</xdr:col>
      <xdr:colOff>143691</xdr:colOff>
      <xdr:row>208</xdr:row>
      <xdr:rowOff>128399</xdr:rowOff>
    </xdr:from>
    <xdr:to>
      <xdr:col>76</xdr:col>
      <xdr:colOff>474616</xdr:colOff>
      <xdr:row>228</xdr:row>
      <xdr:rowOff>11973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5D45C3B-33DF-F7F6-382D-F5060FAC4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582251" y="38167439"/>
          <a:ext cx="4232365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73</xdr:col>
      <xdr:colOff>579120</xdr:colOff>
      <xdr:row>99</xdr:row>
      <xdr:rowOff>152400</xdr:rowOff>
    </xdr:from>
    <xdr:to>
      <xdr:col>94</xdr:col>
      <xdr:colOff>111034</xdr:colOff>
      <xdr:row>134</xdr:row>
      <xdr:rowOff>163285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34272394-E147-4AAF-9BBD-815097E51E0A}"/>
            </a:ext>
            <a:ext uri="{147F2762-F138-4A5C-976F-8EAC2B608ADB}">
              <a16:predDERef xmlns:a16="http://schemas.microsoft.com/office/drawing/2014/main" pred="{45D45C3B-33DF-F7F6-382D-F5060FAC4B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74</xdr:col>
      <xdr:colOff>343250</xdr:colOff>
      <xdr:row>148</xdr:row>
      <xdr:rowOff>156853</xdr:rowOff>
    </xdr:from>
    <xdr:to>
      <xdr:col>86</xdr:col>
      <xdr:colOff>520860</xdr:colOff>
      <xdr:row>176</xdr:row>
      <xdr:rowOff>26794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7FD7C0CE-90D0-48DB-B580-CB9201ADCFCE}"/>
            </a:ext>
            <a:ext uri="{147F2762-F138-4A5C-976F-8EAC2B608ADB}">
              <a16:predDERef xmlns:a16="http://schemas.microsoft.com/office/drawing/2014/main" pred="{34272394-E147-4AAF-9BBD-815097E51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87</xdr:col>
      <xdr:colOff>85136</xdr:colOff>
      <xdr:row>148</xdr:row>
      <xdr:rowOff>156853</xdr:rowOff>
    </xdr:from>
    <xdr:to>
      <xdr:col>100</xdr:col>
      <xdr:colOff>60960</xdr:colOff>
      <xdr:row>176</xdr:row>
      <xdr:rowOff>26795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368A4986-7677-44F9-9841-886E16BE18F1}"/>
            </a:ext>
            <a:ext uri="{147F2762-F138-4A5C-976F-8EAC2B608ADB}">
              <a16:predDERef xmlns:a16="http://schemas.microsoft.com/office/drawing/2014/main" pred="{7FD7C0CE-90D0-48DB-B580-CB9201ADC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74</xdr:col>
      <xdr:colOff>318658</xdr:colOff>
      <xdr:row>176</xdr:row>
      <xdr:rowOff>145549</xdr:rowOff>
    </xdr:from>
    <xdr:to>
      <xdr:col>86</xdr:col>
      <xdr:colOff>534093</xdr:colOff>
      <xdr:row>204</xdr:row>
      <xdr:rowOff>34588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7097B948-2ACF-4B40-A4F3-BE013100A82D}"/>
            </a:ext>
            <a:ext uri="{147F2762-F138-4A5C-976F-8EAC2B608ADB}">
              <a16:predDERef xmlns:a16="http://schemas.microsoft.com/office/drawing/2014/main" pred="{368A4986-7677-44F9-9841-886E16BE18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87</xdr:col>
      <xdr:colOff>76476</xdr:colOff>
      <xdr:row>176</xdr:row>
      <xdr:rowOff>145548</xdr:rowOff>
    </xdr:from>
    <xdr:to>
      <xdr:col>100</xdr:col>
      <xdr:colOff>60960</xdr:colOff>
      <xdr:row>204</xdr:row>
      <xdr:rowOff>34587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ED1175CF-E193-41BD-B7D7-46CB21FACC18}"/>
            </a:ext>
            <a:ext uri="{147F2762-F138-4A5C-976F-8EAC2B608ADB}">
              <a16:predDERef xmlns:a16="http://schemas.microsoft.com/office/drawing/2014/main" pred="{7097B948-2ACF-4B40-A4F3-BE013100A8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82</xdr:col>
      <xdr:colOff>388451</xdr:colOff>
      <xdr:row>204</xdr:row>
      <xdr:rowOff>112694</xdr:rowOff>
    </xdr:from>
    <xdr:to>
      <xdr:col>95</xdr:col>
      <xdr:colOff>323504</xdr:colOff>
      <xdr:row>232</xdr:row>
      <xdr:rowOff>9354</xdr:rowOff>
    </xdr:to>
    <xdr:graphicFrame macro="">
      <xdr:nvGraphicFramePr>
        <xdr:cNvPr id="32" name="Gráfico 31">
          <a:extLst>
            <a:ext uri="{FF2B5EF4-FFF2-40B4-BE49-F238E27FC236}">
              <a16:creationId xmlns:a16="http://schemas.microsoft.com/office/drawing/2014/main" id="{9E3BE602-A71A-45CF-BD6A-D0EA1BBF9310}"/>
            </a:ext>
            <a:ext uri="{147F2762-F138-4A5C-976F-8EAC2B608ADB}">
              <a16:predDERef xmlns:a16="http://schemas.microsoft.com/office/drawing/2014/main" pred="{ED1175CF-E193-41BD-B7D7-46CB21FAC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48</xdr:col>
      <xdr:colOff>579120</xdr:colOff>
      <xdr:row>120</xdr:row>
      <xdr:rowOff>59166</xdr:rowOff>
    </xdr:from>
    <xdr:to>
      <xdr:col>49</xdr:col>
      <xdr:colOff>69925</xdr:colOff>
      <xdr:row>122</xdr:row>
      <xdr:rowOff>95026</xdr:rowOff>
    </xdr:to>
    <xdr:cxnSp macro="">
      <xdr:nvCxnSpPr>
        <xdr:cNvPr id="20" name="Conector de Seta Reta 19">
          <a:extLst>
            <a:ext uri="{FF2B5EF4-FFF2-40B4-BE49-F238E27FC236}">
              <a16:creationId xmlns:a16="http://schemas.microsoft.com/office/drawing/2014/main" id="{C71CDAC1-D8DC-4324-9FF1-1F63AD7EF334}"/>
            </a:ext>
          </a:extLst>
        </xdr:cNvPr>
        <xdr:cNvCxnSpPr/>
      </xdr:nvCxnSpPr>
      <xdr:spPr>
        <a:xfrm flipV="1">
          <a:off x="37033200" y="22004766"/>
          <a:ext cx="161365" cy="401620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0.0758</cdr:x>
      <cdr:y>0.16376</cdr:y>
    </cdr:from>
    <cdr:to>
      <cdr:x>0.15061</cdr:x>
      <cdr:y>0.24738</cdr:y>
    </cdr:to>
    <cdr:sp macro="" textlink="">
      <cdr:nvSpPr>
        <cdr:cNvPr id="4" name="Retângulo: Cantos Arredondados 3">
          <a:extLst xmlns:a="http://schemas.openxmlformats.org/drawingml/2006/main">
            <a:ext uri="{FF2B5EF4-FFF2-40B4-BE49-F238E27FC236}">
              <a16:creationId xmlns:a16="http://schemas.microsoft.com/office/drawing/2014/main" id="{1A289322-577B-DABB-DD72-9A7DF9F2EFA2}"/>
            </a:ext>
          </a:extLst>
        </cdr:cNvPr>
        <cdr:cNvSpPr/>
      </cdr:nvSpPr>
      <cdr:spPr>
        <a:xfrm xmlns:a="http://schemas.openxmlformats.org/drawingml/2006/main">
          <a:off x="1248782" y="966693"/>
          <a:ext cx="1232523" cy="49362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Recessão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Governo Dilma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0.20956</cdr:x>
      <cdr:y>0.62006</cdr:y>
    </cdr:from>
    <cdr:to>
      <cdr:x>0.27852</cdr:x>
      <cdr:y>0.71066</cdr:y>
    </cdr:to>
    <cdr:sp macro="" textlink="">
      <cdr:nvSpPr>
        <cdr:cNvPr id="5" name="Retângulo: Cantos Arredondados 4">
          <a:extLst xmlns:a="http://schemas.openxmlformats.org/drawingml/2006/main">
            <a:ext uri="{FF2B5EF4-FFF2-40B4-BE49-F238E27FC236}">
              <a16:creationId xmlns:a16="http://schemas.microsoft.com/office/drawing/2014/main" id="{6FFFBC98-3888-7AFD-9748-B771CDEDA56E}"/>
            </a:ext>
          </a:extLst>
        </cdr:cNvPr>
        <cdr:cNvSpPr/>
      </cdr:nvSpPr>
      <cdr:spPr>
        <a:xfrm xmlns:a="http://schemas.openxmlformats.org/drawingml/2006/main">
          <a:off x="3452415" y="3660327"/>
          <a:ext cx="113617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Recuperação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econômica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0.18047</cdr:x>
      <cdr:y>0.21058</cdr:y>
    </cdr:from>
    <cdr:to>
      <cdr:x>0.26281</cdr:x>
      <cdr:y>0.30117</cdr:y>
    </cdr:to>
    <cdr:sp macro="" textlink="">
      <cdr:nvSpPr>
        <cdr:cNvPr id="6" name="Retângulo: Cantos Arredondados 5">
          <a:extLst xmlns:a="http://schemas.openxmlformats.org/drawingml/2006/main">
            <a:ext uri="{FF2B5EF4-FFF2-40B4-BE49-F238E27FC236}">
              <a16:creationId xmlns:a16="http://schemas.microsoft.com/office/drawing/2014/main" id="{2B715E66-259C-D2EB-54FE-26F1BD387107}"/>
            </a:ext>
          </a:extLst>
        </cdr:cNvPr>
        <cdr:cNvSpPr/>
      </cdr:nvSpPr>
      <cdr:spPr>
        <a:xfrm xmlns:a="http://schemas.openxmlformats.org/drawingml/2006/main">
          <a:off x="2975020" y="1281947"/>
          <a:ext cx="1357498" cy="55147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2016/2017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abaixo da MLT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0.36294</cdr:x>
      <cdr:y>0.65144</cdr:y>
    </cdr:from>
    <cdr:to>
      <cdr:x>0.4457</cdr:x>
      <cdr:y>0.74584</cdr:y>
    </cdr:to>
    <cdr:sp macro="" textlink="">
      <cdr:nvSpPr>
        <cdr:cNvPr id="10" name="Retângulo: Cantos Arredondados 9">
          <a:extLst xmlns:a="http://schemas.openxmlformats.org/drawingml/2006/main">
            <a:ext uri="{FF2B5EF4-FFF2-40B4-BE49-F238E27FC236}">
              <a16:creationId xmlns:a16="http://schemas.microsoft.com/office/drawing/2014/main" id="{DFD9F37B-0712-AEE9-B954-058D489D0D03}"/>
            </a:ext>
          </a:extLst>
        </cdr:cNvPr>
        <cdr:cNvSpPr/>
      </cdr:nvSpPr>
      <cdr:spPr>
        <a:xfrm xmlns:a="http://schemas.openxmlformats.org/drawingml/2006/main">
          <a:off x="5983145" y="3965745"/>
          <a:ext cx="1364312" cy="574672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Queda consumo Brasil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devido Covid-19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0.412</cdr:x>
      <cdr:y>0.17304</cdr:y>
    </cdr:from>
    <cdr:to>
      <cdr:x>0.47747</cdr:x>
      <cdr:y>0.27504</cdr:y>
    </cdr:to>
    <cdr:sp macro="" textlink="">
      <cdr:nvSpPr>
        <cdr:cNvPr id="11" name="Retângulo: Cantos Arredondados 10">
          <a:extLst xmlns:a="http://schemas.openxmlformats.org/drawingml/2006/main">
            <a:ext uri="{FF2B5EF4-FFF2-40B4-BE49-F238E27FC236}">
              <a16:creationId xmlns:a16="http://schemas.microsoft.com/office/drawing/2014/main" id="{1DD60765-92CA-7EE3-31C4-DBAF67E5842F}"/>
            </a:ext>
          </a:extLst>
        </cdr:cNvPr>
        <cdr:cNvSpPr/>
      </cdr:nvSpPr>
      <cdr:spPr>
        <a:xfrm xmlns:a="http://schemas.openxmlformats.org/drawingml/2006/main">
          <a:off x="6791896" y="1053397"/>
          <a:ext cx="1079283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ACL reage de imediato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0.48865</cdr:x>
      <cdr:y>0.13579</cdr:y>
    </cdr:from>
    <cdr:to>
      <cdr:x>0.5674</cdr:x>
      <cdr:y>0.23779</cdr:y>
    </cdr:to>
    <cdr:sp macro="" textlink="">
      <cdr:nvSpPr>
        <cdr:cNvPr id="12" name="Retângulo: Cantos Arredondados 11">
          <a:extLst xmlns:a="http://schemas.openxmlformats.org/drawingml/2006/main">
            <a:ext uri="{FF2B5EF4-FFF2-40B4-BE49-F238E27FC236}">
              <a16:creationId xmlns:a16="http://schemas.microsoft.com/office/drawing/2014/main" id="{34A4DCBC-1177-D15C-E975-8D0DE68271B6}"/>
            </a:ext>
          </a:extLst>
        </cdr:cNvPr>
        <cdr:cNvSpPr/>
      </cdr:nvSpPr>
      <cdr:spPr>
        <a:xfrm xmlns:a="http://schemas.openxmlformats.org/drawingml/2006/main">
          <a:off x="8055490" y="826643"/>
          <a:ext cx="1298206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Cativo reajusta no ano seguinte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0.53223</cdr:x>
      <cdr:y>0.72186</cdr:y>
    </cdr:from>
    <cdr:to>
      <cdr:x>0.63788</cdr:x>
      <cdr:y>0.81719</cdr:y>
    </cdr:to>
    <cdr:sp macro="" textlink="">
      <cdr:nvSpPr>
        <cdr:cNvPr id="13" name="Retângulo: Cantos Arredondados 12">
          <a:extLst xmlns:a="http://schemas.openxmlformats.org/drawingml/2006/main">
            <a:ext uri="{FF2B5EF4-FFF2-40B4-BE49-F238E27FC236}">
              <a16:creationId xmlns:a16="http://schemas.microsoft.com/office/drawing/2014/main" id="{6B68D50E-BF67-F2D2-0094-D3FCFC7908AF}"/>
            </a:ext>
          </a:extLst>
        </cdr:cNvPr>
        <cdr:cNvSpPr/>
      </cdr:nvSpPr>
      <cdr:spPr>
        <a:xfrm xmlns:a="http://schemas.openxmlformats.org/drawingml/2006/main">
          <a:off x="8773888" y="4394436"/>
          <a:ext cx="1741715" cy="580335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S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obreoferta de energia e período úmido muito acima da MLT</a:t>
          </a:r>
        </a:p>
      </cdr:txBody>
    </cdr:sp>
  </cdr:relSizeAnchor>
  <cdr:relSizeAnchor xmlns:cdr="http://schemas.openxmlformats.org/drawingml/2006/chartDrawing">
    <cdr:from>
      <cdr:x>0.89013</cdr:x>
      <cdr:y>0.67536</cdr:y>
    </cdr:from>
    <cdr:to>
      <cdr:x>0.97522</cdr:x>
      <cdr:y>0.79931</cdr:y>
    </cdr:to>
    <cdr:sp macro="" textlink="">
      <cdr:nvSpPr>
        <cdr:cNvPr id="14" name="Retângulo: Cantos Arredondados 13">
          <a:extLst xmlns:a="http://schemas.openxmlformats.org/drawingml/2006/main">
            <a:ext uri="{FF2B5EF4-FFF2-40B4-BE49-F238E27FC236}">
              <a16:creationId xmlns:a16="http://schemas.microsoft.com/office/drawing/2014/main" id="{A3C5468D-CB51-1BE2-DBB2-6BC393991962}"/>
            </a:ext>
          </a:extLst>
        </cdr:cNvPr>
        <cdr:cNvSpPr/>
      </cdr:nvSpPr>
      <cdr:spPr>
        <a:xfrm xmlns:a="http://schemas.openxmlformats.org/drawingml/2006/main">
          <a:off x="14673945" y="4111338"/>
          <a:ext cx="1402711" cy="75457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2025/2026 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abaixo da média histórica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0.52272</cdr:x>
      <cdr:y>0.60123</cdr:y>
    </cdr:from>
    <cdr:to>
      <cdr:x>0.58197</cdr:x>
      <cdr:y>0.68993</cdr:y>
    </cdr:to>
    <cdr:sp macro="" textlink="">
      <cdr:nvSpPr>
        <cdr:cNvPr id="15" name="Retângulo: Cantos Arredondados 14">
          <a:extLst xmlns:a="http://schemas.openxmlformats.org/drawingml/2006/main">
            <a:ext uri="{FF2B5EF4-FFF2-40B4-BE49-F238E27FC236}">
              <a16:creationId xmlns:a16="http://schemas.microsoft.com/office/drawing/2014/main" id="{7C51C148-8A56-802C-1AF4-295AA1C667C2}"/>
            </a:ext>
          </a:extLst>
        </cdr:cNvPr>
        <cdr:cNvSpPr/>
      </cdr:nvSpPr>
      <cdr:spPr>
        <a:xfrm xmlns:a="http://schemas.openxmlformats.org/drawingml/2006/main">
          <a:off x="8866556" y="3708400"/>
          <a:ext cx="1005116" cy="547077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Reversão da crise hídrica</a:t>
          </a:r>
        </a:p>
      </cdr:txBody>
    </cdr:sp>
  </cdr:relSizeAnchor>
  <cdr:relSizeAnchor xmlns:cdr="http://schemas.openxmlformats.org/drawingml/2006/chartDrawing">
    <cdr:from>
      <cdr:x>0.78712</cdr:x>
      <cdr:y>0.72063</cdr:y>
    </cdr:from>
    <cdr:to>
      <cdr:x>0.87692</cdr:x>
      <cdr:y>0.82151</cdr:y>
    </cdr:to>
    <cdr:sp macro="" textlink="">
      <cdr:nvSpPr>
        <cdr:cNvPr id="16" name="Retângulo: Cantos Arredondados 15">
          <a:extLst xmlns:a="http://schemas.openxmlformats.org/drawingml/2006/main">
            <a:ext uri="{FF2B5EF4-FFF2-40B4-BE49-F238E27FC236}">
              <a16:creationId xmlns:a16="http://schemas.microsoft.com/office/drawing/2014/main" id="{7D6C2396-6A0B-A1B3-2EE9-9C250F3B2BD6}"/>
            </a:ext>
          </a:extLst>
        </cdr:cNvPr>
        <cdr:cNvSpPr/>
      </cdr:nvSpPr>
      <cdr:spPr>
        <a:xfrm xmlns:a="http://schemas.openxmlformats.org/drawingml/2006/main">
          <a:off x="12975773" y="4386942"/>
          <a:ext cx="1480419" cy="614120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Início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r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eequilíbrio entre oferta e demanda</a:t>
          </a:r>
        </a:p>
      </cdr:txBody>
    </cdr:sp>
  </cdr:relSizeAnchor>
  <cdr:relSizeAnchor xmlns:cdr="http://schemas.openxmlformats.org/drawingml/2006/chartDrawing">
    <cdr:from>
      <cdr:x>0.00321</cdr:x>
      <cdr:y>0.02146</cdr:y>
    </cdr:from>
    <cdr:to>
      <cdr:x>0.20111</cdr:x>
      <cdr:y>0.06437</cdr:y>
    </cdr:to>
    <cdr:sp macro="" textlink="">
      <cdr:nvSpPr>
        <cdr:cNvPr id="17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54429" y="130628"/>
          <a:ext cx="3352802" cy="2612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0.64701</cdr:x>
      <cdr:y>0.01371</cdr:y>
    </cdr:from>
    <cdr:to>
      <cdr:x>0.80297</cdr:x>
      <cdr:y>0.11742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10666130" y="83461"/>
          <a:ext cx="2570902" cy="631348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  <a:p xmlns:a="http://schemas.openxmlformats.org/drawingml/2006/main">
          <a:pPr algn="l"/>
          <a:r>
            <a:rPr lang="pt-BR" sz="1100" baseline="0">
              <a:latin typeface="Book Antiqua" panose="02040602050305030304" pitchFamily="18" charset="0"/>
            </a:rPr>
            <a:t>Média de preços dos próximos 5 anos</a:t>
          </a:r>
          <a:endParaRPr lang="pt-BR" sz="1100"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0.1049</cdr:x>
      <cdr:y>0.70717</cdr:y>
    </cdr:from>
    <cdr:to>
      <cdr:x>0.18489</cdr:x>
      <cdr:y>0.79777</cdr:y>
    </cdr:to>
    <cdr:sp macro="" textlink="">
      <cdr:nvSpPr>
        <cdr:cNvPr id="2" name="Retângulo: Cantos Arredondados 1">
          <a:extLst xmlns:a="http://schemas.openxmlformats.org/drawingml/2006/main">
            <a:ext uri="{FF2B5EF4-FFF2-40B4-BE49-F238E27FC236}">
              <a16:creationId xmlns:a16="http://schemas.microsoft.com/office/drawing/2014/main" id="{B502AE19-BD64-0E68-0B82-C83315FFEAA1}"/>
            </a:ext>
          </a:extLst>
        </cdr:cNvPr>
        <cdr:cNvSpPr/>
      </cdr:nvSpPr>
      <cdr:spPr>
        <a:xfrm xmlns:a="http://schemas.openxmlformats.org/drawingml/2006/main">
          <a:off x="1728270" y="4174564"/>
          <a:ext cx="131781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Período úmido 2015/2016</a:t>
          </a:r>
          <a:r>
            <a:rPr lang="pt-B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acima da MLT</a:t>
          </a:r>
          <a:endParaRPr lang="pt-BR">
            <a:effectLst/>
          </a:endParaRPr>
        </a:p>
      </cdr:txBody>
    </cdr:sp>
  </cdr:relSizeAnchor>
</c:userShapes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0.00321</cdr:x>
      <cdr:y>0.01139</cdr:y>
    </cdr:from>
    <cdr:to>
      <cdr:x>0.16652</cdr:x>
      <cdr:y>0.08649</cdr:y>
    </cdr:to>
    <cdr:sp macro="" textlink="">
      <cdr:nvSpPr>
        <cdr:cNvPr id="2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40918" y="73914"/>
          <a:ext cx="2081796" cy="48724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0.85027</cdr:x>
      <cdr:y>0.0028</cdr:y>
    </cdr:from>
    <cdr:to>
      <cdr:x>0.99819</cdr:x>
      <cdr:y>0.13496</cdr:y>
    </cdr:to>
    <cdr:pic>
      <cdr:nvPicPr>
        <cdr:cNvPr id="3" name="Imagem 2">
          <a:extLst xmlns:a="http://schemas.openxmlformats.org/drawingml/2006/main">
            <a:ext uri="{FF2B5EF4-FFF2-40B4-BE49-F238E27FC236}">
              <a16:creationId xmlns:a16="http://schemas.microsoft.com/office/drawing/2014/main" id="{4A50A497-D594-2EDF-2F68-8751F7173B43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0838543" y="18143"/>
          <a:ext cx="1885603" cy="857459"/>
        </a:xfrm>
        <a:prstGeom xmlns:a="http://schemas.openxmlformats.org/drawingml/2006/main" prst="rect">
          <a:avLst/>
        </a:prstGeom>
      </cdr:spPr>
    </cdr:pic>
  </cdr:relSizeAnchor>
</c:userShapes>
</file>

<file path=xl/drawings/drawing17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9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DCCFAA5B-3E88-47A7-A35E-08119FDEC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307931" y="38746559"/>
          <a:ext cx="4232365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45</xdr:col>
      <xdr:colOff>0</xdr:colOff>
      <xdr:row>0</xdr:row>
      <xdr:rowOff>0</xdr:rowOff>
    </xdr:from>
    <xdr:to>
      <xdr:col>48</xdr:col>
      <xdr:colOff>56803</xdr:colOff>
      <xdr:row>4</xdr:row>
      <xdr:rowOff>117231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1B4EE63F-95F4-4467-B5BE-2AD756DFD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533414" y="19959041"/>
          <a:ext cx="1885603" cy="848751"/>
        </a:xfrm>
        <a:prstGeom prst="rect">
          <a:avLst/>
        </a:prstGeom>
      </xdr:spPr>
    </xdr:pic>
    <xdr:clientData/>
  </xdr:twoCellAnchor>
  <xdr:twoCellAnchor editAs="oneCell">
    <xdr:from>
      <xdr:col>45</xdr:col>
      <xdr:colOff>0</xdr:colOff>
      <xdr:row>0</xdr:row>
      <xdr:rowOff>0</xdr:rowOff>
    </xdr:from>
    <xdr:to>
      <xdr:col>51</xdr:col>
      <xdr:colOff>574765</xdr:colOff>
      <xdr:row>19</xdr:row>
      <xdr:rowOff>61374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F0C70317-EF20-4C2A-8948-D3843B3663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704171" y="39843839"/>
          <a:ext cx="4232365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183606</xdr:colOff>
      <xdr:row>231</xdr:row>
      <xdr:rowOff>42453</xdr:rowOff>
    </xdr:to>
    <xdr:pic>
      <xdr:nvPicPr>
        <xdr:cNvPr id="28" name="Imagem 27">
          <a:extLst>
            <a:ext uri="{FF2B5EF4-FFF2-40B4-BE49-F238E27FC236}">
              <a16:creationId xmlns:a16="http://schemas.microsoft.com/office/drawing/2014/main" id="{B8373A07-27D6-48FA-A8B2-B2CA0602E8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45</xdr:col>
      <xdr:colOff>0</xdr:colOff>
      <xdr:row>0</xdr:row>
      <xdr:rowOff>0</xdr:rowOff>
    </xdr:from>
    <xdr:to>
      <xdr:col>48</xdr:col>
      <xdr:colOff>56803</xdr:colOff>
      <xdr:row>4</xdr:row>
      <xdr:rowOff>117231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D4B78A7-1724-437D-B477-EBFD7DED4D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137600" y="0"/>
          <a:ext cx="1885603" cy="848751"/>
        </a:xfrm>
        <a:prstGeom prst="rect">
          <a:avLst/>
        </a:prstGeom>
      </xdr:spPr>
    </xdr:pic>
    <xdr:clientData/>
  </xdr:twoCellAnchor>
  <xdr:twoCellAnchor editAs="oneCell">
    <xdr:from>
      <xdr:col>45</xdr:col>
      <xdr:colOff>0</xdr:colOff>
      <xdr:row>0</xdr:row>
      <xdr:rowOff>0</xdr:rowOff>
    </xdr:from>
    <xdr:to>
      <xdr:col>51</xdr:col>
      <xdr:colOff>574765</xdr:colOff>
      <xdr:row>19</xdr:row>
      <xdr:rowOff>61374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33A11BA-A947-486E-8E8D-A32617FE5B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137600" y="0"/>
          <a:ext cx="4232365" cy="3536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183606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5CEDAEC-A0F5-45DD-827F-9E1CCA0741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1458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7AF199D-5E70-49C6-95D5-5A8DD9EA2F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346163</xdr:colOff>
      <xdr:row>99</xdr:row>
      <xdr:rowOff>152400</xdr:rowOff>
    </xdr:from>
    <xdr:to>
      <xdr:col>73</xdr:col>
      <xdr:colOff>19424</xdr:colOff>
      <xdr:row>132</xdr:row>
      <xdr:rowOff>135317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23CF76B-3305-4781-BD0A-7B0A59C235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335280</xdr:colOff>
      <xdr:row>132</xdr:row>
      <xdr:rowOff>146204</xdr:rowOff>
    </xdr:from>
    <xdr:to>
      <xdr:col>73</xdr:col>
      <xdr:colOff>19428</xdr:colOff>
      <xdr:row>144</xdr:row>
      <xdr:rowOff>37345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9CC967A-C3BC-4BC2-81EE-FB97A8696163}"/>
            </a:ext>
            <a:ext uri="{147F2762-F138-4A5C-976F-8EAC2B608ADB}">
              <a16:predDERef xmlns:a16="http://schemas.microsoft.com/office/drawing/2014/main" pred="{B9ED8EB5-B1F4-4C8D-8718-D7ABBDCF63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68</xdr:col>
      <xdr:colOff>582534</xdr:colOff>
      <xdr:row>99</xdr:row>
      <xdr:rowOff>177521</xdr:rowOff>
    </xdr:from>
    <xdr:to>
      <xdr:col>73</xdr:col>
      <xdr:colOff>2523</xdr:colOff>
      <xdr:row>104</xdr:row>
      <xdr:rowOff>111872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E10A70C-AE83-4BFC-871B-F5A074D22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4580414" y="18282641"/>
          <a:ext cx="1888869" cy="848751"/>
        </a:xfrm>
        <a:prstGeom prst="rect">
          <a:avLst/>
        </a:prstGeom>
      </xdr:spPr>
    </xdr:pic>
    <xdr:clientData/>
  </xdr:twoCellAnchor>
  <xdr:twoCellAnchor>
    <xdr:from>
      <xdr:col>48</xdr:col>
      <xdr:colOff>43031</xdr:colOff>
      <xdr:row>108</xdr:row>
      <xdr:rowOff>77097</xdr:rowOff>
    </xdr:from>
    <xdr:to>
      <xdr:col>48</xdr:col>
      <xdr:colOff>177501</xdr:colOff>
      <xdr:row>111</xdr:row>
      <xdr:rowOff>52124</xdr:rowOff>
    </xdr:to>
    <xdr:cxnSp macro="">
      <xdr:nvCxnSpPr>
        <xdr:cNvPr id="5" name="Conector de Seta Reta 4">
          <a:extLst>
            <a:ext uri="{FF2B5EF4-FFF2-40B4-BE49-F238E27FC236}">
              <a16:creationId xmlns:a16="http://schemas.microsoft.com/office/drawing/2014/main" id="{C67730CB-7411-4041-96AA-8C73F5E17341}"/>
            </a:ext>
          </a:extLst>
        </xdr:cNvPr>
        <xdr:cNvCxnSpPr/>
      </xdr:nvCxnSpPr>
      <xdr:spPr>
        <a:xfrm flipH="1">
          <a:off x="31688891" y="19828137"/>
          <a:ext cx="134470" cy="52366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48645</xdr:colOff>
      <xdr:row>118</xdr:row>
      <xdr:rowOff>99705</xdr:rowOff>
    </xdr:from>
    <xdr:to>
      <xdr:col>50</xdr:col>
      <xdr:colOff>473337</xdr:colOff>
      <xdr:row>119</xdr:row>
      <xdr:rowOff>161364</xdr:rowOff>
    </xdr:to>
    <xdr:cxnSp macro="">
      <xdr:nvCxnSpPr>
        <xdr:cNvPr id="6" name="Conector de Seta Reta 5">
          <a:extLst>
            <a:ext uri="{FF2B5EF4-FFF2-40B4-BE49-F238E27FC236}">
              <a16:creationId xmlns:a16="http://schemas.microsoft.com/office/drawing/2014/main" id="{B50E7F67-EC6A-4EAB-9DB4-CC314D97D40C}"/>
            </a:ext>
          </a:extLst>
        </xdr:cNvPr>
        <xdr:cNvCxnSpPr/>
      </xdr:nvCxnSpPr>
      <xdr:spPr>
        <a:xfrm flipH="1" flipV="1">
          <a:off x="33020385" y="21679545"/>
          <a:ext cx="424692" cy="244539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6532</xdr:colOff>
      <xdr:row>110</xdr:row>
      <xdr:rowOff>100149</xdr:rowOff>
    </xdr:from>
    <xdr:to>
      <xdr:col>51</xdr:col>
      <xdr:colOff>267789</xdr:colOff>
      <xdr:row>112</xdr:row>
      <xdr:rowOff>132806</xdr:rowOff>
    </xdr:to>
    <xdr:cxnSp macro="">
      <xdr:nvCxnSpPr>
        <xdr:cNvPr id="7" name="Conector de Seta Reta 6">
          <a:extLst>
            <a:ext uri="{FF2B5EF4-FFF2-40B4-BE49-F238E27FC236}">
              <a16:creationId xmlns:a16="http://schemas.microsoft.com/office/drawing/2014/main" id="{3C9BAA31-4FCA-4E33-B0D1-F5B31A3B0FCF}"/>
            </a:ext>
          </a:extLst>
        </xdr:cNvPr>
        <xdr:cNvCxnSpPr/>
      </xdr:nvCxnSpPr>
      <xdr:spPr>
        <a:xfrm>
          <a:off x="33641212" y="20216949"/>
          <a:ext cx="261257" cy="39841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310326</xdr:colOff>
      <xdr:row>118</xdr:row>
      <xdr:rowOff>89263</xdr:rowOff>
    </xdr:from>
    <xdr:to>
      <xdr:col>57</xdr:col>
      <xdr:colOff>209006</xdr:colOff>
      <xdr:row>120</xdr:row>
      <xdr:rowOff>116897</xdr:rowOff>
    </xdr:to>
    <xdr:cxnSp macro="">
      <xdr:nvCxnSpPr>
        <xdr:cNvPr id="8" name="Conector de Seta Reta 7">
          <a:extLst>
            <a:ext uri="{FF2B5EF4-FFF2-40B4-BE49-F238E27FC236}">
              <a16:creationId xmlns:a16="http://schemas.microsoft.com/office/drawing/2014/main" id="{CAFFD532-8B1C-42D7-AAC4-5159504F2358}"/>
            </a:ext>
          </a:extLst>
        </xdr:cNvPr>
        <xdr:cNvCxnSpPr/>
      </xdr:nvCxnSpPr>
      <xdr:spPr>
        <a:xfrm flipV="1">
          <a:off x="36993006" y="21669103"/>
          <a:ext cx="508280" cy="39339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28135</xdr:colOff>
      <xdr:row>108</xdr:row>
      <xdr:rowOff>121920</xdr:rowOff>
    </xdr:from>
    <xdr:to>
      <xdr:col>59</xdr:col>
      <xdr:colOff>557348</xdr:colOff>
      <xdr:row>114</xdr:row>
      <xdr:rowOff>34834</xdr:rowOff>
    </xdr:to>
    <xdr:cxnSp macro="">
      <xdr:nvCxnSpPr>
        <xdr:cNvPr id="9" name="Conector de Seta Reta 8">
          <a:extLst>
            <a:ext uri="{FF2B5EF4-FFF2-40B4-BE49-F238E27FC236}">
              <a16:creationId xmlns:a16="http://schemas.microsoft.com/office/drawing/2014/main" id="{5A446D47-E9AE-4039-81DB-1E29171317FD}"/>
            </a:ext>
          </a:extLst>
        </xdr:cNvPr>
        <xdr:cNvCxnSpPr/>
      </xdr:nvCxnSpPr>
      <xdr:spPr>
        <a:xfrm>
          <a:off x="37930015" y="19872960"/>
          <a:ext cx="1138813" cy="101019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289726</xdr:colOff>
      <xdr:row>9</xdr:row>
      <xdr:rowOff>137326</xdr:rowOff>
    </xdr:from>
    <xdr:to>
      <xdr:col>60</xdr:col>
      <xdr:colOff>172496</xdr:colOff>
      <xdr:row>10</xdr:row>
      <xdr:rowOff>160773</xdr:rowOff>
    </xdr:to>
    <xdr:cxnSp macro="">
      <xdr:nvCxnSpPr>
        <xdr:cNvPr id="10" name="Conector de Seta Reta 9">
          <a:extLst>
            <a:ext uri="{FF2B5EF4-FFF2-40B4-BE49-F238E27FC236}">
              <a16:creationId xmlns:a16="http://schemas.microsoft.com/office/drawing/2014/main" id="{7DFE2BCB-F6B8-44ED-963E-2FAC01157F1F}"/>
            </a:ext>
          </a:extLst>
        </xdr:cNvPr>
        <xdr:cNvCxnSpPr/>
      </xdr:nvCxnSpPr>
      <xdr:spPr>
        <a:xfrm>
          <a:off x="38801206" y="1783246"/>
          <a:ext cx="492370" cy="20632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62</xdr:col>
      <xdr:colOff>238314</xdr:colOff>
      <xdr:row>123</xdr:row>
      <xdr:rowOff>47395</xdr:rowOff>
    </xdr:from>
    <xdr:to>
      <xdr:col>63</xdr:col>
      <xdr:colOff>39022</xdr:colOff>
      <xdr:row>124</xdr:row>
      <xdr:rowOff>150390</xdr:rowOff>
    </xdr:to>
    <xdr:cxnSp macro="">
      <xdr:nvCxnSpPr>
        <xdr:cNvPr id="11" name="Conector de Seta Reta 10">
          <a:extLst>
            <a:ext uri="{FF2B5EF4-FFF2-40B4-BE49-F238E27FC236}">
              <a16:creationId xmlns:a16="http://schemas.microsoft.com/office/drawing/2014/main" id="{9F282CAF-E49F-47A7-9A68-CB920565D1FB}"/>
            </a:ext>
          </a:extLst>
        </xdr:cNvPr>
        <xdr:cNvCxnSpPr/>
      </xdr:nvCxnSpPr>
      <xdr:spPr>
        <a:xfrm flipV="1">
          <a:off x="40578594" y="22541635"/>
          <a:ext cx="410308" cy="285875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66</xdr:col>
      <xdr:colOff>505431</xdr:colOff>
      <xdr:row>121</xdr:row>
      <xdr:rowOff>137830</xdr:rowOff>
    </xdr:from>
    <xdr:to>
      <xdr:col>67</xdr:col>
      <xdr:colOff>188910</xdr:colOff>
      <xdr:row>123</xdr:row>
      <xdr:rowOff>67491</xdr:rowOff>
    </xdr:to>
    <xdr:cxnSp macro="">
      <xdr:nvCxnSpPr>
        <xdr:cNvPr id="12" name="Conector de Seta Reta 11">
          <a:extLst>
            <a:ext uri="{FF2B5EF4-FFF2-40B4-BE49-F238E27FC236}">
              <a16:creationId xmlns:a16="http://schemas.microsoft.com/office/drawing/2014/main" id="{BEE3BB89-9A27-410F-9868-A652C50BFA1E}"/>
            </a:ext>
          </a:extLst>
        </xdr:cNvPr>
        <xdr:cNvCxnSpPr/>
      </xdr:nvCxnSpPr>
      <xdr:spPr>
        <a:xfrm flipH="1" flipV="1">
          <a:off x="43284111" y="22266310"/>
          <a:ext cx="293079" cy="295421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520505</xdr:colOff>
      <xdr:row>116</xdr:row>
      <xdr:rowOff>163286</xdr:rowOff>
    </xdr:from>
    <xdr:to>
      <xdr:col>60</xdr:col>
      <xdr:colOff>437606</xdr:colOff>
      <xdr:row>119</xdr:row>
      <xdr:rowOff>51582</xdr:rowOff>
    </xdr:to>
    <xdr:cxnSp macro="">
      <xdr:nvCxnSpPr>
        <xdr:cNvPr id="13" name="Conector de Seta Reta 12">
          <a:extLst>
            <a:ext uri="{FF2B5EF4-FFF2-40B4-BE49-F238E27FC236}">
              <a16:creationId xmlns:a16="http://schemas.microsoft.com/office/drawing/2014/main" id="{D321B903-12A0-4EE8-A1A8-E50FA51FA19B}"/>
            </a:ext>
          </a:extLst>
        </xdr:cNvPr>
        <xdr:cNvCxnSpPr/>
      </xdr:nvCxnSpPr>
      <xdr:spPr>
        <a:xfrm flipV="1">
          <a:off x="39031985" y="21377366"/>
          <a:ext cx="526701" cy="436936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274319</xdr:colOff>
      <xdr:row>119</xdr:row>
      <xdr:rowOff>28136</xdr:rowOff>
    </xdr:from>
    <xdr:to>
      <xdr:col>70</xdr:col>
      <xdr:colOff>51581</xdr:colOff>
      <xdr:row>121</xdr:row>
      <xdr:rowOff>133643</xdr:rowOff>
    </xdr:to>
    <xdr:cxnSp macro="">
      <xdr:nvCxnSpPr>
        <xdr:cNvPr id="14" name="Conector de Seta Reta 13">
          <a:extLst>
            <a:ext uri="{FF2B5EF4-FFF2-40B4-BE49-F238E27FC236}">
              <a16:creationId xmlns:a16="http://schemas.microsoft.com/office/drawing/2014/main" id="{59F3B631-9F5D-4301-AA8D-6858844C4AD6}"/>
            </a:ext>
          </a:extLst>
        </xdr:cNvPr>
        <xdr:cNvCxnSpPr/>
      </xdr:nvCxnSpPr>
      <xdr:spPr>
        <a:xfrm flipH="1" flipV="1">
          <a:off x="44881799" y="21790856"/>
          <a:ext cx="386862" cy="47126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162448</xdr:colOff>
      <xdr:row>148</xdr:row>
      <xdr:rowOff>155121</xdr:rowOff>
    </xdr:from>
    <xdr:to>
      <xdr:col>58</xdr:col>
      <xdr:colOff>385778</xdr:colOff>
      <xdr:row>176</xdr:row>
      <xdr:rowOff>25062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F5BA0DFD-6B93-493F-B045-FED055F83692}"/>
            </a:ext>
            <a:ext uri="{147F2762-F138-4A5C-976F-8EAC2B608ADB}">
              <a16:predDERef xmlns:a16="http://schemas.microsoft.com/office/drawing/2014/main" pred="{176237B8-2E56-D97C-028D-19346A8A7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58</xdr:col>
      <xdr:colOff>590134</xdr:colOff>
      <xdr:row>148</xdr:row>
      <xdr:rowOff>155121</xdr:rowOff>
    </xdr:from>
    <xdr:to>
      <xdr:col>72</xdr:col>
      <xdr:colOff>150323</xdr:colOff>
      <xdr:row>176</xdr:row>
      <xdr:rowOff>25063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C1A2E1B6-9F2F-4BC1-A42A-9655E989B91D}"/>
            </a:ext>
            <a:ext uri="{147F2762-F138-4A5C-976F-8EAC2B608ADB}">
              <a16:predDERef xmlns:a16="http://schemas.microsoft.com/office/drawing/2014/main" pred="{42279FDD-AF39-49CD-97DE-116AA5F45A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46</xdr:col>
      <xdr:colOff>137856</xdr:colOff>
      <xdr:row>176</xdr:row>
      <xdr:rowOff>143817</xdr:rowOff>
    </xdr:from>
    <xdr:to>
      <xdr:col>58</xdr:col>
      <xdr:colOff>399011</xdr:colOff>
      <xdr:row>204</xdr:row>
      <xdr:rowOff>32856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D6DFBD70-9ECD-46FF-8D77-A71A64053312}"/>
            </a:ext>
            <a:ext uri="{147F2762-F138-4A5C-976F-8EAC2B608ADB}">
              <a16:predDERef xmlns:a16="http://schemas.microsoft.com/office/drawing/2014/main" pred="{18E86FC5-90E3-4FEF-ABF4-DC8BFAE601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58</xdr:col>
      <xdr:colOff>581474</xdr:colOff>
      <xdr:row>176</xdr:row>
      <xdr:rowOff>143816</xdr:rowOff>
    </xdr:from>
    <xdr:to>
      <xdr:col>72</xdr:col>
      <xdr:colOff>160714</xdr:colOff>
      <xdr:row>204</xdr:row>
      <xdr:rowOff>32855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BE22425F-BD6F-4C2F-B7CC-B1A95C9742EC}"/>
            </a:ext>
            <a:ext uri="{147F2762-F138-4A5C-976F-8EAC2B608ADB}">
              <a16:predDERef xmlns:a16="http://schemas.microsoft.com/office/drawing/2014/main" pred="{3EDFDD88-8690-4D0A-A6DD-D013D1F0C9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50</xdr:col>
      <xdr:colOff>356239</xdr:colOff>
      <xdr:row>204</xdr:row>
      <xdr:rowOff>118582</xdr:rowOff>
    </xdr:from>
    <xdr:to>
      <xdr:col>63</xdr:col>
      <xdr:colOff>218902</xdr:colOff>
      <xdr:row>232</xdr:row>
      <xdr:rowOff>7622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E7A0CF62-807A-4378-A857-C1572D9453A5}"/>
            </a:ext>
            <a:ext uri="{147F2762-F138-4A5C-976F-8EAC2B608ADB}">
              <a16:predDERef xmlns:a16="http://schemas.microsoft.com/office/drawing/2014/main" pred="{A0B0FC24-D1B0-4F95-A408-99E8AE868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69</xdr:col>
      <xdr:colOff>143691</xdr:colOff>
      <xdr:row>208</xdr:row>
      <xdr:rowOff>128399</xdr:rowOff>
    </xdr:from>
    <xdr:to>
      <xdr:col>76</xdr:col>
      <xdr:colOff>474616</xdr:colOff>
      <xdr:row>228</xdr:row>
      <xdr:rowOff>11973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F0144D15-04B7-46C6-AF6A-1830815DCD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51171" y="38167439"/>
          <a:ext cx="4209505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73</xdr:col>
      <xdr:colOff>579120</xdr:colOff>
      <xdr:row>99</xdr:row>
      <xdr:rowOff>152400</xdr:rowOff>
    </xdr:from>
    <xdr:to>
      <xdr:col>94</xdr:col>
      <xdr:colOff>111034</xdr:colOff>
      <xdr:row>134</xdr:row>
      <xdr:rowOff>163285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EA396D08-5ECB-4950-86E0-B1A566AC3B3E}"/>
            </a:ext>
            <a:ext uri="{147F2762-F138-4A5C-976F-8EAC2B608ADB}">
              <a16:predDERef xmlns:a16="http://schemas.microsoft.com/office/drawing/2014/main" pred="{45D45C3B-33DF-F7F6-382D-F5060FAC4B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74</xdr:col>
      <xdr:colOff>343250</xdr:colOff>
      <xdr:row>148</xdr:row>
      <xdr:rowOff>156853</xdr:rowOff>
    </xdr:from>
    <xdr:to>
      <xdr:col>86</xdr:col>
      <xdr:colOff>520860</xdr:colOff>
      <xdr:row>176</xdr:row>
      <xdr:rowOff>26794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6417E440-31D8-4243-A416-12B3F49E5492}"/>
            </a:ext>
            <a:ext uri="{147F2762-F138-4A5C-976F-8EAC2B608ADB}">
              <a16:predDERef xmlns:a16="http://schemas.microsoft.com/office/drawing/2014/main" pred="{34272394-E147-4AAF-9BBD-815097E51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87</xdr:col>
      <xdr:colOff>85136</xdr:colOff>
      <xdr:row>148</xdr:row>
      <xdr:rowOff>156853</xdr:rowOff>
    </xdr:from>
    <xdr:to>
      <xdr:col>100</xdr:col>
      <xdr:colOff>60960</xdr:colOff>
      <xdr:row>176</xdr:row>
      <xdr:rowOff>26795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CF01EDED-1ED6-4BFF-825A-90365F5546A8}"/>
            </a:ext>
            <a:ext uri="{147F2762-F138-4A5C-976F-8EAC2B608ADB}">
              <a16:predDERef xmlns:a16="http://schemas.microsoft.com/office/drawing/2014/main" pred="{7FD7C0CE-90D0-48DB-B580-CB9201ADC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74</xdr:col>
      <xdr:colOff>318658</xdr:colOff>
      <xdr:row>176</xdr:row>
      <xdr:rowOff>145549</xdr:rowOff>
    </xdr:from>
    <xdr:to>
      <xdr:col>86</xdr:col>
      <xdr:colOff>534093</xdr:colOff>
      <xdr:row>204</xdr:row>
      <xdr:rowOff>34588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7DE325D9-21B9-43CD-80B2-FD2039DF9082}"/>
            </a:ext>
            <a:ext uri="{147F2762-F138-4A5C-976F-8EAC2B608ADB}">
              <a16:predDERef xmlns:a16="http://schemas.microsoft.com/office/drawing/2014/main" pred="{368A4986-7677-44F9-9841-886E16BE18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87</xdr:col>
      <xdr:colOff>76476</xdr:colOff>
      <xdr:row>176</xdr:row>
      <xdr:rowOff>145548</xdr:rowOff>
    </xdr:from>
    <xdr:to>
      <xdr:col>100</xdr:col>
      <xdr:colOff>60960</xdr:colOff>
      <xdr:row>204</xdr:row>
      <xdr:rowOff>34587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5B497F92-8216-4E08-AD5A-C2DC32374473}"/>
            </a:ext>
            <a:ext uri="{147F2762-F138-4A5C-976F-8EAC2B608ADB}">
              <a16:predDERef xmlns:a16="http://schemas.microsoft.com/office/drawing/2014/main" pred="{7097B948-2ACF-4B40-A4F3-BE013100A8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82</xdr:col>
      <xdr:colOff>388451</xdr:colOff>
      <xdr:row>204</xdr:row>
      <xdr:rowOff>112694</xdr:rowOff>
    </xdr:from>
    <xdr:to>
      <xdr:col>95</xdr:col>
      <xdr:colOff>323504</xdr:colOff>
      <xdr:row>232</xdr:row>
      <xdr:rowOff>9354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58D1FA3A-1B9B-4678-A7B3-482F97EBBDDA}"/>
            </a:ext>
            <a:ext uri="{147F2762-F138-4A5C-976F-8EAC2B608ADB}">
              <a16:predDERef xmlns:a16="http://schemas.microsoft.com/office/drawing/2014/main" pred="{ED1175CF-E193-41BD-B7D7-46CB21FAC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48</xdr:col>
      <xdr:colOff>579120</xdr:colOff>
      <xdr:row>120</xdr:row>
      <xdr:rowOff>59166</xdr:rowOff>
    </xdr:from>
    <xdr:to>
      <xdr:col>49</xdr:col>
      <xdr:colOff>69925</xdr:colOff>
      <xdr:row>122</xdr:row>
      <xdr:rowOff>95026</xdr:rowOff>
    </xdr:to>
    <xdr:cxnSp macro="">
      <xdr:nvCxnSpPr>
        <xdr:cNvPr id="27" name="Conector de Seta Reta 26">
          <a:extLst>
            <a:ext uri="{FF2B5EF4-FFF2-40B4-BE49-F238E27FC236}">
              <a16:creationId xmlns:a16="http://schemas.microsoft.com/office/drawing/2014/main" id="{012A3CA7-E657-4B99-962C-9D5221885C8D}"/>
            </a:ext>
          </a:extLst>
        </xdr:cNvPr>
        <xdr:cNvCxnSpPr/>
      </xdr:nvCxnSpPr>
      <xdr:spPr>
        <a:xfrm flipV="1">
          <a:off x="32224980" y="22004766"/>
          <a:ext cx="153745" cy="401620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6.xml><?xml version="1.0" encoding="utf-8"?>
<c:userShapes xmlns:c="http://schemas.openxmlformats.org/drawingml/2006/chart">
  <cdr:relSizeAnchor xmlns:cdr="http://schemas.openxmlformats.org/drawingml/2006/chartDrawing">
    <cdr:from>
      <cdr:x>0.0758</cdr:x>
      <cdr:y>0.16376</cdr:y>
    </cdr:from>
    <cdr:to>
      <cdr:x>0.15061</cdr:x>
      <cdr:y>0.24738</cdr:y>
    </cdr:to>
    <cdr:sp macro="" textlink="">
      <cdr:nvSpPr>
        <cdr:cNvPr id="4" name="Retângulo: Cantos Arredondados 3">
          <a:extLst xmlns:a="http://schemas.openxmlformats.org/drawingml/2006/main">
            <a:ext uri="{FF2B5EF4-FFF2-40B4-BE49-F238E27FC236}">
              <a16:creationId xmlns:a16="http://schemas.microsoft.com/office/drawing/2014/main" id="{1A289322-577B-DABB-DD72-9A7DF9F2EFA2}"/>
            </a:ext>
          </a:extLst>
        </cdr:cNvPr>
        <cdr:cNvSpPr/>
      </cdr:nvSpPr>
      <cdr:spPr>
        <a:xfrm xmlns:a="http://schemas.openxmlformats.org/drawingml/2006/main">
          <a:off x="1248782" y="966693"/>
          <a:ext cx="1232523" cy="49362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Recessão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Governo Dilma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0.20956</cdr:x>
      <cdr:y>0.62006</cdr:y>
    </cdr:from>
    <cdr:to>
      <cdr:x>0.27852</cdr:x>
      <cdr:y>0.71066</cdr:y>
    </cdr:to>
    <cdr:sp macro="" textlink="">
      <cdr:nvSpPr>
        <cdr:cNvPr id="5" name="Retângulo: Cantos Arredondados 4">
          <a:extLst xmlns:a="http://schemas.openxmlformats.org/drawingml/2006/main">
            <a:ext uri="{FF2B5EF4-FFF2-40B4-BE49-F238E27FC236}">
              <a16:creationId xmlns:a16="http://schemas.microsoft.com/office/drawing/2014/main" id="{6FFFBC98-3888-7AFD-9748-B771CDEDA56E}"/>
            </a:ext>
          </a:extLst>
        </cdr:cNvPr>
        <cdr:cNvSpPr/>
      </cdr:nvSpPr>
      <cdr:spPr>
        <a:xfrm xmlns:a="http://schemas.openxmlformats.org/drawingml/2006/main">
          <a:off x="3452415" y="3660327"/>
          <a:ext cx="113617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Recuperação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econômica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0.18047</cdr:x>
      <cdr:y>0.21058</cdr:y>
    </cdr:from>
    <cdr:to>
      <cdr:x>0.26281</cdr:x>
      <cdr:y>0.30117</cdr:y>
    </cdr:to>
    <cdr:sp macro="" textlink="">
      <cdr:nvSpPr>
        <cdr:cNvPr id="6" name="Retângulo: Cantos Arredondados 5">
          <a:extLst xmlns:a="http://schemas.openxmlformats.org/drawingml/2006/main">
            <a:ext uri="{FF2B5EF4-FFF2-40B4-BE49-F238E27FC236}">
              <a16:creationId xmlns:a16="http://schemas.microsoft.com/office/drawing/2014/main" id="{2B715E66-259C-D2EB-54FE-26F1BD387107}"/>
            </a:ext>
          </a:extLst>
        </cdr:cNvPr>
        <cdr:cNvSpPr/>
      </cdr:nvSpPr>
      <cdr:spPr>
        <a:xfrm xmlns:a="http://schemas.openxmlformats.org/drawingml/2006/main">
          <a:off x="2975020" y="1281947"/>
          <a:ext cx="1357498" cy="55147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2016/2017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abaixo da MLT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0.36294</cdr:x>
      <cdr:y>0.65144</cdr:y>
    </cdr:from>
    <cdr:to>
      <cdr:x>0.4457</cdr:x>
      <cdr:y>0.74584</cdr:y>
    </cdr:to>
    <cdr:sp macro="" textlink="">
      <cdr:nvSpPr>
        <cdr:cNvPr id="10" name="Retângulo: Cantos Arredondados 9">
          <a:extLst xmlns:a="http://schemas.openxmlformats.org/drawingml/2006/main">
            <a:ext uri="{FF2B5EF4-FFF2-40B4-BE49-F238E27FC236}">
              <a16:creationId xmlns:a16="http://schemas.microsoft.com/office/drawing/2014/main" id="{DFD9F37B-0712-AEE9-B954-058D489D0D03}"/>
            </a:ext>
          </a:extLst>
        </cdr:cNvPr>
        <cdr:cNvSpPr/>
      </cdr:nvSpPr>
      <cdr:spPr>
        <a:xfrm xmlns:a="http://schemas.openxmlformats.org/drawingml/2006/main">
          <a:off x="5983145" y="3965745"/>
          <a:ext cx="1364312" cy="574672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Queda consumo Brasil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devido Covid-19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0.412</cdr:x>
      <cdr:y>0.17304</cdr:y>
    </cdr:from>
    <cdr:to>
      <cdr:x>0.47747</cdr:x>
      <cdr:y>0.27504</cdr:y>
    </cdr:to>
    <cdr:sp macro="" textlink="">
      <cdr:nvSpPr>
        <cdr:cNvPr id="11" name="Retângulo: Cantos Arredondados 10">
          <a:extLst xmlns:a="http://schemas.openxmlformats.org/drawingml/2006/main">
            <a:ext uri="{FF2B5EF4-FFF2-40B4-BE49-F238E27FC236}">
              <a16:creationId xmlns:a16="http://schemas.microsoft.com/office/drawing/2014/main" id="{1DD60765-92CA-7EE3-31C4-DBAF67E5842F}"/>
            </a:ext>
          </a:extLst>
        </cdr:cNvPr>
        <cdr:cNvSpPr/>
      </cdr:nvSpPr>
      <cdr:spPr>
        <a:xfrm xmlns:a="http://schemas.openxmlformats.org/drawingml/2006/main">
          <a:off x="6791896" y="1053397"/>
          <a:ext cx="1079283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ACL reage de imediato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0.48865</cdr:x>
      <cdr:y>0.13579</cdr:y>
    </cdr:from>
    <cdr:to>
      <cdr:x>0.5674</cdr:x>
      <cdr:y>0.23779</cdr:y>
    </cdr:to>
    <cdr:sp macro="" textlink="">
      <cdr:nvSpPr>
        <cdr:cNvPr id="12" name="Retângulo: Cantos Arredondados 11">
          <a:extLst xmlns:a="http://schemas.openxmlformats.org/drawingml/2006/main">
            <a:ext uri="{FF2B5EF4-FFF2-40B4-BE49-F238E27FC236}">
              <a16:creationId xmlns:a16="http://schemas.microsoft.com/office/drawing/2014/main" id="{34A4DCBC-1177-D15C-E975-8D0DE68271B6}"/>
            </a:ext>
          </a:extLst>
        </cdr:cNvPr>
        <cdr:cNvSpPr/>
      </cdr:nvSpPr>
      <cdr:spPr>
        <a:xfrm xmlns:a="http://schemas.openxmlformats.org/drawingml/2006/main">
          <a:off x="8055490" y="826643"/>
          <a:ext cx="1298206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Cativo reajusta no ano seguinte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0.53223</cdr:x>
      <cdr:y>0.72186</cdr:y>
    </cdr:from>
    <cdr:to>
      <cdr:x>0.63788</cdr:x>
      <cdr:y>0.81719</cdr:y>
    </cdr:to>
    <cdr:sp macro="" textlink="">
      <cdr:nvSpPr>
        <cdr:cNvPr id="13" name="Retângulo: Cantos Arredondados 12">
          <a:extLst xmlns:a="http://schemas.openxmlformats.org/drawingml/2006/main">
            <a:ext uri="{FF2B5EF4-FFF2-40B4-BE49-F238E27FC236}">
              <a16:creationId xmlns:a16="http://schemas.microsoft.com/office/drawing/2014/main" id="{6B68D50E-BF67-F2D2-0094-D3FCFC7908AF}"/>
            </a:ext>
          </a:extLst>
        </cdr:cNvPr>
        <cdr:cNvSpPr/>
      </cdr:nvSpPr>
      <cdr:spPr>
        <a:xfrm xmlns:a="http://schemas.openxmlformats.org/drawingml/2006/main">
          <a:off x="8773888" y="4394436"/>
          <a:ext cx="1741715" cy="580335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S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obreoferta de energia e período úmido muito acima da MLT</a:t>
          </a:r>
        </a:p>
      </cdr:txBody>
    </cdr:sp>
  </cdr:relSizeAnchor>
  <cdr:relSizeAnchor xmlns:cdr="http://schemas.openxmlformats.org/drawingml/2006/chartDrawing">
    <cdr:from>
      <cdr:x>0.89013</cdr:x>
      <cdr:y>0.67536</cdr:y>
    </cdr:from>
    <cdr:to>
      <cdr:x>0.97522</cdr:x>
      <cdr:y>0.79931</cdr:y>
    </cdr:to>
    <cdr:sp macro="" textlink="">
      <cdr:nvSpPr>
        <cdr:cNvPr id="14" name="Retângulo: Cantos Arredondados 13">
          <a:extLst xmlns:a="http://schemas.openxmlformats.org/drawingml/2006/main">
            <a:ext uri="{FF2B5EF4-FFF2-40B4-BE49-F238E27FC236}">
              <a16:creationId xmlns:a16="http://schemas.microsoft.com/office/drawing/2014/main" id="{A3C5468D-CB51-1BE2-DBB2-6BC393991962}"/>
            </a:ext>
          </a:extLst>
        </cdr:cNvPr>
        <cdr:cNvSpPr/>
      </cdr:nvSpPr>
      <cdr:spPr>
        <a:xfrm xmlns:a="http://schemas.openxmlformats.org/drawingml/2006/main">
          <a:off x="14673945" y="4111338"/>
          <a:ext cx="1402711" cy="75457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2025/2026 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abaixo da média histórica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0.52272</cdr:x>
      <cdr:y>0.60123</cdr:y>
    </cdr:from>
    <cdr:to>
      <cdr:x>0.58197</cdr:x>
      <cdr:y>0.68993</cdr:y>
    </cdr:to>
    <cdr:sp macro="" textlink="">
      <cdr:nvSpPr>
        <cdr:cNvPr id="15" name="Retângulo: Cantos Arredondados 14">
          <a:extLst xmlns:a="http://schemas.openxmlformats.org/drawingml/2006/main">
            <a:ext uri="{FF2B5EF4-FFF2-40B4-BE49-F238E27FC236}">
              <a16:creationId xmlns:a16="http://schemas.microsoft.com/office/drawing/2014/main" id="{7C51C148-8A56-802C-1AF4-295AA1C667C2}"/>
            </a:ext>
          </a:extLst>
        </cdr:cNvPr>
        <cdr:cNvSpPr/>
      </cdr:nvSpPr>
      <cdr:spPr>
        <a:xfrm xmlns:a="http://schemas.openxmlformats.org/drawingml/2006/main">
          <a:off x="8866556" y="3708400"/>
          <a:ext cx="1005116" cy="547077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Reversão da crise hídrica</a:t>
          </a:r>
        </a:p>
      </cdr:txBody>
    </cdr:sp>
  </cdr:relSizeAnchor>
  <cdr:relSizeAnchor xmlns:cdr="http://schemas.openxmlformats.org/drawingml/2006/chartDrawing">
    <cdr:from>
      <cdr:x>0.78712</cdr:x>
      <cdr:y>0.72063</cdr:y>
    </cdr:from>
    <cdr:to>
      <cdr:x>0.87692</cdr:x>
      <cdr:y>0.82151</cdr:y>
    </cdr:to>
    <cdr:sp macro="" textlink="">
      <cdr:nvSpPr>
        <cdr:cNvPr id="16" name="Retângulo: Cantos Arredondados 15">
          <a:extLst xmlns:a="http://schemas.openxmlformats.org/drawingml/2006/main">
            <a:ext uri="{FF2B5EF4-FFF2-40B4-BE49-F238E27FC236}">
              <a16:creationId xmlns:a16="http://schemas.microsoft.com/office/drawing/2014/main" id="{7D6C2396-6A0B-A1B3-2EE9-9C250F3B2BD6}"/>
            </a:ext>
          </a:extLst>
        </cdr:cNvPr>
        <cdr:cNvSpPr/>
      </cdr:nvSpPr>
      <cdr:spPr>
        <a:xfrm xmlns:a="http://schemas.openxmlformats.org/drawingml/2006/main">
          <a:off x="12975773" y="4386942"/>
          <a:ext cx="1480419" cy="614120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Início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r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eequilíbrio entre oferta e demanda</a:t>
          </a:r>
        </a:p>
      </cdr:txBody>
    </cdr:sp>
  </cdr:relSizeAnchor>
  <cdr:relSizeAnchor xmlns:cdr="http://schemas.openxmlformats.org/drawingml/2006/chartDrawing">
    <cdr:from>
      <cdr:x>0.00321</cdr:x>
      <cdr:y>0.02146</cdr:y>
    </cdr:from>
    <cdr:to>
      <cdr:x>0.20111</cdr:x>
      <cdr:y>0.06437</cdr:y>
    </cdr:to>
    <cdr:sp macro="" textlink="">
      <cdr:nvSpPr>
        <cdr:cNvPr id="17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54429" y="130628"/>
          <a:ext cx="3352802" cy="2612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0.64701</cdr:x>
      <cdr:y>0.01371</cdr:y>
    </cdr:from>
    <cdr:to>
      <cdr:x>0.80297</cdr:x>
      <cdr:y>0.11742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10666130" y="83461"/>
          <a:ext cx="2570902" cy="631348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  <a:p xmlns:a="http://schemas.openxmlformats.org/drawingml/2006/main">
          <a:pPr algn="l"/>
          <a:r>
            <a:rPr lang="pt-BR" sz="1100" baseline="0">
              <a:latin typeface="Book Antiqua" panose="02040602050305030304" pitchFamily="18" charset="0"/>
            </a:rPr>
            <a:t>Média de preços dos próximos 5 anos</a:t>
          </a:r>
          <a:endParaRPr lang="pt-BR" sz="1100"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0.1049</cdr:x>
      <cdr:y>0.70717</cdr:y>
    </cdr:from>
    <cdr:to>
      <cdr:x>0.18489</cdr:x>
      <cdr:y>0.79777</cdr:y>
    </cdr:to>
    <cdr:sp macro="" textlink="">
      <cdr:nvSpPr>
        <cdr:cNvPr id="2" name="Retângulo: Cantos Arredondados 1">
          <a:extLst xmlns:a="http://schemas.openxmlformats.org/drawingml/2006/main">
            <a:ext uri="{FF2B5EF4-FFF2-40B4-BE49-F238E27FC236}">
              <a16:creationId xmlns:a16="http://schemas.microsoft.com/office/drawing/2014/main" id="{B502AE19-BD64-0E68-0B82-C83315FFEAA1}"/>
            </a:ext>
          </a:extLst>
        </cdr:cNvPr>
        <cdr:cNvSpPr/>
      </cdr:nvSpPr>
      <cdr:spPr>
        <a:xfrm xmlns:a="http://schemas.openxmlformats.org/drawingml/2006/main">
          <a:off x="1728270" y="4174564"/>
          <a:ext cx="131781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Período úmido 2015/2016</a:t>
          </a:r>
          <a:r>
            <a:rPr lang="pt-B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acima da MLT</a:t>
          </a:r>
          <a:endParaRPr lang="pt-BR">
            <a:effectLst/>
          </a:endParaRPr>
        </a:p>
      </cdr:txBody>
    </cdr:sp>
  </cdr:relSizeAnchor>
</c:userShapes>
</file>

<file path=xl/drawings/drawing27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28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29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30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31.xml><?xml version="1.0" encoding="utf-8"?>
<c:userShapes xmlns:c="http://schemas.openxmlformats.org/drawingml/2006/chart">
  <cdr:relSizeAnchor xmlns:cdr="http://schemas.openxmlformats.org/drawingml/2006/chartDrawing">
    <cdr:from>
      <cdr:x>0.00321</cdr:x>
      <cdr:y>0.01139</cdr:y>
    </cdr:from>
    <cdr:to>
      <cdr:x>0.16652</cdr:x>
      <cdr:y>0.08649</cdr:y>
    </cdr:to>
    <cdr:sp macro="" textlink="">
      <cdr:nvSpPr>
        <cdr:cNvPr id="2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40918" y="73914"/>
          <a:ext cx="2081796" cy="48724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0.85027</cdr:x>
      <cdr:y>0.0028</cdr:y>
    </cdr:from>
    <cdr:to>
      <cdr:x>0.99819</cdr:x>
      <cdr:y>0.13496</cdr:y>
    </cdr:to>
    <cdr:pic>
      <cdr:nvPicPr>
        <cdr:cNvPr id="3" name="Imagem 2">
          <a:extLst xmlns:a="http://schemas.openxmlformats.org/drawingml/2006/main">
            <a:ext uri="{FF2B5EF4-FFF2-40B4-BE49-F238E27FC236}">
              <a16:creationId xmlns:a16="http://schemas.microsoft.com/office/drawing/2014/main" id="{4A50A497-D594-2EDF-2F68-8751F7173B43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0838543" y="18143"/>
          <a:ext cx="1885603" cy="857459"/>
        </a:xfrm>
        <a:prstGeom xmlns:a="http://schemas.openxmlformats.org/drawingml/2006/main" prst="rect">
          <a:avLst/>
        </a:prstGeom>
      </cdr:spPr>
    </cdr:pic>
  </cdr:relSizeAnchor>
</c:userShapes>
</file>

<file path=xl/drawings/drawing32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33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34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35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8567982-D689-449E-9A8C-C82380501E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F68B0CE-18B7-482D-8C4D-9E2281AB87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44</xdr:col>
      <xdr:colOff>0</xdr:colOff>
      <xdr:row>0</xdr:row>
      <xdr:rowOff>0</xdr:rowOff>
    </xdr:from>
    <xdr:ext cx="4209506" cy="3541174"/>
    <xdr:pic>
      <xdr:nvPicPr>
        <xdr:cNvPr id="2" name="Imagem 1">
          <a:extLst>
            <a:ext uri="{FF2B5EF4-FFF2-40B4-BE49-F238E27FC236}">
              <a16:creationId xmlns:a16="http://schemas.microsoft.com/office/drawing/2014/main" id="{A101A36F-D6E0-4BA1-89D3-9AF38A5C1A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EBBEB7D-C90D-4BD1-91AC-574CFD8173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42225" y="40354379"/>
          <a:ext cx="4198076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44</xdr:col>
      <xdr:colOff>0</xdr:colOff>
      <xdr:row>0</xdr:row>
      <xdr:rowOff>0</xdr:rowOff>
    </xdr:from>
    <xdr:ext cx="4209506" cy="3541174"/>
    <xdr:pic>
      <xdr:nvPicPr>
        <xdr:cNvPr id="2" name="Imagem 1">
          <a:extLst>
            <a:ext uri="{FF2B5EF4-FFF2-40B4-BE49-F238E27FC236}">
              <a16:creationId xmlns:a16="http://schemas.microsoft.com/office/drawing/2014/main" id="{B47F0200-F682-4F44-89D8-1F163A39CD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0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873EB3F-0201-44D9-A3DB-8383F88DC4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oneCellAnchor>
    <xdr:from>
      <xdr:col>44</xdr:col>
      <xdr:colOff>0</xdr:colOff>
      <xdr:row>0</xdr:row>
      <xdr:rowOff>0</xdr:rowOff>
    </xdr:from>
    <xdr:ext cx="4209506" cy="3541174"/>
    <xdr:pic>
      <xdr:nvPicPr>
        <xdr:cNvPr id="2" name="Imagem 1">
          <a:extLst>
            <a:ext uri="{FF2B5EF4-FFF2-40B4-BE49-F238E27FC236}">
              <a16:creationId xmlns:a16="http://schemas.microsoft.com/office/drawing/2014/main" id="{310CB290-B964-4277-B7E6-3DEC76A21E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44</xdr:col>
      <xdr:colOff>0</xdr:colOff>
      <xdr:row>0</xdr:row>
      <xdr:rowOff>0</xdr:rowOff>
    </xdr:from>
    <xdr:ext cx="4209506" cy="3541174"/>
    <xdr:pic>
      <xdr:nvPicPr>
        <xdr:cNvPr id="3" name="Imagem 2">
          <a:extLst>
            <a:ext uri="{FF2B5EF4-FFF2-40B4-BE49-F238E27FC236}">
              <a16:creationId xmlns:a16="http://schemas.microsoft.com/office/drawing/2014/main" id="{CCC60DF9-A28C-4571-AD68-B7AFE42C63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42225" y="0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44</xdr:col>
      <xdr:colOff>0</xdr:colOff>
      <xdr:row>211</xdr:row>
      <xdr:rowOff>158879</xdr:rowOff>
    </xdr:from>
    <xdr:to>
      <xdr:col>51</xdr:col>
      <xdr:colOff>181888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715B3EA0-3433-4891-AD6A-816355D80A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42225" y="40354379"/>
          <a:ext cx="4198076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582534</xdr:colOff>
      <xdr:row>0</xdr:row>
      <xdr:rowOff>0</xdr:rowOff>
    </xdr:from>
    <xdr:to>
      <xdr:col>73</xdr:col>
      <xdr:colOff>2523</xdr:colOff>
      <xdr:row>4</xdr:row>
      <xdr:rowOff>124851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6A45F49-906E-4A8C-AFD4-899E8099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923814" y="18282641"/>
          <a:ext cx="1888869" cy="848751"/>
        </a:xfrm>
        <a:prstGeom prst="rect">
          <a:avLst/>
        </a:prstGeom>
      </xdr:spPr>
    </xdr:pic>
    <xdr:clientData/>
  </xdr:twoCellAnchor>
  <xdr:twoCellAnchor editAs="oneCell">
    <xdr:from>
      <xdr:col>69</xdr:col>
      <xdr:colOff>143691</xdr:colOff>
      <xdr:row>0</xdr:row>
      <xdr:rowOff>0</xdr:rowOff>
    </xdr:from>
    <xdr:to>
      <xdr:col>76</xdr:col>
      <xdr:colOff>474616</xdr:colOff>
      <xdr:row>19</xdr:row>
      <xdr:rowOff>74074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0ADB9B22-4477-4B30-B4F8-4058ECF958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094571" y="38167439"/>
          <a:ext cx="4209505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45</xdr:col>
      <xdr:colOff>346163</xdr:colOff>
      <xdr:row>99</xdr:row>
      <xdr:rowOff>152400</xdr:rowOff>
    </xdr:from>
    <xdr:to>
      <xdr:col>73</xdr:col>
      <xdr:colOff>19424</xdr:colOff>
      <xdr:row>132</xdr:row>
      <xdr:rowOff>135317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C2B75881-943B-450E-B58A-8CF0CEB3A6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335280</xdr:colOff>
      <xdr:row>132</xdr:row>
      <xdr:rowOff>146204</xdr:rowOff>
    </xdr:from>
    <xdr:to>
      <xdr:col>73</xdr:col>
      <xdr:colOff>19428</xdr:colOff>
      <xdr:row>144</xdr:row>
      <xdr:rowOff>37345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E15B3E93-4D2B-494E-85D9-1EAB0C159297}"/>
            </a:ext>
            <a:ext uri="{147F2762-F138-4A5C-976F-8EAC2B608ADB}">
              <a16:predDERef xmlns:a16="http://schemas.microsoft.com/office/drawing/2014/main" pred="{B9ED8EB5-B1F4-4C8D-8718-D7ABBDCF63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68</xdr:col>
      <xdr:colOff>582534</xdr:colOff>
      <xdr:row>99</xdr:row>
      <xdr:rowOff>177521</xdr:rowOff>
    </xdr:from>
    <xdr:to>
      <xdr:col>72</xdr:col>
      <xdr:colOff>280989</xdr:colOff>
      <xdr:row>104</xdr:row>
      <xdr:rowOff>111872</xdr:rowOff>
    </xdr:to>
    <xdr:pic>
      <xdr:nvPicPr>
        <xdr:cNvPr id="30" name="Imagem 29">
          <a:extLst>
            <a:ext uri="{FF2B5EF4-FFF2-40B4-BE49-F238E27FC236}">
              <a16:creationId xmlns:a16="http://schemas.microsoft.com/office/drawing/2014/main" id="{7681424A-0B32-4D4D-B42B-873D4D4BF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102759" y="19037021"/>
          <a:ext cx="1867914" cy="886851"/>
        </a:xfrm>
        <a:prstGeom prst="rect">
          <a:avLst/>
        </a:prstGeom>
      </xdr:spPr>
    </xdr:pic>
    <xdr:clientData/>
  </xdr:twoCellAnchor>
  <xdr:twoCellAnchor>
    <xdr:from>
      <xdr:col>48</xdr:col>
      <xdr:colOff>43031</xdr:colOff>
      <xdr:row>108</xdr:row>
      <xdr:rowOff>77097</xdr:rowOff>
    </xdr:from>
    <xdr:to>
      <xdr:col>48</xdr:col>
      <xdr:colOff>177501</xdr:colOff>
      <xdr:row>111</xdr:row>
      <xdr:rowOff>52124</xdr:rowOff>
    </xdr:to>
    <xdr:cxnSp macro="">
      <xdr:nvCxnSpPr>
        <xdr:cNvPr id="31" name="Conector de Seta Reta 30">
          <a:extLst>
            <a:ext uri="{FF2B5EF4-FFF2-40B4-BE49-F238E27FC236}">
              <a16:creationId xmlns:a16="http://schemas.microsoft.com/office/drawing/2014/main" id="{B698A51F-A5AE-47A2-8790-35DF8B1EDF99}"/>
            </a:ext>
          </a:extLst>
        </xdr:cNvPr>
        <xdr:cNvCxnSpPr/>
      </xdr:nvCxnSpPr>
      <xdr:spPr>
        <a:xfrm flipH="1">
          <a:off x="35256956" y="20651097"/>
          <a:ext cx="134470" cy="54652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48645</xdr:colOff>
      <xdr:row>118</xdr:row>
      <xdr:rowOff>99705</xdr:rowOff>
    </xdr:from>
    <xdr:to>
      <xdr:col>50</xdr:col>
      <xdr:colOff>473337</xdr:colOff>
      <xdr:row>119</xdr:row>
      <xdr:rowOff>161364</xdr:rowOff>
    </xdr:to>
    <xdr:cxnSp macro="">
      <xdr:nvCxnSpPr>
        <xdr:cNvPr id="32" name="Conector de Seta Reta 31">
          <a:extLst>
            <a:ext uri="{FF2B5EF4-FFF2-40B4-BE49-F238E27FC236}">
              <a16:creationId xmlns:a16="http://schemas.microsoft.com/office/drawing/2014/main" id="{484A74A3-EAC2-4179-8B9F-522241B73DAB}"/>
            </a:ext>
          </a:extLst>
        </xdr:cNvPr>
        <xdr:cNvCxnSpPr/>
      </xdr:nvCxnSpPr>
      <xdr:spPr>
        <a:xfrm flipH="1" flipV="1">
          <a:off x="36557970" y="22578705"/>
          <a:ext cx="424692" cy="252159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6532</xdr:colOff>
      <xdr:row>110</xdr:row>
      <xdr:rowOff>100149</xdr:rowOff>
    </xdr:from>
    <xdr:to>
      <xdr:col>51</xdr:col>
      <xdr:colOff>267789</xdr:colOff>
      <xdr:row>112</xdr:row>
      <xdr:rowOff>132806</xdr:rowOff>
    </xdr:to>
    <xdr:cxnSp macro="">
      <xdr:nvCxnSpPr>
        <xdr:cNvPr id="33" name="Conector de Seta Reta 32">
          <a:extLst>
            <a:ext uri="{FF2B5EF4-FFF2-40B4-BE49-F238E27FC236}">
              <a16:creationId xmlns:a16="http://schemas.microsoft.com/office/drawing/2014/main" id="{ED6BBA50-EEE1-4505-B53B-A170797CAFCA}"/>
            </a:ext>
          </a:extLst>
        </xdr:cNvPr>
        <xdr:cNvCxnSpPr/>
      </xdr:nvCxnSpPr>
      <xdr:spPr>
        <a:xfrm>
          <a:off x="37163557" y="21055149"/>
          <a:ext cx="261257" cy="41365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310326</xdr:colOff>
      <xdr:row>118</xdr:row>
      <xdr:rowOff>89263</xdr:rowOff>
    </xdr:from>
    <xdr:to>
      <xdr:col>57</xdr:col>
      <xdr:colOff>209006</xdr:colOff>
      <xdr:row>120</xdr:row>
      <xdr:rowOff>116897</xdr:rowOff>
    </xdr:to>
    <xdr:cxnSp macro="">
      <xdr:nvCxnSpPr>
        <xdr:cNvPr id="34" name="Conector de Seta Reta 33">
          <a:extLst>
            <a:ext uri="{FF2B5EF4-FFF2-40B4-BE49-F238E27FC236}">
              <a16:creationId xmlns:a16="http://schemas.microsoft.com/office/drawing/2014/main" id="{5BA843F1-E307-46A7-929C-A020912A9057}"/>
            </a:ext>
          </a:extLst>
        </xdr:cNvPr>
        <xdr:cNvCxnSpPr/>
      </xdr:nvCxnSpPr>
      <xdr:spPr>
        <a:xfrm flipV="1">
          <a:off x="40515351" y="22568263"/>
          <a:ext cx="508280" cy="40863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28135</xdr:colOff>
      <xdr:row>108</xdr:row>
      <xdr:rowOff>121920</xdr:rowOff>
    </xdr:from>
    <xdr:to>
      <xdr:col>59</xdr:col>
      <xdr:colOff>557348</xdr:colOff>
      <xdr:row>114</xdr:row>
      <xdr:rowOff>34834</xdr:rowOff>
    </xdr:to>
    <xdr:cxnSp macro="">
      <xdr:nvCxnSpPr>
        <xdr:cNvPr id="35" name="Conector de Seta Reta 34">
          <a:extLst>
            <a:ext uri="{FF2B5EF4-FFF2-40B4-BE49-F238E27FC236}">
              <a16:creationId xmlns:a16="http://schemas.microsoft.com/office/drawing/2014/main" id="{CBCAB9A1-33D7-4FAC-9C15-24BE9971672D}"/>
            </a:ext>
          </a:extLst>
        </xdr:cNvPr>
        <xdr:cNvCxnSpPr/>
      </xdr:nvCxnSpPr>
      <xdr:spPr>
        <a:xfrm>
          <a:off x="41452360" y="20695920"/>
          <a:ext cx="1138813" cy="105591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289726</xdr:colOff>
      <xdr:row>9</xdr:row>
      <xdr:rowOff>137326</xdr:rowOff>
    </xdr:from>
    <xdr:to>
      <xdr:col>60</xdr:col>
      <xdr:colOff>172496</xdr:colOff>
      <xdr:row>10</xdr:row>
      <xdr:rowOff>160773</xdr:rowOff>
    </xdr:to>
    <xdr:cxnSp macro="">
      <xdr:nvCxnSpPr>
        <xdr:cNvPr id="36" name="Conector de Seta Reta 35">
          <a:extLst>
            <a:ext uri="{FF2B5EF4-FFF2-40B4-BE49-F238E27FC236}">
              <a16:creationId xmlns:a16="http://schemas.microsoft.com/office/drawing/2014/main" id="{FB885662-C9E7-4D1A-93F5-0CEDDBDEDB2D}"/>
            </a:ext>
          </a:extLst>
        </xdr:cNvPr>
        <xdr:cNvCxnSpPr/>
      </xdr:nvCxnSpPr>
      <xdr:spPr>
        <a:xfrm>
          <a:off x="42323551" y="1851826"/>
          <a:ext cx="492370" cy="21394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62</xdr:col>
      <xdr:colOff>238314</xdr:colOff>
      <xdr:row>123</xdr:row>
      <xdr:rowOff>47395</xdr:rowOff>
    </xdr:from>
    <xdr:to>
      <xdr:col>63</xdr:col>
      <xdr:colOff>39022</xdr:colOff>
      <xdr:row>124</xdr:row>
      <xdr:rowOff>150390</xdr:rowOff>
    </xdr:to>
    <xdr:cxnSp macro="">
      <xdr:nvCxnSpPr>
        <xdr:cNvPr id="37" name="Conector de Seta Reta 36">
          <a:extLst>
            <a:ext uri="{FF2B5EF4-FFF2-40B4-BE49-F238E27FC236}">
              <a16:creationId xmlns:a16="http://schemas.microsoft.com/office/drawing/2014/main" id="{B0B704F8-2DCA-4945-BD2D-D5362A40DFEB}"/>
            </a:ext>
          </a:extLst>
        </xdr:cNvPr>
        <xdr:cNvCxnSpPr/>
      </xdr:nvCxnSpPr>
      <xdr:spPr>
        <a:xfrm flipV="1">
          <a:off x="44100939" y="23478895"/>
          <a:ext cx="410308" cy="293495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66</xdr:col>
      <xdr:colOff>505431</xdr:colOff>
      <xdr:row>121</xdr:row>
      <xdr:rowOff>137830</xdr:rowOff>
    </xdr:from>
    <xdr:to>
      <xdr:col>67</xdr:col>
      <xdr:colOff>188910</xdr:colOff>
      <xdr:row>123</xdr:row>
      <xdr:rowOff>67491</xdr:rowOff>
    </xdr:to>
    <xdr:cxnSp macro="">
      <xdr:nvCxnSpPr>
        <xdr:cNvPr id="38" name="Conector de Seta Reta 37">
          <a:extLst>
            <a:ext uri="{FF2B5EF4-FFF2-40B4-BE49-F238E27FC236}">
              <a16:creationId xmlns:a16="http://schemas.microsoft.com/office/drawing/2014/main" id="{50B8625C-F06A-49AB-B4F9-2A4423D957D3}"/>
            </a:ext>
          </a:extLst>
        </xdr:cNvPr>
        <xdr:cNvCxnSpPr/>
      </xdr:nvCxnSpPr>
      <xdr:spPr>
        <a:xfrm flipH="1" flipV="1">
          <a:off x="46806456" y="23188330"/>
          <a:ext cx="293079" cy="310661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520505</xdr:colOff>
      <xdr:row>116</xdr:row>
      <xdr:rowOff>163286</xdr:rowOff>
    </xdr:from>
    <xdr:to>
      <xdr:col>60</xdr:col>
      <xdr:colOff>437606</xdr:colOff>
      <xdr:row>119</xdr:row>
      <xdr:rowOff>51582</xdr:rowOff>
    </xdr:to>
    <xdr:cxnSp macro="">
      <xdr:nvCxnSpPr>
        <xdr:cNvPr id="39" name="Conector de Seta Reta 38">
          <a:extLst>
            <a:ext uri="{FF2B5EF4-FFF2-40B4-BE49-F238E27FC236}">
              <a16:creationId xmlns:a16="http://schemas.microsoft.com/office/drawing/2014/main" id="{35C76897-E766-44D3-8343-4D13E192E635}"/>
            </a:ext>
          </a:extLst>
        </xdr:cNvPr>
        <xdr:cNvCxnSpPr/>
      </xdr:nvCxnSpPr>
      <xdr:spPr>
        <a:xfrm flipV="1">
          <a:off x="42554330" y="22261286"/>
          <a:ext cx="526701" cy="459796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274319</xdr:colOff>
      <xdr:row>119</xdr:row>
      <xdr:rowOff>28136</xdr:rowOff>
    </xdr:from>
    <xdr:to>
      <xdr:col>70</xdr:col>
      <xdr:colOff>51581</xdr:colOff>
      <xdr:row>121</xdr:row>
      <xdr:rowOff>133643</xdr:rowOff>
    </xdr:to>
    <xdr:cxnSp macro="">
      <xdr:nvCxnSpPr>
        <xdr:cNvPr id="40" name="Conector de Seta Reta 39">
          <a:extLst>
            <a:ext uri="{FF2B5EF4-FFF2-40B4-BE49-F238E27FC236}">
              <a16:creationId xmlns:a16="http://schemas.microsoft.com/office/drawing/2014/main" id="{EC8234B5-5F1B-4F1C-A83A-0BB822492E3A}"/>
            </a:ext>
          </a:extLst>
        </xdr:cNvPr>
        <xdr:cNvCxnSpPr/>
      </xdr:nvCxnSpPr>
      <xdr:spPr>
        <a:xfrm flipH="1" flipV="1">
          <a:off x="48404144" y="22697636"/>
          <a:ext cx="386862" cy="48650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162448</xdr:colOff>
      <xdr:row>148</xdr:row>
      <xdr:rowOff>155121</xdr:rowOff>
    </xdr:from>
    <xdr:to>
      <xdr:col>58</xdr:col>
      <xdr:colOff>385778</xdr:colOff>
      <xdr:row>176</xdr:row>
      <xdr:rowOff>25062</xdr:rowOff>
    </xdr:to>
    <xdr:graphicFrame macro="">
      <xdr:nvGraphicFramePr>
        <xdr:cNvPr id="41" name="Gráfico 40">
          <a:extLst>
            <a:ext uri="{FF2B5EF4-FFF2-40B4-BE49-F238E27FC236}">
              <a16:creationId xmlns:a16="http://schemas.microsoft.com/office/drawing/2014/main" id="{B183FD69-7491-490A-9979-45C213BDEFD4}"/>
            </a:ext>
            <a:ext uri="{147F2762-F138-4A5C-976F-8EAC2B608ADB}">
              <a16:predDERef xmlns:a16="http://schemas.microsoft.com/office/drawing/2014/main" pred="{176237B8-2E56-D97C-028D-19346A8A7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58</xdr:col>
      <xdr:colOff>590134</xdr:colOff>
      <xdr:row>148</xdr:row>
      <xdr:rowOff>155121</xdr:rowOff>
    </xdr:from>
    <xdr:to>
      <xdr:col>72</xdr:col>
      <xdr:colOff>150323</xdr:colOff>
      <xdr:row>176</xdr:row>
      <xdr:rowOff>25063</xdr:rowOff>
    </xdr:to>
    <xdr:graphicFrame macro="">
      <xdr:nvGraphicFramePr>
        <xdr:cNvPr id="42" name="Gráfico 41">
          <a:extLst>
            <a:ext uri="{FF2B5EF4-FFF2-40B4-BE49-F238E27FC236}">
              <a16:creationId xmlns:a16="http://schemas.microsoft.com/office/drawing/2014/main" id="{61BA3ED3-7923-4E64-B221-74D2CF42D103}"/>
            </a:ext>
            <a:ext uri="{147F2762-F138-4A5C-976F-8EAC2B608ADB}">
              <a16:predDERef xmlns:a16="http://schemas.microsoft.com/office/drawing/2014/main" pred="{42279FDD-AF39-49CD-97DE-116AA5F45A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46</xdr:col>
      <xdr:colOff>137856</xdr:colOff>
      <xdr:row>176</xdr:row>
      <xdr:rowOff>143817</xdr:rowOff>
    </xdr:from>
    <xdr:to>
      <xdr:col>58</xdr:col>
      <xdr:colOff>399011</xdr:colOff>
      <xdr:row>204</xdr:row>
      <xdr:rowOff>32856</xdr:rowOff>
    </xdr:to>
    <xdr:graphicFrame macro="">
      <xdr:nvGraphicFramePr>
        <xdr:cNvPr id="43" name="Gráfico 42">
          <a:extLst>
            <a:ext uri="{FF2B5EF4-FFF2-40B4-BE49-F238E27FC236}">
              <a16:creationId xmlns:a16="http://schemas.microsoft.com/office/drawing/2014/main" id="{DE84A100-2750-4811-92CD-986A77B19987}"/>
            </a:ext>
            <a:ext uri="{147F2762-F138-4A5C-976F-8EAC2B608ADB}">
              <a16:predDERef xmlns:a16="http://schemas.microsoft.com/office/drawing/2014/main" pred="{18E86FC5-90E3-4FEF-ABF4-DC8BFAE601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581474</xdr:colOff>
      <xdr:row>176</xdr:row>
      <xdr:rowOff>143816</xdr:rowOff>
    </xdr:from>
    <xdr:to>
      <xdr:col>72</xdr:col>
      <xdr:colOff>160714</xdr:colOff>
      <xdr:row>204</xdr:row>
      <xdr:rowOff>32855</xdr:rowOff>
    </xdr:to>
    <xdr:graphicFrame macro="">
      <xdr:nvGraphicFramePr>
        <xdr:cNvPr id="44" name="Gráfico 43">
          <a:extLst>
            <a:ext uri="{FF2B5EF4-FFF2-40B4-BE49-F238E27FC236}">
              <a16:creationId xmlns:a16="http://schemas.microsoft.com/office/drawing/2014/main" id="{C2A8101A-D3F2-4414-8A4D-9F999AFC6731}"/>
            </a:ext>
            <a:ext uri="{147F2762-F138-4A5C-976F-8EAC2B608ADB}">
              <a16:predDERef xmlns:a16="http://schemas.microsoft.com/office/drawing/2014/main" pred="{3EDFDD88-8690-4D0A-A6DD-D013D1F0C9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50</xdr:col>
      <xdr:colOff>356239</xdr:colOff>
      <xdr:row>204</xdr:row>
      <xdr:rowOff>118582</xdr:rowOff>
    </xdr:from>
    <xdr:to>
      <xdr:col>63</xdr:col>
      <xdr:colOff>218902</xdr:colOff>
      <xdr:row>232</xdr:row>
      <xdr:rowOff>7622</xdr:rowOff>
    </xdr:to>
    <xdr:graphicFrame macro="">
      <xdr:nvGraphicFramePr>
        <xdr:cNvPr id="45" name="Gráfico 44">
          <a:extLst>
            <a:ext uri="{FF2B5EF4-FFF2-40B4-BE49-F238E27FC236}">
              <a16:creationId xmlns:a16="http://schemas.microsoft.com/office/drawing/2014/main" id="{1453EAAE-0CBB-4BEF-AB33-420BF3AEEDB1}"/>
            </a:ext>
            <a:ext uri="{147F2762-F138-4A5C-976F-8EAC2B608ADB}">
              <a16:predDERef xmlns:a16="http://schemas.microsoft.com/office/drawing/2014/main" pred="{A0B0FC24-D1B0-4F95-A408-99E8AE868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69</xdr:col>
      <xdr:colOff>143691</xdr:colOff>
      <xdr:row>208</xdr:row>
      <xdr:rowOff>128399</xdr:rowOff>
    </xdr:from>
    <xdr:to>
      <xdr:col>76</xdr:col>
      <xdr:colOff>443239</xdr:colOff>
      <xdr:row>228</xdr:row>
      <xdr:rowOff>11973</xdr:rowOff>
    </xdr:to>
    <xdr:pic>
      <xdr:nvPicPr>
        <xdr:cNvPr id="46" name="Imagem 45">
          <a:extLst>
            <a:ext uri="{FF2B5EF4-FFF2-40B4-BE49-F238E27FC236}">
              <a16:creationId xmlns:a16="http://schemas.microsoft.com/office/drawing/2014/main" id="{7FB5DE94-AD60-4A89-8031-C7389C3031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73516" y="39752399"/>
          <a:ext cx="4140925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73</xdr:col>
      <xdr:colOff>579120</xdr:colOff>
      <xdr:row>99</xdr:row>
      <xdr:rowOff>152400</xdr:rowOff>
    </xdr:from>
    <xdr:to>
      <xdr:col>94</xdr:col>
      <xdr:colOff>111034</xdr:colOff>
      <xdr:row>134</xdr:row>
      <xdr:rowOff>163285</xdr:rowOff>
    </xdr:to>
    <xdr:graphicFrame macro="">
      <xdr:nvGraphicFramePr>
        <xdr:cNvPr id="47" name="Gráfico 46">
          <a:extLst>
            <a:ext uri="{FF2B5EF4-FFF2-40B4-BE49-F238E27FC236}">
              <a16:creationId xmlns:a16="http://schemas.microsoft.com/office/drawing/2014/main" id="{BD0F791C-7EE5-47FC-A46F-3498799055F7}"/>
            </a:ext>
            <a:ext uri="{147F2762-F138-4A5C-976F-8EAC2B608ADB}">
              <a16:predDERef xmlns:a16="http://schemas.microsoft.com/office/drawing/2014/main" pred="{45D45C3B-33DF-F7F6-382D-F5060FAC4B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74</xdr:col>
      <xdr:colOff>343250</xdr:colOff>
      <xdr:row>148</xdr:row>
      <xdr:rowOff>156853</xdr:rowOff>
    </xdr:from>
    <xdr:to>
      <xdr:col>86</xdr:col>
      <xdr:colOff>520860</xdr:colOff>
      <xdr:row>176</xdr:row>
      <xdr:rowOff>26794</xdr:rowOff>
    </xdr:to>
    <xdr:graphicFrame macro="">
      <xdr:nvGraphicFramePr>
        <xdr:cNvPr id="48" name="Gráfico 47">
          <a:extLst>
            <a:ext uri="{FF2B5EF4-FFF2-40B4-BE49-F238E27FC236}">
              <a16:creationId xmlns:a16="http://schemas.microsoft.com/office/drawing/2014/main" id="{98108C90-9285-4953-8BF4-5D2F337303DB}"/>
            </a:ext>
            <a:ext uri="{147F2762-F138-4A5C-976F-8EAC2B608ADB}">
              <a16:predDERef xmlns:a16="http://schemas.microsoft.com/office/drawing/2014/main" pred="{34272394-E147-4AAF-9BBD-815097E51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87</xdr:col>
      <xdr:colOff>85136</xdr:colOff>
      <xdr:row>148</xdr:row>
      <xdr:rowOff>156853</xdr:rowOff>
    </xdr:from>
    <xdr:to>
      <xdr:col>100</xdr:col>
      <xdr:colOff>60960</xdr:colOff>
      <xdr:row>176</xdr:row>
      <xdr:rowOff>26795</xdr:rowOff>
    </xdr:to>
    <xdr:graphicFrame macro="">
      <xdr:nvGraphicFramePr>
        <xdr:cNvPr id="49" name="Gráfico 48">
          <a:extLst>
            <a:ext uri="{FF2B5EF4-FFF2-40B4-BE49-F238E27FC236}">
              <a16:creationId xmlns:a16="http://schemas.microsoft.com/office/drawing/2014/main" id="{3A37C739-3850-4835-BDEA-050F9A317682}"/>
            </a:ext>
            <a:ext uri="{147F2762-F138-4A5C-976F-8EAC2B608ADB}">
              <a16:predDERef xmlns:a16="http://schemas.microsoft.com/office/drawing/2014/main" pred="{7FD7C0CE-90D0-48DB-B580-CB9201ADC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74</xdr:col>
      <xdr:colOff>318658</xdr:colOff>
      <xdr:row>176</xdr:row>
      <xdr:rowOff>145549</xdr:rowOff>
    </xdr:from>
    <xdr:to>
      <xdr:col>86</xdr:col>
      <xdr:colOff>534093</xdr:colOff>
      <xdr:row>204</xdr:row>
      <xdr:rowOff>34588</xdr:rowOff>
    </xdr:to>
    <xdr:graphicFrame macro="">
      <xdr:nvGraphicFramePr>
        <xdr:cNvPr id="50" name="Gráfico 49">
          <a:extLst>
            <a:ext uri="{FF2B5EF4-FFF2-40B4-BE49-F238E27FC236}">
              <a16:creationId xmlns:a16="http://schemas.microsoft.com/office/drawing/2014/main" id="{17FF03A4-B324-443F-9F9A-5075845C8537}"/>
            </a:ext>
            <a:ext uri="{147F2762-F138-4A5C-976F-8EAC2B608ADB}">
              <a16:predDERef xmlns:a16="http://schemas.microsoft.com/office/drawing/2014/main" pred="{368A4986-7677-44F9-9841-886E16BE18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87</xdr:col>
      <xdr:colOff>76476</xdr:colOff>
      <xdr:row>176</xdr:row>
      <xdr:rowOff>145548</xdr:rowOff>
    </xdr:from>
    <xdr:to>
      <xdr:col>100</xdr:col>
      <xdr:colOff>60960</xdr:colOff>
      <xdr:row>204</xdr:row>
      <xdr:rowOff>34587</xdr:rowOff>
    </xdr:to>
    <xdr:graphicFrame macro="">
      <xdr:nvGraphicFramePr>
        <xdr:cNvPr id="51" name="Gráfico 50">
          <a:extLst>
            <a:ext uri="{FF2B5EF4-FFF2-40B4-BE49-F238E27FC236}">
              <a16:creationId xmlns:a16="http://schemas.microsoft.com/office/drawing/2014/main" id="{A63AB4D6-0574-4D67-94E2-63B94E7C904B}"/>
            </a:ext>
            <a:ext uri="{147F2762-F138-4A5C-976F-8EAC2B608ADB}">
              <a16:predDERef xmlns:a16="http://schemas.microsoft.com/office/drawing/2014/main" pred="{7097B948-2ACF-4B40-A4F3-BE013100A8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82</xdr:col>
      <xdr:colOff>388451</xdr:colOff>
      <xdr:row>204</xdr:row>
      <xdr:rowOff>112694</xdr:rowOff>
    </xdr:from>
    <xdr:to>
      <xdr:col>95</xdr:col>
      <xdr:colOff>323504</xdr:colOff>
      <xdr:row>232</xdr:row>
      <xdr:rowOff>9354</xdr:rowOff>
    </xdr:to>
    <xdr:graphicFrame macro="">
      <xdr:nvGraphicFramePr>
        <xdr:cNvPr id="52" name="Gráfico 51">
          <a:extLst>
            <a:ext uri="{FF2B5EF4-FFF2-40B4-BE49-F238E27FC236}">
              <a16:creationId xmlns:a16="http://schemas.microsoft.com/office/drawing/2014/main" id="{61D2629B-AA7F-4346-89D7-A2BC2C920EC0}"/>
            </a:ext>
            <a:ext uri="{147F2762-F138-4A5C-976F-8EAC2B608ADB}">
              <a16:predDERef xmlns:a16="http://schemas.microsoft.com/office/drawing/2014/main" pred="{ED1175CF-E193-41BD-B7D7-46CB21FAC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48</xdr:col>
      <xdr:colOff>579120</xdr:colOff>
      <xdr:row>120</xdr:row>
      <xdr:rowOff>59166</xdr:rowOff>
    </xdr:from>
    <xdr:to>
      <xdr:col>49</xdr:col>
      <xdr:colOff>69925</xdr:colOff>
      <xdr:row>122</xdr:row>
      <xdr:rowOff>95026</xdr:rowOff>
    </xdr:to>
    <xdr:cxnSp macro="">
      <xdr:nvCxnSpPr>
        <xdr:cNvPr id="53" name="Conector de Seta Reta 52">
          <a:extLst>
            <a:ext uri="{FF2B5EF4-FFF2-40B4-BE49-F238E27FC236}">
              <a16:creationId xmlns:a16="http://schemas.microsoft.com/office/drawing/2014/main" id="{CD7ECF6A-59F6-439D-92C5-1788471D7D3B}"/>
            </a:ext>
          </a:extLst>
        </xdr:cNvPr>
        <xdr:cNvCxnSpPr/>
      </xdr:nvCxnSpPr>
      <xdr:spPr>
        <a:xfrm flipV="1">
          <a:off x="35793045" y="22919166"/>
          <a:ext cx="138505" cy="416860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2.xml><?xml version="1.0" encoding="utf-8"?>
<c:userShapes xmlns:c="http://schemas.openxmlformats.org/drawingml/2006/chart">
  <cdr:relSizeAnchor xmlns:cdr="http://schemas.openxmlformats.org/drawingml/2006/chartDrawing">
    <cdr:from>
      <cdr:x>0.0758</cdr:x>
      <cdr:y>0.16376</cdr:y>
    </cdr:from>
    <cdr:to>
      <cdr:x>0.15061</cdr:x>
      <cdr:y>0.24738</cdr:y>
    </cdr:to>
    <cdr:sp macro="" textlink="">
      <cdr:nvSpPr>
        <cdr:cNvPr id="4" name="Retângulo: Cantos Arredondados 3">
          <a:extLst xmlns:a="http://schemas.openxmlformats.org/drawingml/2006/main">
            <a:ext uri="{FF2B5EF4-FFF2-40B4-BE49-F238E27FC236}">
              <a16:creationId xmlns:a16="http://schemas.microsoft.com/office/drawing/2014/main" id="{1A289322-577B-DABB-DD72-9A7DF9F2EFA2}"/>
            </a:ext>
          </a:extLst>
        </cdr:cNvPr>
        <cdr:cNvSpPr/>
      </cdr:nvSpPr>
      <cdr:spPr>
        <a:xfrm xmlns:a="http://schemas.openxmlformats.org/drawingml/2006/main">
          <a:off x="1248782" y="966693"/>
          <a:ext cx="1232523" cy="49362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Recessão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Governo Dilma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0.20956</cdr:x>
      <cdr:y>0.62006</cdr:y>
    </cdr:from>
    <cdr:to>
      <cdr:x>0.27852</cdr:x>
      <cdr:y>0.71066</cdr:y>
    </cdr:to>
    <cdr:sp macro="" textlink="">
      <cdr:nvSpPr>
        <cdr:cNvPr id="5" name="Retângulo: Cantos Arredondados 4">
          <a:extLst xmlns:a="http://schemas.openxmlformats.org/drawingml/2006/main">
            <a:ext uri="{FF2B5EF4-FFF2-40B4-BE49-F238E27FC236}">
              <a16:creationId xmlns:a16="http://schemas.microsoft.com/office/drawing/2014/main" id="{6FFFBC98-3888-7AFD-9748-B771CDEDA56E}"/>
            </a:ext>
          </a:extLst>
        </cdr:cNvPr>
        <cdr:cNvSpPr/>
      </cdr:nvSpPr>
      <cdr:spPr>
        <a:xfrm xmlns:a="http://schemas.openxmlformats.org/drawingml/2006/main">
          <a:off x="3452415" y="3660327"/>
          <a:ext cx="113617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Recuperação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econômica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0.18047</cdr:x>
      <cdr:y>0.21058</cdr:y>
    </cdr:from>
    <cdr:to>
      <cdr:x>0.26281</cdr:x>
      <cdr:y>0.30117</cdr:y>
    </cdr:to>
    <cdr:sp macro="" textlink="">
      <cdr:nvSpPr>
        <cdr:cNvPr id="6" name="Retângulo: Cantos Arredondados 5">
          <a:extLst xmlns:a="http://schemas.openxmlformats.org/drawingml/2006/main">
            <a:ext uri="{FF2B5EF4-FFF2-40B4-BE49-F238E27FC236}">
              <a16:creationId xmlns:a16="http://schemas.microsoft.com/office/drawing/2014/main" id="{2B715E66-259C-D2EB-54FE-26F1BD387107}"/>
            </a:ext>
          </a:extLst>
        </cdr:cNvPr>
        <cdr:cNvSpPr/>
      </cdr:nvSpPr>
      <cdr:spPr>
        <a:xfrm xmlns:a="http://schemas.openxmlformats.org/drawingml/2006/main">
          <a:off x="2975020" y="1281947"/>
          <a:ext cx="1357498" cy="55147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2016/2017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abaixo da MLT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0.36294</cdr:x>
      <cdr:y>0.65144</cdr:y>
    </cdr:from>
    <cdr:to>
      <cdr:x>0.4457</cdr:x>
      <cdr:y>0.74584</cdr:y>
    </cdr:to>
    <cdr:sp macro="" textlink="">
      <cdr:nvSpPr>
        <cdr:cNvPr id="10" name="Retângulo: Cantos Arredondados 9">
          <a:extLst xmlns:a="http://schemas.openxmlformats.org/drawingml/2006/main">
            <a:ext uri="{FF2B5EF4-FFF2-40B4-BE49-F238E27FC236}">
              <a16:creationId xmlns:a16="http://schemas.microsoft.com/office/drawing/2014/main" id="{DFD9F37B-0712-AEE9-B954-058D489D0D03}"/>
            </a:ext>
          </a:extLst>
        </cdr:cNvPr>
        <cdr:cNvSpPr/>
      </cdr:nvSpPr>
      <cdr:spPr>
        <a:xfrm xmlns:a="http://schemas.openxmlformats.org/drawingml/2006/main">
          <a:off x="5983145" y="3965745"/>
          <a:ext cx="1364312" cy="574672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Queda consumo Brasil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devido Covid-19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0.412</cdr:x>
      <cdr:y>0.17304</cdr:y>
    </cdr:from>
    <cdr:to>
      <cdr:x>0.47747</cdr:x>
      <cdr:y>0.27504</cdr:y>
    </cdr:to>
    <cdr:sp macro="" textlink="">
      <cdr:nvSpPr>
        <cdr:cNvPr id="11" name="Retângulo: Cantos Arredondados 10">
          <a:extLst xmlns:a="http://schemas.openxmlformats.org/drawingml/2006/main">
            <a:ext uri="{FF2B5EF4-FFF2-40B4-BE49-F238E27FC236}">
              <a16:creationId xmlns:a16="http://schemas.microsoft.com/office/drawing/2014/main" id="{1DD60765-92CA-7EE3-31C4-DBAF67E5842F}"/>
            </a:ext>
          </a:extLst>
        </cdr:cNvPr>
        <cdr:cNvSpPr/>
      </cdr:nvSpPr>
      <cdr:spPr>
        <a:xfrm xmlns:a="http://schemas.openxmlformats.org/drawingml/2006/main">
          <a:off x="6791896" y="1053397"/>
          <a:ext cx="1079283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ACL reage de imediato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0.48865</cdr:x>
      <cdr:y>0.13579</cdr:y>
    </cdr:from>
    <cdr:to>
      <cdr:x>0.5674</cdr:x>
      <cdr:y>0.23779</cdr:y>
    </cdr:to>
    <cdr:sp macro="" textlink="">
      <cdr:nvSpPr>
        <cdr:cNvPr id="12" name="Retângulo: Cantos Arredondados 11">
          <a:extLst xmlns:a="http://schemas.openxmlformats.org/drawingml/2006/main">
            <a:ext uri="{FF2B5EF4-FFF2-40B4-BE49-F238E27FC236}">
              <a16:creationId xmlns:a16="http://schemas.microsoft.com/office/drawing/2014/main" id="{34A4DCBC-1177-D15C-E975-8D0DE68271B6}"/>
            </a:ext>
          </a:extLst>
        </cdr:cNvPr>
        <cdr:cNvSpPr/>
      </cdr:nvSpPr>
      <cdr:spPr>
        <a:xfrm xmlns:a="http://schemas.openxmlformats.org/drawingml/2006/main">
          <a:off x="8055490" y="826643"/>
          <a:ext cx="1298206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Cativo reajusta no ano seguinte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0.53223</cdr:x>
      <cdr:y>0.72186</cdr:y>
    </cdr:from>
    <cdr:to>
      <cdr:x>0.63788</cdr:x>
      <cdr:y>0.81719</cdr:y>
    </cdr:to>
    <cdr:sp macro="" textlink="">
      <cdr:nvSpPr>
        <cdr:cNvPr id="13" name="Retângulo: Cantos Arredondados 12">
          <a:extLst xmlns:a="http://schemas.openxmlformats.org/drawingml/2006/main">
            <a:ext uri="{FF2B5EF4-FFF2-40B4-BE49-F238E27FC236}">
              <a16:creationId xmlns:a16="http://schemas.microsoft.com/office/drawing/2014/main" id="{6B68D50E-BF67-F2D2-0094-D3FCFC7908AF}"/>
            </a:ext>
          </a:extLst>
        </cdr:cNvPr>
        <cdr:cNvSpPr/>
      </cdr:nvSpPr>
      <cdr:spPr>
        <a:xfrm xmlns:a="http://schemas.openxmlformats.org/drawingml/2006/main">
          <a:off x="8773888" y="4394436"/>
          <a:ext cx="1741715" cy="580335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S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obreoferta de energia e período úmido muito acima da MLT</a:t>
          </a:r>
        </a:p>
      </cdr:txBody>
    </cdr:sp>
  </cdr:relSizeAnchor>
  <cdr:relSizeAnchor xmlns:cdr="http://schemas.openxmlformats.org/drawingml/2006/chartDrawing">
    <cdr:from>
      <cdr:x>0.89013</cdr:x>
      <cdr:y>0.67536</cdr:y>
    </cdr:from>
    <cdr:to>
      <cdr:x>0.97522</cdr:x>
      <cdr:y>0.79931</cdr:y>
    </cdr:to>
    <cdr:sp macro="" textlink="">
      <cdr:nvSpPr>
        <cdr:cNvPr id="14" name="Retângulo: Cantos Arredondados 13">
          <a:extLst xmlns:a="http://schemas.openxmlformats.org/drawingml/2006/main">
            <a:ext uri="{FF2B5EF4-FFF2-40B4-BE49-F238E27FC236}">
              <a16:creationId xmlns:a16="http://schemas.microsoft.com/office/drawing/2014/main" id="{A3C5468D-CB51-1BE2-DBB2-6BC393991962}"/>
            </a:ext>
          </a:extLst>
        </cdr:cNvPr>
        <cdr:cNvSpPr/>
      </cdr:nvSpPr>
      <cdr:spPr>
        <a:xfrm xmlns:a="http://schemas.openxmlformats.org/drawingml/2006/main">
          <a:off x="14673945" y="4111338"/>
          <a:ext cx="1402711" cy="75457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2025/2026 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abaixo da média histórica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0.52272</cdr:x>
      <cdr:y>0.60123</cdr:y>
    </cdr:from>
    <cdr:to>
      <cdr:x>0.58197</cdr:x>
      <cdr:y>0.68993</cdr:y>
    </cdr:to>
    <cdr:sp macro="" textlink="">
      <cdr:nvSpPr>
        <cdr:cNvPr id="15" name="Retângulo: Cantos Arredondados 14">
          <a:extLst xmlns:a="http://schemas.openxmlformats.org/drawingml/2006/main">
            <a:ext uri="{FF2B5EF4-FFF2-40B4-BE49-F238E27FC236}">
              <a16:creationId xmlns:a16="http://schemas.microsoft.com/office/drawing/2014/main" id="{7C51C148-8A56-802C-1AF4-295AA1C667C2}"/>
            </a:ext>
          </a:extLst>
        </cdr:cNvPr>
        <cdr:cNvSpPr/>
      </cdr:nvSpPr>
      <cdr:spPr>
        <a:xfrm xmlns:a="http://schemas.openxmlformats.org/drawingml/2006/main">
          <a:off x="8866556" y="3708400"/>
          <a:ext cx="1005116" cy="547077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Reversão da crise hídrica</a:t>
          </a:r>
        </a:p>
      </cdr:txBody>
    </cdr:sp>
  </cdr:relSizeAnchor>
  <cdr:relSizeAnchor xmlns:cdr="http://schemas.openxmlformats.org/drawingml/2006/chartDrawing">
    <cdr:from>
      <cdr:x>0.78712</cdr:x>
      <cdr:y>0.72063</cdr:y>
    </cdr:from>
    <cdr:to>
      <cdr:x>0.87692</cdr:x>
      <cdr:y>0.82151</cdr:y>
    </cdr:to>
    <cdr:sp macro="" textlink="">
      <cdr:nvSpPr>
        <cdr:cNvPr id="16" name="Retângulo: Cantos Arredondados 15">
          <a:extLst xmlns:a="http://schemas.openxmlformats.org/drawingml/2006/main">
            <a:ext uri="{FF2B5EF4-FFF2-40B4-BE49-F238E27FC236}">
              <a16:creationId xmlns:a16="http://schemas.microsoft.com/office/drawing/2014/main" id="{7D6C2396-6A0B-A1B3-2EE9-9C250F3B2BD6}"/>
            </a:ext>
          </a:extLst>
        </cdr:cNvPr>
        <cdr:cNvSpPr/>
      </cdr:nvSpPr>
      <cdr:spPr>
        <a:xfrm xmlns:a="http://schemas.openxmlformats.org/drawingml/2006/main">
          <a:off x="12975773" y="4386942"/>
          <a:ext cx="1480419" cy="614120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Início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r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eequilíbrio entre oferta e demanda</a:t>
          </a:r>
        </a:p>
      </cdr:txBody>
    </cdr:sp>
  </cdr:relSizeAnchor>
  <cdr:relSizeAnchor xmlns:cdr="http://schemas.openxmlformats.org/drawingml/2006/chartDrawing">
    <cdr:from>
      <cdr:x>0.00321</cdr:x>
      <cdr:y>0.02146</cdr:y>
    </cdr:from>
    <cdr:to>
      <cdr:x>0.20111</cdr:x>
      <cdr:y>0.06437</cdr:y>
    </cdr:to>
    <cdr:sp macro="" textlink="">
      <cdr:nvSpPr>
        <cdr:cNvPr id="17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54429" y="130628"/>
          <a:ext cx="3352802" cy="2612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0.64701</cdr:x>
      <cdr:y>0.01371</cdr:y>
    </cdr:from>
    <cdr:to>
      <cdr:x>0.80297</cdr:x>
      <cdr:y>0.11742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10666130" y="83461"/>
          <a:ext cx="2570902" cy="631348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  <a:p xmlns:a="http://schemas.openxmlformats.org/drawingml/2006/main">
          <a:pPr algn="l"/>
          <a:r>
            <a:rPr lang="pt-BR" sz="1100" baseline="0">
              <a:latin typeface="Book Antiqua" panose="02040602050305030304" pitchFamily="18" charset="0"/>
            </a:rPr>
            <a:t>Média de preços dos próximos 5 anos</a:t>
          </a:r>
          <a:endParaRPr lang="pt-BR" sz="1100"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0.1049</cdr:x>
      <cdr:y>0.70717</cdr:y>
    </cdr:from>
    <cdr:to>
      <cdr:x>0.18489</cdr:x>
      <cdr:y>0.79777</cdr:y>
    </cdr:to>
    <cdr:sp macro="" textlink="">
      <cdr:nvSpPr>
        <cdr:cNvPr id="2" name="Retângulo: Cantos Arredondados 1">
          <a:extLst xmlns:a="http://schemas.openxmlformats.org/drawingml/2006/main">
            <a:ext uri="{FF2B5EF4-FFF2-40B4-BE49-F238E27FC236}">
              <a16:creationId xmlns:a16="http://schemas.microsoft.com/office/drawing/2014/main" id="{B502AE19-BD64-0E68-0B82-C83315FFEAA1}"/>
            </a:ext>
          </a:extLst>
        </cdr:cNvPr>
        <cdr:cNvSpPr/>
      </cdr:nvSpPr>
      <cdr:spPr>
        <a:xfrm xmlns:a="http://schemas.openxmlformats.org/drawingml/2006/main">
          <a:off x="1728270" y="4174564"/>
          <a:ext cx="131781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Período úmido 2015/2016</a:t>
          </a:r>
          <a:r>
            <a:rPr lang="pt-B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acima da MLT</a:t>
          </a:r>
          <a:endParaRPr lang="pt-BR">
            <a:effectLst/>
          </a:endParaRPr>
        </a:p>
      </cdr:txBody>
    </cdr:sp>
  </cdr:relSizeAnchor>
</c:userShapes>
</file>

<file path=xl/drawings/drawing43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44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45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46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47.xml><?xml version="1.0" encoding="utf-8"?>
<c:userShapes xmlns:c="http://schemas.openxmlformats.org/drawingml/2006/chart">
  <cdr:relSizeAnchor xmlns:cdr="http://schemas.openxmlformats.org/drawingml/2006/chartDrawing">
    <cdr:from>
      <cdr:x>0.00321</cdr:x>
      <cdr:y>0.01139</cdr:y>
    </cdr:from>
    <cdr:to>
      <cdr:x>0.16652</cdr:x>
      <cdr:y>0.08649</cdr:y>
    </cdr:to>
    <cdr:sp macro="" textlink="">
      <cdr:nvSpPr>
        <cdr:cNvPr id="2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40918" y="73914"/>
          <a:ext cx="2081796" cy="48724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0.85027</cdr:x>
      <cdr:y>0.0028</cdr:y>
    </cdr:from>
    <cdr:to>
      <cdr:x>0.99819</cdr:x>
      <cdr:y>0.13496</cdr:y>
    </cdr:to>
    <cdr:pic>
      <cdr:nvPicPr>
        <cdr:cNvPr id="3" name="Imagem 2">
          <a:extLst xmlns:a="http://schemas.openxmlformats.org/drawingml/2006/main">
            <a:ext uri="{FF2B5EF4-FFF2-40B4-BE49-F238E27FC236}">
              <a16:creationId xmlns:a16="http://schemas.microsoft.com/office/drawing/2014/main" id="{4A50A497-D594-2EDF-2F68-8751F7173B43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0838543" y="18143"/>
          <a:ext cx="1885603" cy="857459"/>
        </a:xfrm>
        <a:prstGeom xmlns:a="http://schemas.openxmlformats.org/drawingml/2006/main" prst="rect">
          <a:avLst/>
        </a:prstGeom>
      </cdr:spPr>
    </cdr:pic>
  </cdr:relSizeAnchor>
</c:userShapes>
</file>

<file path=xl/drawings/drawing48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49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50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51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9BDBF03-2411-4109-81EE-9326B45387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42225" y="40354379"/>
          <a:ext cx="4198076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322FC34-FEC3-4916-A9E8-13A0777BB8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42225" y="40354379"/>
          <a:ext cx="4198076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45</xdr:col>
      <xdr:colOff>0</xdr:colOff>
      <xdr:row>0</xdr:row>
      <xdr:rowOff>0</xdr:rowOff>
    </xdr:from>
    <xdr:to>
      <xdr:col>48</xdr:col>
      <xdr:colOff>56803</xdr:colOff>
      <xdr:row>4</xdr:row>
      <xdr:rowOff>117231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DBA293F-FCF5-43D5-8217-384E9E91E6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404175" y="0"/>
          <a:ext cx="1885603" cy="879231"/>
        </a:xfrm>
        <a:prstGeom prst="rect">
          <a:avLst/>
        </a:prstGeom>
      </xdr:spPr>
    </xdr:pic>
    <xdr:clientData/>
  </xdr:twoCellAnchor>
  <xdr:twoCellAnchor editAs="oneCell">
    <xdr:from>
      <xdr:col>45</xdr:col>
      <xdr:colOff>0</xdr:colOff>
      <xdr:row>0</xdr:row>
      <xdr:rowOff>0</xdr:rowOff>
    </xdr:from>
    <xdr:to>
      <xdr:col>51</xdr:col>
      <xdr:colOff>574765</xdr:colOff>
      <xdr:row>19</xdr:row>
      <xdr:rowOff>61374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0D7F0BC-3D29-44D9-8C61-085B26179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04175" y="0"/>
          <a:ext cx="4232365" cy="36808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183606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559BB2C-9D74-47B0-A831-7F9C5D639B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42225" y="40354379"/>
          <a:ext cx="4203156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45</xdr:col>
      <xdr:colOff>0</xdr:colOff>
      <xdr:row>0</xdr:row>
      <xdr:rowOff>0</xdr:rowOff>
    </xdr:from>
    <xdr:to>
      <xdr:col>48</xdr:col>
      <xdr:colOff>56803</xdr:colOff>
      <xdr:row>4</xdr:row>
      <xdr:rowOff>117231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928385E-F5B0-482B-944E-D02904DA9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137600" y="0"/>
          <a:ext cx="1885603" cy="848751"/>
        </a:xfrm>
        <a:prstGeom prst="rect">
          <a:avLst/>
        </a:prstGeom>
      </xdr:spPr>
    </xdr:pic>
    <xdr:clientData/>
  </xdr:twoCellAnchor>
  <xdr:twoCellAnchor editAs="oneCell">
    <xdr:from>
      <xdr:col>45</xdr:col>
      <xdr:colOff>0</xdr:colOff>
      <xdr:row>0</xdr:row>
      <xdr:rowOff>0</xdr:rowOff>
    </xdr:from>
    <xdr:to>
      <xdr:col>51</xdr:col>
      <xdr:colOff>574765</xdr:colOff>
      <xdr:row>19</xdr:row>
      <xdr:rowOff>61374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82D2ED9-85F2-4B5E-844E-9B9B502674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137600" y="0"/>
          <a:ext cx="4232365" cy="3536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183606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CF0728F-5CCB-4A31-8449-D49F4F9EC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1458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AA2089C-5563-4F32-8D7D-6AD2C23A98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06B9E9B-82F6-48C4-B5E4-912835368A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582534</xdr:colOff>
      <xdr:row>0</xdr:row>
      <xdr:rowOff>0</xdr:rowOff>
    </xdr:from>
    <xdr:to>
      <xdr:col>73</xdr:col>
      <xdr:colOff>2523</xdr:colOff>
      <xdr:row>4</xdr:row>
      <xdr:rowOff>124851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811001D-88AE-4788-9B53-88BB3E1034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923814" y="0"/>
          <a:ext cx="1888869" cy="856371"/>
        </a:xfrm>
        <a:prstGeom prst="rect">
          <a:avLst/>
        </a:prstGeom>
      </xdr:spPr>
    </xdr:pic>
    <xdr:clientData/>
  </xdr:twoCellAnchor>
  <xdr:twoCellAnchor editAs="oneCell">
    <xdr:from>
      <xdr:col>69</xdr:col>
      <xdr:colOff>143691</xdr:colOff>
      <xdr:row>0</xdr:row>
      <xdr:rowOff>0</xdr:rowOff>
    </xdr:from>
    <xdr:to>
      <xdr:col>76</xdr:col>
      <xdr:colOff>474616</xdr:colOff>
      <xdr:row>19</xdr:row>
      <xdr:rowOff>74074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38EC91D-6013-4CD6-8DD8-D81C1D6E3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094571" y="0"/>
          <a:ext cx="4209505" cy="35487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45</xdr:col>
      <xdr:colOff>346163</xdr:colOff>
      <xdr:row>99</xdr:row>
      <xdr:rowOff>152400</xdr:rowOff>
    </xdr:from>
    <xdr:to>
      <xdr:col>73</xdr:col>
      <xdr:colOff>19424</xdr:colOff>
      <xdr:row>132</xdr:row>
      <xdr:rowOff>135317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F3C30AD-9AC1-442D-85E0-1B0A255BD8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335280</xdr:colOff>
      <xdr:row>132</xdr:row>
      <xdr:rowOff>146204</xdr:rowOff>
    </xdr:from>
    <xdr:to>
      <xdr:col>73</xdr:col>
      <xdr:colOff>19428</xdr:colOff>
      <xdr:row>144</xdr:row>
      <xdr:rowOff>37345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948B259-8572-4E15-9E80-B213D6E876F4}"/>
            </a:ext>
            <a:ext uri="{147F2762-F138-4A5C-976F-8EAC2B608ADB}">
              <a16:predDERef xmlns:a16="http://schemas.microsoft.com/office/drawing/2014/main" pred="{B9ED8EB5-B1F4-4C8D-8718-D7ABBDCF63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68</xdr:col>
      <xdr:colOff>582534</xdr:colOff>
      <xdr:row>99</xdr:row>
      <xdr:rowOff>177521</xdr:rowOff>
    </xdr:from>
    <xdr:to>
      <xdr:col>72</xdr:col>
      <xdr:colOff>280989</xdr:colOff>
      <xdr:row>104</xdr:row>
      <xdr:rowOff>111872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7D7AE48-B19B-4358-AC26-5180A91B02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923814" y="18282641"/>
          <a:ext cx="1870155" cy="848751"/>
        </a:xfrm>
        <a:prstGeom prst="rect">
          <a:avLst/>
        </a:prstGeom>
      </xdr:spPr>
    </xdr:pic>
    <xdr:clientData/>
  </xdr:twoCellAnchor>
  <xdr:twoCellAnchor>
    <xdr:from>
      <xdr:col>48</xdr:col>
      <xdr:colOff>43031</xdr:colOff>
      <xdr:row>108</xdr:row>
      <xdr:rowOff>77097</xdr:rowOff>
    </xdr:from>
    <xdr:to>
      <xdr:col>48</xdr:col>
      <xdr:colOff>177501</xdr:colOff>
      <xdr:row>111</xdr:row>
      <xdr:rowOff>52124</xdr:rowOff>
    </xdr:to>
    <xdr:cxnSp macro="">
      <xdr:nvCxnSpPr>
        <xdr:cNvPr id="7" name="Conector de Seta Reta 6">
          <a:extLst>
            <a:ext uri="{FF2B5EF4-FFF2-40B4-BE49-F238E27FC236}">
              <a16:creationId xmlns:a16="http://schemas.microsoft.com/office/drawing/2014/main" id="{07E00308-41DE-41AE-8A9D-B0A10FB9250D}"/>
            </a:ext>
          </a:extLst>
        </xdr:cNvPr>
        <xdr:cNvCxnSpPr/>
      </xdr:nvCxnSpPr>
      <xdr:spPr>
        <a:xfrm flipH="1">
          <a:off x="36032291" y="19828137"/>
          <a:ext cx="134470" cy="52366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48645</xdr:colOff>
      <xdr:row>118</xdr:row>
      <xdr:rowOff>99705</xdr:rowOff>
    </xdr:from>
    <xdr:to>
      <xdr:col>50</xdr:col>
      <xdr:colOff>473337</xdr:colOff>
      <xdr:row>119</xdr:row>
      <xdr:rowOff>161364</xdr:rowOff>
    </xdr:to>
    <xdr:cxnSp macro="">
      <xdr:nvCxnSpPr>
        <xdr:cNvPr id="8" name="Conector de Seta Reta 7">
          <a:extLst>
            <a:ext uri="{FF2B5EF4-FFF2-40B4-BE49-F238E27FC236}">
              <a16:creationId xmlns:a16="http://schemas.microsoft.com/office/drawing/2014/main" id="{7DAD5DE7-E94F-4229-94C8-ADB44F7E7C6B}"/>
            </a:ext>
          </a:extLst>
        </xdr:cNvPr>
        <xdr:cNvCxnSpPr/>
      </xdr:nvCxnSpPr>
      <xdr:spPr>
        <a:xfrm flipH="1" flipV="1">
          <a:off x="37363785" y="21679545"/>
          <a:ext cx="424692" cy="244539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6532</xdr:colOff>
      <xdr:row>110</xdr:row>
      <xdr:rowOff>100149</xdr:rowOff>
    </xdr:from>
    <xdr:to>
      <xdr:col>51</xdr:col>
      <xdr:colOff>267789</xdr:colOff>
      <xdr:row>112</xdr:row>
      <xdr:rowOff>132806</xdr:rowOff>
    </xdr:to>
    <xdr:cxnSp macro="">
      <xdr:nvCxnSpPr>
        <xdr:cNvPr id="9" name="Conector de Seta Reta 8">
          <a:extLst>
            <a:ext uri="{FF2B5EF4-FFF2-40B4-BE49-F238E27FC236}">
              <a16:creationId xmlns:a16="http://schemas.microsoft.com/office/drawing/2014/main" id="{FAE2E79C-E33D-49D8-80EF-BC55841DF067}"/>
            </a:ext>
          </a:extLst>
        </xdr:cNvPr>
        <xdr:cNvCxnSpPr/>
      </xdr:nvCxnSpPr>
      <xdr:spPr>
        <a:xfrm>
          <a:off x="37984612" y="20216949"/>
          <a:ext cx="261257" cy="39841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310326</xdr:colOff>
      <xdr:row>118</xdr:row>
      <xdr:rowOff>89263</xdr:rowOff>
    </xdr:from>
    <xdr:to>
      <xdr:col>57</xdr:col>
      <xdr:colOff>209006</xdr:colOff>
      <xdr:row>120</xdr:row>
      <xdr:rowOff>116897</xdr:rowOff>
    </xdr:to>
    <xdr:cxnSp macro="">
      <xdr:nvCxnSpPr>
        <xdr:cNvPr id="10" name="Conector de Seta Reta 9">
          <a:extLst>
            <a:ext uri="{FF2B5EF4-FFF2-40B4-BE49-F238E27FC236}">
              <a16:creationId xmlns:a16="http://schemas.microsoft.com/office/drawing/2014/main" id="{8D426FA3-4FA5-47BD-8796-539D8543275F}"/>
            </a:ext>
          </a:extLst>
        </xdr:cNvPr>
        <xdr:cNvCxnSpPr/>
      </xdr:nvCxnSpPr>
      <xdr:spPr>
        <a:xfrm flipV="1">
          <a:off x="41336406" y="21669103"/>
          <a:ext cx="508280" cy="39339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28135</xdr:colOff>
      <xdr:row>108</xdr:row>
      <xdr:rowOff>121920</xdr:rowOff>
    </xdr:from>
    <xdr:to>
      <xdr:col>59</xdr:col>
      <xdr:colOff>557348</xdr:colOff>
      <xdr:row>114</xdr:row>
      <xdr:rowOff>34834</xdr:rowOff>
    </xdr:to>
    <xdr:cxnSp macro="">
      <xdr:nvCxnSpPr>
        <xdr:cNvPr id="11" name="Conector de Seta Reta 10">
          <a:extLst>
            <a:ext uri="{FF2B5EF4-FFF2-40B4-BE49-F238E27FC236}">
              <a16:creationId xmlns:a16="http://schemas.microsoft.com/office/drawing/2014/main" id="{8069DBE9-0590-4036-93F7-24012C0C765B}"/>
            </a:ext>
          </a:extLst>
        </xdr:cNvPr>
        <xdr:cNvCxnSpPr/>
      </xdr:nvCxnSpPr>
      <xdr:spPr>
        <a:xfrm>
          <a:off x="42273415" y="19872960"/>
          <a:ext cx="1138813" cy="101019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289726</xdr:colOff>
      <xdr:row>9</xdr:row>
      <xdr:rowOff>137326</xdr:rowOff>
    </xdr:from>
    <xdr:to>
      <xdr:col>60</xdr:col>
      <xdr:colOff>172496</xdr:colOff>
      <xdr:row>10</xdr:row>
      <xdr:rowOff>160773</xdr:rowOff>
    </xdr:to>
    <xdr:cxnSp macro="">
      <xdr:nvCxnSpPr>
        <xdr:cNvPr id="12" name="Conector de Seta Reta 11">
          <a:extLst>
            <a:ext uri="{FF2B5EF4-FFF2-40B4-BE49-F238E27FC236}">
              <a16:creationId xmlns:a16="http://schemas.microsoft.com/office/drawing/2014/main" id="{2949144E-5C70-41CD-899D-4F34D31A411F}"/>
            </a:ext>
          </a:extLst>
        </xdr:cNvPr>
        <xdr:cNvCxnSpPr/>
      </xdr:nvCxnSpPr>
      <xdr:spPr>
        <a:xfrm>
          <a:off x="43144606" y="1783246"/>
          <a:ext cx="492370" cy="20632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62</xdr:col>
      <xdr:colOff>238314</xdr:colOff>
      <xdr:row>123</xdr:row>
      <xdr:rowOff>47395</xdr:rowOff>
    </xdr:from>
    <xdr:to>
      <xdr:col>63</xdr:col>
      <xdr:colOff>39022</xdr:colOff>
      <xdr:row>124</xdr:row>
      <xdr:rowOff>150390</xdr:rowOff>
    </xdr:to>
    <xdr:cxnSp macro="">
      <xdr:nvCxnSpPr>
        <xdr:cNvPr id="13" name="Conector de Seta Reta 12">
          <a:extLst>
            <a:ext uri="{FF2B5EF4-FFF2-40B4-BE49-F238E27FC236}">
              <a16:creationId xmlns:a16="http://schemas.microsoft.com/office/drawing/2014/main" id="{B6981837-60DD-4F58-B59F-6F01645519ED}"/>
            </a:ext>
          </a:extLst>
        </xdr:cNvPr>
        <xdr:cNvCxnSpPr/>
      </xdr:nvCxnSpPr>
      <xdr:spPr>
        <a:xfrm flipV="1">
          <a:off x="44921994" y="22541635"/>
          <a:ext cx="410308" cy="285875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66</xdr:col>
      <xdr:colOff>505431</xdr:colOff>
      <xdr:row>121</xdr:row>
      <xdr:rowOff>137830</xdr:rowOff>
    </xdr:from>
    <xdr:to>
      <xdr:col>67</xdr:col>
      <xdr:colOff>188910</xdr:colOff>
      <xdr:row>123</xdr:row>
      <xdr:rowOff>67491</xdr:rowOff>
    </xdr:to>
    <xdr:cxnSp macro="">
      <xdr:nvCxnSpPr>
        <xdr:cNvPr id="14" name="Conector de Seta Reta 13">
          <a:extLst>
            <a:ext uri="{FF2B5EF4-FFF2-40B4-BE49-F238E27FC236}">
              <a16:creationId xmlns:a16="http://schemas.microsoft.com/office/drawing/2014/main" id="{A3808589-93BD-431B-8AB6-8EF306F57059}"/>
            </a:ext>
          </a:extLst>
        </xdr:cNvPr>
        <xdr:cNvCxnSpPr/>
      </xdr:nvCxnSpPr>
      <xdr:spPr>
        <a:xfrm flipH="1" flipV="1">
          <a:off x="47627511" y="22266310"/>
          <a:ext cx="293079" cy="295421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520505</xdr:colOff>
      <xdr:row>116</xdr:row>
      <xdr:rowOff>163286</xdr:rowOff>
    </xdr:from>
    <xdr:to>
      <xdr:col>60</xdr:col>
      <xdr:colOff>437606</xdr:colOff>
      <xdr:row>119</xdr:row>
      <xdr:rowOff>51582</xdr:rowOff>
    </xdr:to>
    <xdr:cxnSp macro="">
      <xdr:nvCxnSpPr>
        <xdr:cNvPr id="15" name="Conector de Seta Reta 14">
          <a:extLst>
            <a:ext uri="{FF2B5EF4-FFF2-40B4-BE49-F238E27FC236}">
              <a16:creationId xmlns:a16="http://schemas.microsoft.com/office/drawing/2014/main" id="{1FB257D3-13DA-4A9A-8E15-EC32E8434149}"/>
            </a:ext>
          </a:extLst>
        </xdr:cNvPr>
        <xdr:cNvCxnSpPr/>
      </xdr:nvCxnSpPr>
      <xdr:spPr>
        <a:xfrm flipV="1">
          <a:off x="43375385" y="21377366"/>
          <a:ext cx="526701" cy="436936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274319</xdr:colOff>
      <xdr:row>119</xdr:row>
      <xdr:rowOff>28136</xdr:rowOff>
    </xdr:from>
    <xdr:to>
      <xdr:col>70</xdr:col>
      <xdr:colOff>51581</xdr:colOff>
      <xdr:row>121</xdr:row>
      <xdr:rowOff>133643</xdr:rowOff>
    </xdr:to>
    <xdr:cxnSp macro="">
      <xdr:nvCxnSpPr>
        <xdr:cNvPr id="16" name="Conector de Seta Reta 15">
          <a:extLst>
            <a:ext uri="{FF2B5EF4-FFF2-40B4-BE49-F238E27FC236}">
              <a16:creationId xmlns:a16="http://schemas.microsoft.com/office/drawing/2014/main" id="{D302DA8B-926E-49FA-8CC2-18F537CA9521}"/>
            </a:ext>
          </a:extLst>
        </xdr:cNvPr>
        <xdr:cNvCxnSpPr/>
      </xdr:nvCxnSpPr>
      <xdr:spPr>
        <a:xfrm flipH="1" flipV="1">
          <a:off x="49225199" y="21790856"/>
          <a:ext cx="386862" cy="47126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162448</xdr:colOff>
      <xdr:row>148</xdr:row>
      <xdr:rowOff>155121</xdr:rowOff>
    </xdr:from>
    <xdr:to>
      <xdr:col>58</xdr:col>
      <xdr:colOff>385778</xdr:colOff>
      <xdr:row>176</xdr:row>
      <xdr:rowOff>25062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1272ABE6-03BA-4685-8F86-F9296B25BA09}"/>
            </a:ext>
            <a:ext uri="{147F2762-F138-4A5C-976F-8EAC2B608ADB}">
              <a16:predDERef xmlns:a16="http://schemas.microsoft.com/office/drawing/2014/main" pred="{176237B8-2E56-D97C-028D-19346A8A7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58</xdr:col>
      <xdr:colOff>590134</xdr:colOff>
      <xdr:row>148</xdr:row>
      <xdr:rowOff>155121</xdr:rowOff>
    </xdr:from>
    <xdr:to>
      <xdr:col>72</xdr:col>
      <xdr:colOff>150323</xdr:colOff>
      <xdr:row>176</xdr:row>
      <xdr:rowOff>25063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54D18F96-98C0-4F96-9E0F-1E63BCF97E31}"/>
            </a:ext>
            <a:ext uri="{147F2762-F138-4A5C-976F-8EAC2B608ADB}">
              <a16:predDERef xmlns:a16="http://schemas.microsoft.com/office/drawing/2014/main" pred="{42279FDD-AF39-49CD-97DE-116AA5F45A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46</xdr:col>
      <xdr:colOff>137856</xdr:colOff>
      <xdr:row>176</xdr:row>
      <xdr:rowOff>143817</xdr:rowOff>
    </xdr:from>
    <xdr:to>
      <xdr:col>58</xdr:col>
      <xdr:colOff>399011</xdr:colOff>
      <xdr:row>204</xdr:row>
      <xdr:rowOff>32856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3035F9C7-A4F6-4BD5-B6FB-908AF77F183D}"/>
            </a:ext>
            <a:ext uri="{147F2762-F138-4A5C-976F-8EAC2B608ADB}">
              <a16:predDERef xmlns:a16="http://schemas.microsoft.com/office/drawing/2014/main" pred="{18E86FC5-90E3-4FEF-ABF4-DC8BFAE601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581474</xdr:colOff>
      <xdr:row>176</xdr:row>
      <xdr:rowOff>143816</xdr:rowOff>
    </xdr:from>
    <xdr:to>
      <xdr:col>72</xdr:col>
      <xdr:colOff>160714</xdr:colOff>
      <xdr:row>204</xdr:row>
      <xdr:rowOff>32855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09C2594B-A709-4E3B-9453-0B670165EB19}"/>
            </a:ext>
            <a:ext uri="{147F2762-F138-4A5C-976F-8EAC2B608ADB}">
              <a16:predDERef xmlns:a16="http://schemas.microsoft.com/office/drawing/2014/main" pred="{3EDFDD88-8690-4D0A-A6DD-D013D1F0C9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50</xdr:col>
      <xdr:colOff>356239</xdr:colOff>
      <xdr:row>204</xdr:row>
      <xdr:rowOff>118582</xdr:rowOff>
    </xdr:from>
    <xdr:to>
      <xdr:col>63</xdr:col>
      <xdr:colOff>218902</xdr:colOff>
      <xdr:row>232</xdr:row>
      <xdr:rowOff>7622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380CF5C8-F494-4EC3-B05C-2D7CD7C6894F}"/>
            </a:ext>
            <a:ext uri="{147F2762-F138-4A5C-976F-8EAC2B608ADB}">
              <a16:predDERef xmlns:a16="http://schemas.microsoft.com/office/drawing/2014/main" pred="{A0B0FC24-D1B0-4F95-A408-99E8AE868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69</xdr:col>
      <xdr:colOff>143691</xdr:colOff>
      <xdr:row>208</xdr:row>
      <xdr:rowOff>128399</xdr:rowOff>
    </xdr:from>
    <xdr:to>
      <xdr:col>76</xdr:col>
      <xdr:colOff>443239</xdr:colOff>
      <xdr:row>228</xdr:row>
      <xdr:rowOff>11973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0A76F340-480B-404F-AFED-2949B3DA27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094571" y="38167439"/>
          <a:ext cx="4178128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73</xdr:col>
      <xdr:colOff>579120</xdr:colOff>
      <xdr:row>99</xdr:row>
      <xdr:rowOff>152400</xdr:rowOff>
    </xdr:from>
    <xdr:to>
      <xdr:col>94</xdr:col>
      <xdr:colOff>111034</xdr:colOff>
      <xdr:row>134</xdr:row>
      <xdr:rowOff>163285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6DC81235-8451-4320-BABE-2E0CF6AE66E6}"/>
            </a:ext>
            <a:ext uri="{147F2762-F138-4A5C-976F-8EAC2B608ADB}">
              <a16:predDERef xmlns:a16="http://schemas.microsoft.com/office/drawing/2014/main" pred="{45D45C3B-33DF-F7F6-382D-F5060FAC4B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74</xdr:col>
      <xdr:colOff>343250</xdr:colOff>
      <xdr:row>148</xdr:row>
      <xdr:rowOff>156853</xdr:rowOff>
    </xdr:from>
    <xdr:to>
      <xdr:col>86</xdr:col>
      <xdr:colOff>520860</xdr:colOff>
      <xdr:row>176</xdr:row>
      <xdr:rowOff>26794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764AED2A-DA72-4EEA-922F-37BE0026ED84}"/>
            </a:ext>
            <a:ext uri="{147F2762-F138-4A5C-976F-8EAC2B608ADB}">
              <a16:predDERef xmlns:a16="http://schemas.microsoft.com/office/drawing/2014/main" pred="{34272394-E147-4AAF-9BBD-815097E51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87</xdr:col>
      <xdr:colOff>85136</xdr:colOff>
      <xdr:row>148</xdr:row>
      <xdr:rowOff>156853</xdr:rowOff>
    </xdr:from>
    <xdr:to>
      <xdr:col>100</xdr:col>
      <xdr:colOff>60960</xdr:colOff>
      <xdr:row>176</xdr:row>
      <xdr:rowOff>26795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DC5A8D5A-F2BD-4856-9591-453315BDB75E}"/>
            </a:ext>
            <a:ext uri="{147F2762-F138-4A5C-976F-8EAC2B608ADB}">
              <a16:predDERef xmlns:a16="http://schemas.microsoft.com/office/drawing/2014/main" pred="{7FD7C0CE-90D0-48DB-B580-CB9201ADC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74</xdr:col>
      <xdr:colOff>318658</xdr:colOff>
      <xdr:row>176</xdr:row>
      <xdr:rowOff>145549</xdr:rowOff>
    </xdr:from>
    <xdr:to>
      <xdr:col>86</xdr:col>
      <xdr:colOff>534093</xdr:colOff>
      <xdr:row>204</xdr:row>
      <xdr:rowOff>34588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22750A5C-FB4F-4A94-BB29-DBE52E73B769}"/>
            </a:ext>
            <a:ext uri="{147F2762-F138-4A5C-976F-8EAC2B608ADB}">
              <a16:predDERef xmlns:a16="http://schemas.microsoft.com/office/drawing/2014/main" pred="{368A4986-7677-44F9-9841-886E16BE18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87</xdr:col>
      <xdr:colOff>76476</xdr:colOff>
      <xdr:row>176</xdr:row>
      <xdr:rowOff>145548</xdr:rowOff>
    </xdr:from>
    <xdr:to>
      <xdr:col>100</xdr:col>
      <xdr:colOff>60960</xdr:colOff>
      <xdr:row>204</xdr:row>
      <xdr:rowOff>34587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7580DC6D-0286-45A1-BA29-21B84A794814}"/>
            </a:ext>
            <a:ext uri="{147F2762-F138-4A5C-976F-8EAC2B608ADB}">
              <a16:predDERef xmlns:a16="http://schemas.microsoft.com/office/drawing/2014/main" pred="{7097B948-2ACF-4B40-A4F3-BE013100A8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82</xdr:col>
      <xdr:colOff>388451</xdr:colOff>
      <xdr:row>204</xdr:row>
      <xdr:rowOff>112694</xdr:rowOff>
    </xdr:from>
    <xdr:to>
      <xdr:col>95</xdr:col>
      <xdr:colOff>323504</xdr:colOff>
      <xdr:row>232</xdr:row>
      <xdr:rowOff>9354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3B47B6AC-00B4-4ED6-A654-5FED1937C81B}"/>
            </a:ext>
            <a:ext uri="{147F2762-F138-4A5C-976F-8EAC2B608ADB}">
              <a16:predDERef xmlns:a16="http://schemas.microsoft.com/office/drawing/2014/main" pred="{ED1175CF-E193-41BD-B7D7-46CB21FAC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48</xdr:col>
      <xdr:colOff>579120</xdr:colOff>
      <xdr:row>120</xdr:row>
      <xdr:rowOff>59166</xdr:rowOff>
    </xdr:from>
    <xdr:to>
      <xdr:col>49</xdr:col>
      <xdr:colOff>69925</xdr:colOff>
      <xdr:row>122</xdr:row>
      <xdr:rowOff>95026</xdr:rowOff>
    </xdr:to>
    <xdr:cxnSp macro="">
      <xdr:nvCxnSpPr>
        <xdr:cNvPr id="29" name="Conector de Seta Reta 28">
          <a:extLst>
            <a:ext uri="{FF2B5EF4-FFF2-40B4-BE49-F238E27FC236}">
              <a16:creationId xmlns:a16="http://schemas.microsoft.com/office/drawing/2014/main" id="{CE2DE8D3-1239-441B-8625-333893084E49}"/>
            </a:ext>
          </a:extLst>
        </xdr:cNvPr>
        <xdr:cNvCxnSpPr/>
      </xdr:nvCxnSpPr>
      <xdr:spPr>
        <a:xfrm flipV="1">
          <a:off x="36568380" y="22004766"/>
          <a:ext cx="153745" cy="401620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7.xml><?xml version="1.0" encoding="utf-8"?>
<c:userShapes xmlns:c="http://schemas.openxmlformats.org/drawingml/2006/chart">
  <cdr:relSizeAnchor xmlns:cdr="http://schemas.openxmlformats.org/drawingml/2006/chartDrawing">
    <cdr:from>
      <cdr:x>0.0758</cdr:x>
      <cdr:y>0.16376</cdr:y>
    </cdr:from>
    <cdr:to>
      <cdr:x>0.15061</cdr:x>
      <cdr:y>0.24738</cdr:y>
    </cdr:to>
    <cdr:sp macro="" textlink="">
      <cdr:nvSpPr>
        <cdr:cNvPr id="4" name="Retângulo: Cantos Arredondados 3">
          <a:extLst xmlns:a="http://schemas.openxmlformats.org/drawingml/2006/main">
            <a:ext uri="{FF2B5EF4-FFF2-40B4-BE49-F238E27FC236}">
              <a16:creationId xmlns:a16="http://schemas.microsoft.com/office/drawing/2014/main" id="{1A289322-577B-DABB-DD72-9A7DF9F2EFA2}"/>
            </a:ext>
          </a:extLst>
        </cdr:cNvPr>
        <cdr:cNvSpPr/>
      </cdr:nvSpPr>
      <cdr:spPr>
        <a:xfrm xmlns:a="http://schemas.openxmlformats.org/drawingml/2006/main">
          <a:off x="1248782" y="966693"/>
          <a:ext cx="1232523" cy="49362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Recessão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Governo Dilma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0.20956</cdr:x>
      <cdr:y>0.62006</cdr:y>
    </cdr:from>
    <cdr:to>
      <cdr:x>0.27852</cdr:x>
      <cdr:y>0.71066</cdr:y>
    </cdr:to>
    <cdr:sp macro="" textlink="">
      <cdr:nvSpPr>
        <cdr:cNvPr id="5" name="Retângulo: Cantos Arredondados 4">
          <a:extLst xmlns:a="http://schemas.openxmlformats.org/drawingml/2006/main">
            <a:ext uri="{FF2B5EF4-FFF2-40B4-BE49-F238E27FC236}">
              <a16:creationId xmlns:a16="http://schemas.microsoft.com/office/drawing/2014/main" id="{6FFFBC98-3888-7AFD-9748-B771CDEDA56E}"/>
            </a:ext>
          </a:extLst>
        </cdr:cNvPr>
        <cdr:cNvSpPr/>
      </cdr:nvSpPr>
      <cdr:spPr>
        <a:xfrm xmlns:a="http://schemas.openxmlformats.org/drawingml/2006/main">
          <a:off x="3452415" y="3660327"/>
          <a:ext cx="113617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Recuperação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econômica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0.18047</cdr:x>
      <cdr:y>0.21058</cdr:y>
    </cdr:from>
    <cdr:to>
      <cdr:x>0.26281</cdr:x>
      <cdr:y>0.30117</cdr:y>
    </cdr:to>
    <cdr:sp macro="" textlink="">
      <cdr:nvSpPr>
        <cdr:cNvPr id="6" name="Retângulo: Cantos Arredondados 5">
          <a:extLst xmlns:a="http://schemas.openxmlformats.org/drawingml/2006/main">
            <a:ext uri="{FF2B5EF4-FFF2-40B4-BE49-F238E27FC236}">
              <a16:creationId xmlns:a16="http://schemas.microsoft.com/office/drawing/2014/main" id="{2B715E66-259C-D2EB-54FE-26F1BD387107}"/>
            </a:ext>
          </a:extLst>
        </cdr:cNvPr>
        <cdr:cNvSpPr/>
      </cdr:nvSpPr>
      <cdr:spPr>
        <a:xfrm xmlns:a="http://schemas.openxmlformats.org/drawingml/2006/main">
          <a:off x="2975020" y="1281947"/>
          <a:ext cx="1357498" cy="55147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2016/2017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abaixo da MLT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0.36294</cdr:x>
      <cdr:y>0.65144</cdr:y>
    </cdr:from>
    <cdr:to>
      <cdr:x>0.4457</cdr:x>
      <cdr:y>0.74584</cdr:y>
    </cdr:to>
    <cdr:sp macro="" textlink="">
      <cdr:nvSpPr>
        <cdr:cNvPr id="10" name="Retângulo: Cantos Arredondados 9">
          <a:extLst xmlns:a="http://schemas.openxmlformats.org/drawingml/2006/main">
            <a:ext uri="{FF2B5EF4-FFF2-40B4-BE49-F238E27FC236}">
              <a16:creationId xmlns:a16="http://schemas.microsoft.com/office/drawing/2014/main" id="{DFD9F37B-0712-AEE9-B954-058D489D0D03}"/>
            </a:ext>
          </a:extLst>
        </cdr:cNvPr>
        <cdr:cNvSpPr/>
      </cdr:nvSpPr>
      <cdr:spPr>
        <a:xfrm xmlns:a="http://schemas.openxmlformats.org/drawingml/2006/main">
          <a:off x="5983145" y="3965745"/>
          <a:ext cx="1364312" cy="574672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Queda consumo Brasil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devido Covid-19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0.412</cdr:x>
      <cdr:y>0.17304</cdr:y>
    </cdr:from>
    <cdr:to>
      <cdr:x>0.47747</cdr:x>
      <cdr:y>0.27504</cdr:y>
    </cdr:to>
    <cdr:sp macro="" textlink="">
      <cdr:nvSpPr>
        <cdr:cNvPr id="11" name="Retângulo: Cantos Arredondados 10">
          <a:extLst xmlns:a="http://schemas.openxmlformats.org/drawingml/2006/main">
            <a:ext uri="{FF2B5EF4-FFF2-40B4-BE49-F238E27FC236}">
              <a16:creationId xmlns:a16="http://schemas.microsoft.com/office/drawing/2014/main" id="{1DD60765-92CA-7EE3-31C4-DBAF67E5842F}"/>
            </a:ext>
          </a:extLst>
        </cdr:cNvPr>
        <cdr:cNvSpPr/>
      </cdr:nvSpPr>
      <cdr:spPr>
        <a:xfrm xmlns:a="http://schemas.openxmlformats.org/drawingml/2006/main">
          <a:off x="6791896" y="1053397"/>
          <a:ext cx="1079283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ACL reage de imediato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0.48865</cdr:x>
      <cdr:y>0.13579</cdr:y>
    </cdr:from>
    <cdr:to>
      <cdr:x>0.5674</cdr:x>
      <cdr:y>0.23779</cdr:y>
    </cdr:to>
    <cdr:sp macro="" textlink="">
      <cdr:nvSpPr>
        <cdr:cNvPr id="12" name="Retângulo: Cantos Arredondados 11">
          <a:extLst xmlns:a="http://schemas.openxmlformats.org/drawingml/2006/main">
            <a:ext uri="{FF2B5EF4-FFF2-40B4-BE49-F238E27FC236}">
              <a16:creationId xmlns:a16="http://schemas.microsoft.com/office/drawing/2014/main" id="{34A4DCBC-1177-D15C-E975-8D0DE68271B6}"/>
            </a:ext>
          </a:extLst>
        </cdr:cNvPr>
        <cdr:cNvSpPr/>
      </cdr:nvSpPr>
      <cdr:spPr>
        <a:xfrm xmlns:a="http://schemas.openxmlformats.org/drawingml/2006/main">
          <a:off x="8055490" y="826643"/>
          <a:ext cx="1298206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Cativo reajusta no ano seguinte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0.53223</cdr:x>
      <cdr:y>0.72186</cdr:y>
    </cdr:from>
    <cdr:to>
      <cdr:x>0.63788</cdr:x>
      <cdr:y>0.81719</cdr:y>
    </cdr:to>
    <cdr:sp macro="" textlink="">
      <cdr:nvSpPr>
        <cdr:cNvPr id="13" name="Retângulo: Cantos Arredondados 12">
          <a:extLst xmlns:a="http://schemas.openxmlformats.org/drawingml/2006/main">
            <a:ext uri="{FF2B5EF4-FFF2-40B4-BE49-F238E27FC236}">
              <a16:creationId xmlns:a16="http://schemas.microsoft.com/office/drawing/2014/main" id="{6B68D50E-BF67-F2D2-0094-D3FCFC7908AF}"/>
            </a:ext>
          </a:extLst>
        </cdr:cNvPr>
        <cdr:cNvSpPr/>
      </cdr:nvSpPr>
      <cdr:spPr>
        <a:xfrm xmlns:a="http://schemas.openxmlformats.org/drawingml/2006/main">
          <a:off x="8773888" y="4394436"/>
          <a:ext cx="1741715" cy="580335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S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obreoferta de energia e período úmido muito acima da MLT</a:t>
          </a:r>
        </a:p>
      </cdr:txBody>
    </cdr:sp>
  </cdr:relSizeAnchor>
  <cdr:relSizeAnchor xmlns:cdr="http://schemas.openxmlformats.org/drawingml/2006/chartDrawing">
    <cdr:from>
      <cdr:x>0.89013</cdr:x>
      <cdr:y>0.67536</cdr:y>
    </cdr:from>
    <cdr:to>
      <cdr:x>0.97522</cdr:x>
      <cdr:y>0.79931</cdr:y>
    </cdr:to>
    <cdr:sp macro="" textlink="">
      <cdr:nvSpPr>
        <cdr:cNvPr id="14" name="Retângulo: Cantos Arredondados 13">
          <a:extLst xmlns:a="http://schemas.openxmlformats.org/drawingml/2006/main">
            <a:ext uri="{FF2B5EF4-FFF2-40B4-BE49-F238E27FC236}">
              <a16:creationId xmlns:a16="http://schemas.microsoft.com/office/drawing/2014/main" id="{A3C5468D-CB51-1BE2-DBB2-6BC393991962}"/>
            </a:ext>
          </a:extLst>
        </cdr:cNvPr>
        <cdr:cNvSpPr/>
      </cdr:nvSpPr>
      <cdr:spPr>
        <a:xfrm xmlns:a="http://schemas.openxmlformats.org/drawingml/2006/main">
          <a:off x="14673945" y="4111338"/>
          <a:ext cx="1402711" cy="75457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2025/2026 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abaixo da média histórica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0.52272</cdr:x>
      <cdr:y>0.60123</cdr:y>
    </cdr:from>
    <cdr:to>
      <cdr:x>0.58197</cdr:x>
      <cdr:y>0.68993</cdr:y>
    </cdr:to>
    <cdr:sp macro="" textlink="">
      <cdr:nvSpPr>
        <cdr:cNvPr id="15" name="Retângulo: Cantos Arredondados 14">
          <a:extLst xmlns:a="http://schemas.openxmlformats.org/drawingml/2006/main">
            <a:ext uri="{FF2B5EF4-FFF2-40B4-BE49-F238E27FC236}">
              <a16:creationId xmlns:a16="http://schemas.microsoft.com/office/drawing/2014/main" id="{7C51C148-8A56-802C-1AF4-295AA1C667C2}"/>
            </a:ext>
          </a:extLst>
        </cdr:cNvPr>
        <cdr:cNvSpPr/>
      </cdr:nvSpPr>
      <cdr:spPr>
        <a:xfrm xmlns:a="http://schemas.openxmlformats.org/drawingml/2006/main">
          <a:off x="8866556" y="3708400"/>
          <a:ext cx="1005116" cy="547077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Reversão da crise hídrica</a:t>
          </a:r>
        </a:p>
      </cdr:txBody>
    </cdr:sp>
  </cdr:relSizeAnchor>
  <cdr:relSizeAnchor xmlns:cdr="http://schemas.openxmlformats.org/drawingml/2006/chartDrawing">
    <cdr:from>
      <cdr:x>0.78712</cdr:x>
      <cdr:y>0.72063</cdr:y>
    </cdr:from>
    <cdr:to>
      <cdr:x>0.87692</cdr:x>
      <cdr:y>0.82151</cdr:y>
    </cdr:to>
    <cdr:sp macro="" textlink="">
      <cdr:nvSpPr>
        <cdr:cNvPr id="16" name="Retângulo: Cantos Arredondados 15">
          <a:extLst xmlns:a="http://schemas.openxmlformats.org/drawingml/2006/main">
            <a:ext uri="{FF2B5EF4-FFF2-40B4-BE49-F238E27FC236}">
              <a16:creationId xmlns:a16="http://schemas.microsoft.com/office/drawing/2014/main" id="{7D6C2396-6A0B-A1B3-2EE9-9C250F3B2BD6}"/>
            </a:ext>
          </a:extLst>
        </cdr:cNvPr>
        <cdr:cNvSpPr/>
      </cdr:nvSpPr>
      <cdr:spPr>
        <a:xfrm xmlns:a="http://schemas.openxmlformats.org/drawingml/2006/main">
          <a:off x="12975773" y="4386942"/>
          <a:ext cx="1480419" cy="614120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Início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r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eequilíbrio entre oferta e demanda</a:t>
          </a:r>
        </a:p>
      </cdr:txBody>
    </cdr:sp>
  </cdr:relSizeAnchor>
  <cdr:relSizeAnchor xmlns:cdr="http://schemas.openxmlformats.org/drawingml/2006/chartDrawing">
    <cdr:from>
      <cdr:x>0.00321</cdr:x>
      <cdr:y>0.02146</cdr:y>
    </cdr:from>
    <cdr:to>
      <cdr:x>0.20111</cdr:x>
      <cdr:y>0.06437</cdr:y>
    </cdr:to>
    <cdr:sp macro="" textlink="">
      <cdr:nvSpPr>
        <cdr:cNvPr id="17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54429" y="130628"/>
          <a:ext cx="3352802" cy="2612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0.64701</cdr:x>
      <cdr:y>0.01371</cdr:y>
    </cdr:from>
    <cdr:to>
      <cdr:x>0.80297</cdr:x>
      <cdr:y>0.11742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10666130" y="83461"/>
          <a:ext cx="2570902" cy="631348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  <a:p xmlns:a="http://schemas.openxmlformats.org/drawingml/2006/main">
          <a:pPr algn="l"/>
          <a:r>
            <a:rPr lang="pt-BR" sz="1100" baseline="0">
              <a:latin typeface="Book Antiqua" panose="02040602050305030304" pitchFamily="18" charset="0"/>
            </a:rPr>
            <a:t>Média de preços dos próximos 5 anos</a:t>
          </a:r>
          <a:endParaRPr lang="pt-BR" sz="1100"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0.1049</cdr:x>
      <cdr:y>0.70717</cdr:y>
    </cdr:from>
    <cdr:to>
      <cdr:x>0.18489</cdr:x>
      <cdr:y>0.79777</cdr:y>
    </cdr:to>
    <cdr:sp macro="" textlink="">
      <cdr:nvSpPr>
        <cdr:cNvPr id="2" name="Retângulo: Cantos Arredondados 1">
          <a:extLst xmlns:a="http://schemas.openxmlformats.org/drawingml/2006/main">
            <a:ext uri="{FF2B5EF4-FFF2-40B4-BE49-F238E27FC236}">
              <a16:creationId xmlns:a16="http://schemas.microsoft.com/office/drawing/2014/main" id="{B502AE19-BD64-0E68-0B82-C83315FFEAA1}"/>
            </a:ext>
          </a:extLst>
        </cdr:cNvPr>
        <cdr:cNvSpPr/>
      </cdr:nvSpPr>
      <cdr:spPr>
        <a:xfrm xmlns:a="http://schemas.openxmlformats.org/drawingml/2006/main">
          <a:off x="1728270" y="4174564"/>
          <a:ext cx="131781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Período úmido 2015/2016</a:t>
          </a:r>
          <a:r>
            <a:rPr lang="pt-B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acima da MLT</a:t>
          </a:r>
          <a:endParaRPr lang="pt-BR">
            <a:effectLst/>
          </a:endParaRPr>
        </a:p>
      </cdr:txBody>
    </cdr:sp>
  </cdr:relSizeAnchor>
</c:userShapes>
</file>

<file path=xl/drawings/drawing58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59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60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61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62.xml><?xml version="1.0" encoding="utf-8"?>
<c:userShapes xmlns:c="http://schemas.openxmlformats.org/drawingml/2006/chart">
  <cdr:relSizeAnchor xmlns:cdr="http://schemas.openxmlformats.org/drawingml/2006/chartDrawing">
    <cdr:from>
      <cdr:x>0.00321</cdr:x>
      <cdr:y>0.01139</cdr:y>
    </cdr:from>
    <cdr:to>
      <cdr:x>0.16652</cdr:x>
      <cdr:y>0.08649</cdr:y>
    </cdr:to>
    <cdr:sp macro="" textlink="">
      <cdr:nvSpPr>
        <cdr:cNvPr id="2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40918" y="73914"/>
          <a:ext cx="2081796" cy="48724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0.85027</cdr:x>
      <cdr:y>0.0028</cdr:y>
    </cdr:from>
    <cdr:to>
      <cdr:x>0.99819</cdr:x>
      <cdr:y>0.13496</cdr:y>
    </cdr:to>
    <cdr:pic>
      <cdr:nvPicPr>
        <cdr:cNvPr id="3" name="Imagem 2">
          <a:extLst xmlns:a="http://schemas.openxmlformats.org/drawingml/2006/main">
            <a:ext uri="{FF2B5EF4-FFF2-40B4-BE49-F238E27FC236}">
              <a16:creationId xmlns:a16="http://schemas.microsoft.com/office/drawing/2014/main" id="{4A50A497-D594-2EDF-2F68-8751F7173B43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0838543" y="18143"/>
          <a:ext cx="1885603" cy="857459"/>
        </a:xfrm>
        <a:prstGeom xmlns:a="http://schemas.openxmlformats.org/drawingml/2006/main" prst="rect">
          <a:avLst/>
        </a:prstGeom>
      </cdr:spPr>
    </cdr:pic>
  </cdr:relSizeAnchor>
</c:userShapes>
</file>

<file path=xl/drawings/drawing63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64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65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66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67.xml><?xml version="1.0" encoding="utf-8"?>
<xdr:wsDr xmlns:xdr="http://schemas.openxmlformats.org/drawingml/2006/spreadsheetDrawing" xmlns:a="http://schemas.openxmlformats.org/drawingml/2006/main">
  <xdr:oneCellAnchor>
    <xdr:from>
      <xdr:col>44</xdr:col>
      <xdr:colOff>0</xdr:colOff>
      <xdr:row>0</xdr:row>
      <xdr:rowOff>0</xdr:rowOff>
    </xdr:from>
    <xdr:ext cx="4209506" cy="3541174"/>
    <xdr:pic>
      <xdr:nvPicPr>
        <xdr:cNvPr id="2" name="Imagem 1">
          <a:extLst>
            <a:ext uri="{FF2B5EF4-FFF2-40B4-BE49-F238E27FC236}">
              <a16:creationId xmlns:a16="http://schemas.microsoft.com/office/drawing/2014/main" id="{6295118E-7293-46A7-8301-B2B9784040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0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44</xdr:col>
      <xdr:colOff>0</xdr:colOff>
      <xdr:row>0</xdr:row>
      <xdr:rowOff>0</xdr:rowOff>
    </xdr:from>
    <xdr:ext cx="4209506" cy="3541174"/>
    <xdr:pic>
      <xdr:nvPicPr>
        <xdr:cNvPr id="3" name="Imagem 2">
          <a:extLst>
            <a:ext uri="{FF2B5EF4-FFF2-40B4-BE49-F238E27FC236}">
              <a16:creationId xmlns:a16="http://schemas.microsoft.com/office/drawing/2014/main" id="{1C6892EC-258F-4AAF-9193-A440C3B6F5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0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44</xdr:col>
      <xdr:colOff>0</xdr:colOff>
      <xdr:row>211</xdr:row>
      <xdr:rowOff>158879</xdr:rowOff>
    </xdr:from>
    <xdr:to>
      <xdr:col>51</xdr:col>
      <xdr:colOff>181888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E2F7FA8-ADBD-424A-9D38-AFCDFD4202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12868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582534</xdr:colOff>
      <xdr:row>0</xdr:row>
      <xdr:rowOff>0</xdr:rowOff>
    </xdr:from>
    <xdr:to>
      <xdr:col>73</xdr:col>
      <xdr:colOff>2523</xdr:colOff>
      <xdr:row>4</xdr:row>
      <xdr:rowOff>124851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DF9B1C2-C4D4-4015-BE58-9DC3E44AC7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102759" y="0"/>
          <a:ext cx="1867914" cy="886851"/>
        </a:xfrm>
        <a:prstGeom prst="rect">
          <a:avLst/>
        </a:prstGeom>
      </xdr:spPr>
    </xdr:pic>
    <xdr:clientData/>
  </xdr:twoCellAnchor>
  <xdr:twoCellAnchor editAs="oneCell">
    <xdr:from>
      <xdr:col>69</xdr:col>
      <xdr:colOff>143691</xdr:colOff>
      <xdr:row>0</xdr:row>
      <xdr:rowOff>0</xdr:rowOff>
    </xdr:from>
    <xdr:to>
      <xdr:col>76</xdr:col>
      <xdr:colOff>474616</xdr:colOff>
      <xdr:row>19</xdr:row>
      <xdr:rowOff>74074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78D7302B-59E5-4171-A167-38FE6716FA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73516" y="0"/>
          <a:ext cx="4140925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45</xdr:col>
      <xdr:colOff>346163</xdr:colOff>
      <xdr:row>99</xdr:row>
      <xdr:rowOff>152400</xdr:rowOff>
    </xdr:from>
    <xdr:to>
      <xdr:col>73</xdr:col>
      <xdr:colOff>19424</xdr:colOff>
      <xdr:row>132</xdr:row>
      <xdr:rowOff>135317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4B88EE7-B749-4D1F-8225-7E4264B8FA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335280</xdr:colOff>
      <xdr:row>132</xdr:row>
      <xdr:rowOff>146204</xdr:rowOff>
    </xdr:from>
    <xdr:to>
      <xdr:col>73</xdr:col>
      <xdr:colOff>19428</xdr:colOff>
      <xdr:row>144</xdr:row>
      <xdr:rowOff>37345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BC32E3DA-7C57-4EF1-BB35-70DED7581A1A}"/>
            </a:ext>
            <a:ext uri="{147F2762-F138-4A5C-976F-8EAC2B608ADB}">
              <a16:predDERef xmlns:a16="http://schemas.microsoft.com/office/drawing/2014/main" pred="{B9ED8EB5-B1F4-4C8D-8718-D7ABBDCF63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68</xdr:col>
      <xdr:colOff>582534</xdr:colOff>
      <xdr:row>99</xdr:row>
      <xdr:rowOff>177521</xdr:rowOff>
    </xdr:from>
    <xdr:to>
      <xdr:col>72</xdr:col>
      <xdr:colOff>280989</xdr:colOff>
      <xdr:row>104</xdr:row>
      <xdr:rowOff>111872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4C54A83D-EAE7-4395-9792-9B25259A54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102759" y="19037021"/>
          <a:ext cx="1860630" cy="886851"/>
        </a:xfrm>
        <a:prstGeom prst="rect">
          <a:avLst/>
        </a:prstGeom>
      </xdr:spPr>
    </xdr:pic>
    <xdr:clientData/>
  </xdr:twoCellAnchor>
  <xdr:twoCellAnchor>
    <xdr:from>
      <xdr:col>48</xdr:col>
      <xdr:colOff>43031</xdr:colOff>
      <xdr:row>108</xdr:row>
      <xdr:rowOff>77097</xdr:rowOff>
    </xdr:from>
    <xdr:to>
      <xdr:col>48</xdr:col>
      <xdr:colOff>177501</xdr:colOff>
      <xdr:row>111</xdr:row>
      <xdr:rowOff>52124</xdr:rowOff>
    </xdr:to>
    <xdr:cxnSp macro="">
      <xdr:nvCxnSpPr>
        <xdr:cNvPr id="10" name="Conector de Seta Reta 9">
          <a:extLst>
            <a:ext uri="{FF2B5EF4-FFF2-40B4-BE49-F238E27FC236}">
              <a16:creationId xmlns:a16="http://schemas.microsoft.com/office/drawing/2014/main" id="{83B14C79-9E5C-4143-A656-657EF16F968B}"/>
            </a:ext>
          </a:extLst>
        </xdr:cNvPr>
        <xdr:cNvCxnSpPr/>
      </xdr:nvCxnSpPr>
      <xdr:spPr>
        <a:xfrm flipH="1">
          <a:off x="35256956" y="20651097"/>
          <a:ext cx="134470" cy="54652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48645</xdr:colOff>
      <xdr:row>118</xdr:row>
      <xdr:rowOff>99705</xdr:rowOff>
    </xdr:from>
    <xdr:to>
      <xdr:col>50</xdr:col>
      <xdr:colOff>473337</xdr:colOff>
      <xdr:row>119</xdr:row>
      <xdr:rowOff>161364</xdr:rowOff>
    </xdr:to>
    <xdr:cxnSp macro="">
      <xdr:nvCxnSpPr>
        <xdr:cNvPr id="11" name="Conector de Seta Reta 10">
          <a:extLst>
            <a:ext uri="{FF2B5EF4-FFF2-40B4-BE49-F238E27FC236}">
              <a16:creationId xmlns:a16="http://schemas.microsoft.com/office/drawing/2014/main" id="{BDF6FD80-5FBA-4D82-A32A-FEEC9D3BB593}"/>
            </a:ext>
          </a:extLst>
        </xdr:cNvPr>
        <xdr:cNvCxnSpPr/>
      </xdr:nvCxnSpPr>
      <xdr:spPr>
        <a:xfrm flipH="1" flipV="1">
          <a:off x="36557970" y="22578705"/>
          <a:ext cx="424692" cy="252159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6532</xdr:colOff>
      <xdr:row>110</xdr:row>
      <xdr:rowOff>100149</xdr:rowOff>
    </xdr:from>
    <xdr:to>
      <xdr:col>51</xdr:col>
      <xdr:colOff>267789</xdr:colOff>
      <xdr:row>112</xdr:row>
      <xdr:rowOff>132806</xdr:rowOff>
    </xdr:to>
    <xdr:cxnSp macro="">
      <xdr:nvCxnSpPr>
        <xdr:cNvPr id="12" name="Conector de Seta Reta 11">
          <a:extLst>
            <a:ext uri="{FF2B5EF4-FFF2-40B4-BE49-F238E27FC236}">
              <a16:creationId xmlns:a16="http://schemas.microsoft.com/office/drawing/2014/main" id="{32EAC0C4-6EB7-473E-BC91-CB95028A6017}"/>
            </a:ext>
          </a:extLst>
        </xdr:cNvPr>
        <xdr:cNvCxnSpPr/>
      </xdr:nvCxnSpPr>
      <xdr:spPr>
        <a:xfrm>
          <a:off x="37163557" y="21055149"/>
          <a:ext cx="261257" cy="41365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310326</xdr:colOff>
      <xdr:row>118</xdr:row>
      <xdr:rowOff>89263</xdr:rowOff>
    </xdr:from>
    <xdr:to>
      <xdr:col>57</xdr:col>
      <xdr:colOff>209006</xdr:colOff>
      <xdr:row>120</xdr:row>
      <xdr:rowOff>116897</xdr:rowOff>
    </xdr:to>
    <xdr:cxnSp macro="">
      <xdr:nvCxnSpPr>
        <xdr:cNvPr id="13" name="Conector de Seta Reta 12">
          <a:extLst>
            <a:ext uri="{FF2B5EF4-FFF2-40B4-BE49-F238E27FC236}">
              <a16:creationId xmlns:a16="http://schemas.microsoft.com/office/drawing/2014/main" id="{A2E1CFDD-C47F-4430-BBC0-AA23DCFB173B}"/>
            </a:ext>
          </a:extLst>
        </xdr:cNvPr>
        <xdr:cNvCxnSpPr/>
      </xdr:nvCxnSpPr>
      <xdr:spPr>
        <a:xfrm flipV="1">
          <a:off x="40515351" y="22568263"/>
          <a:ext cx="508280" cy="40863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28135</xdr:colOff>
      <xdr:row>108</xdr:row>
      <xdr:rowOff>121920</xdr:rowOff>
    </xdr:from>
    <xdr:to>
      <xdr:col>59</xdr:col>
      <xdr:colOff>557348</xdr:colOff>
      <xdr:row>114</xdr:row>
      <xdr:rowOff>34834</xdr:rowOff>
    </xdr:to>
    <xdr:cxnSp macro="">
      <xdr:nvCxnSpPr>
        <xdr:cNvPr id="14" name="Conector de Seta Reta 13">
          <a:extLst>
            <a:ext uri="{FF2B5EF4-FFF2-40B4-BE49-F238E27FC236}">
              <a16:creationId xmlns:a16="http://schemas.microsoft.com/office/drawing/2014/main" id="{3CA35B4D-ABE1-4202-AB08-2E7CCAD5F931}"/>
            </a:ext>
          </a:extLst>
        </xdr:cNvPr>
        <xdr:cNvCxnSpPr/>
      </xdr:nvCxnSpPr>
      <xdr:spPr>
        <a:xfrm>
          <a:off x="41452360" y="20695920"/>
          <a:ext cx="1138813" cy="105591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289726</xdr:colOff>
      <xdr:row>9</xdr:row>
      <xdr:rowOff>137326</xdr:rowOff>
    </xdr:from>
    <xdr:to>
      <xdr:col>60</xdr:col>
      <xdr:colOff>172496</xdr:colOff>
      <xdr:row>10</xdr:row>
      <xdr:rowOff>160773</xdr:rowOff>
    </xdr:to>
    <xdr:cxnSp macro="">
      <xdr:nvCxnSpPr>
        <xdr:cNvPr id="15" name="Conector de Seta Reta 14">
          <a:extLst>
            <a:ext uri="{FF2B5EF4-FFF2-40B4-BE49-F238E27FC236}">
              <a16:creationId xmlns:a16="http://schemas.microsoft.com/office/drawing/2014/main" id="{7B659265-303D-4B4C-977B-5F5AB0E43E82}"/>
            </a:ext>
          </a:extLst>
        </xdr:cNvPr>
        <xdr:cNvCxnSpPr/>
      </xdr:nvCxnSpPr>
      <xdr:spPr>
        <a:xfrm>
          <a:off x="42323551" y="1851826"/>
          <a:ext cx="492370" cy="21394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62</xdr:col>
      <xdr:colOff>238314</xdr:colOff>
      <xdr:row>123</xdr:row>
      <xdr:rowOff>47395</xdr:rowOff>
    </xdr:from>
    <xdr:to>
      <xdr:col>63</xdr:col>
      <xdr:colOff>39022</xdr:colOff>
      <xdr:row>124</xdr:row>
      <xdr:rowOff>150390</xdr:rowOff>
    </xdr:to>
    <xdr:cxnSp macro="">
      <xdr:nvCxnSpPr>
        <xdr:cNvPr id="16" name="Conector de Seta Reta 15">
          <a:extLst>
            <a:ext uri="{FF2B5EF4-FFF2-40B4-BE49-F238E27FC236}">
              <a16:creationId xmlns:a16="http://schemas.microsoft.com/office/drawing/2014/main" id="{EE15898F-1FC6-4D4C-B327-0C72F3E0593A}"/>
            </a:ext>
          </a:extLst>
        </xdr:cNvPr>
        <xdr:cNvCxnSpPr/>
      </xdr:nvCxnSpPr>
      <xdr:spPr>
        <a:xfrm flipV="1">
          <a:off x="44100939" y="23478895"/>
          <a:ext cx="410308" cy="293495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66</xdr:col>
      <xdr:colOff>505431</xdr:colOff>
      <xdr:row>121</xdr:row>
      <xdr:rowOff>137830</xdr:rowOff>
    </xdr:from>
    <xdr:to>
      <xdr:col>67</xdr:col>
      <xdr:colOff>188910</xdr:colOff>
      <xdr:row>123</xdr:row>
      <xdr:rowOff>67491</xdr:rowOff>
    </xdr:to>
    <xdr:cxnSp macro="">
      <xdr:nvCxnSpPr>
        <xdr:cNvPr id="17" name="Conector de Seta Reta 16">
          <a:extLst>
            <a:ext uri="{FF2B5EF4-FFF2-40B4-BE49-F238E27FC236}">
              <a16:creationId xmlns:a16="http://schemas.microsoft.com/office/drawing/2014/main" id="{C8AA61DA-39F8-46B1-9536-6E3CDC7866B0}"/>
            </a:ext>
          </a:extLst>
        </xdr:cNvPr>
        <xdr:cNvCxnSpPr/>
      </xdr:nvCxnSpPr>
      <xdr:spPr>
        <a:xfrm flipH="1" flipV="1">
          <a:off x="46806456" y="23188330"/>
          <a:ext cx="293079" cy="310661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520505</xdr:colOff>
      <xdr:row>116</xdr:row>
      <xdr:rowOff>163286</xdr:rowOff>
    </xdr:from>
    <xdr:to>
      <xdr:col>60</xdr:col>
      <xdr:colOff>437606</xdr:colOff>
      <xdr:row>119</xdr:row>
      <xdr:rowOff>51582</xdr:rowOff>
    </xdr:to>
    <xdr:cxnSp macro="">
      <xdr:nvCxnSpPr>
        <xdr:cNvPr id="18" name="Conector de Seta Reta 17">
          <a:extLst>
            <a:ext uri="{FF2B5EF4-FFF2-40B4-BE49-F238E27FC236}">
              <a16:creationId xmlns:a16="http://schemas.microsoft.com/office/drawing/2014/main" id="{4B9E15EA-4962-4FCE-B0F1-EC7CC3E62D55}"/>
            </a:ext>
          </a:extLst>
        </xdr:cNvPr>
        <xdr:cNvCxnSpPr/>
      </xdr:nvCxnSpPr>
      <xdr:spPr>
        <a:xfrm flipV="1">
          <a:off x="42554330" y="22261286"/>
          <a:ext cx="526701" cy="459796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274319</xdr:colOff>
      <xdr:row>119</xdr:row>
      <xdr:rowOff>28136</xdr:rowOff>
    </xdr:from>
    <xdr:to>
      <xdr:col>70</xdr:col>
      <xdr:colOff>51581</xdr:colOff>
      <xdr:row>121</xdr:row>
      <xdr:rowOff>133643</xdr:rowOff>
    </xdr:to>
    <xdr:cxnSp macro="">
      <xdr:nvCxnSpPr>
        <xdr:cNvPr id="19" name="Conector de Seta Reta 18">
          <a:extLst>
            <a:ext uri="{FF2B5EF4-FFF2-40B4-BE49-F238E27FC236}">
              <a16:creationId xmlns:a16="http://schemas.microsoft.com/office/drawing/2014/main" id="{A3213E07-5D2E-4CE9-9A7B-A006CB634995}"/>
            </a:ext>
          </a:extLst>
        </xdr:cNvPr>
        <xdr:cNvCxnSpPr/>
      </xdr:nvCxnSpPr>
      <xdr:spPr>
        <a:xfrm flipH="1" flipV="1">
          <a:off x="48404144" y="22697636"/>
          <a:ext cx="386862" cy="48650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162448</xdr:colOff>
      <xdr:row>148</xdr:row>
      <xdr:rowOff>155121</xdr:rowOff>
    </xdr:from>
    <xdr:to>
      <xdr:col>58</xdr:col>
      <xdr:colOff>385778</xdr:colOff>
      <xdr:row>176</xdr:row>
      <xdr:rowOff>25062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C14C7BDE-3591-4921-98A2-1F1558246CFF}"/>
            </a:ext>
            <a:ext uri="{147F2762-F138-4A5C-976F-8EAC2B608ADB}">
              <a16:predDERef xmlns:a16="http://schemas.microsoft.com/office/drawing/2014/main" pred="{176237B8-2E56-D97C-028D-19346A8A7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58</xdr:col>
      <xdr:colOff>590134</xdr:colOff>
      <xdr:row>148</xdr:row>
      <xdr:rowOff>155121</xdr:rowOff>
    </xdr:from>
    <xdr:to>
      <xdr:col>72</xdr:col>
      <xdr:colOff>150323</xdr:colOff>
      <xdr:row>176</xdr:row>
      <xdr:rowOff>25063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4205A9EE-2570-4713-A0DC-44162AE065AD}"/>
            </a:ext>
            <a:ext uri="{147F2762-F138-4A5C-976F-8EAC2B608ADB}">
              <a16:predDERef xmlns:a16="http://schemas.microsoft.com/office/drawing/2014/main" pred="{42279FDD-AF39-49CD-97DE-116AA5F45A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46</xdr:col>
      <xdr:colOff>137856</xdr:colOff>
      <xdr:row>176</xdr:row>
      <xdr:rowOff>143817</xdr:rowOff>
    </xdr:from>
    <xdr:to>
      <xdr:col>58</xdr:col>
      <xdr:colOff>399011</xdr:colOff>
      <xdr:row>204</xdr:row>
      <xdr:rowOff>32856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90AEEE4A-FECF-4AC8-B3C8-2F89FCD16EC6}"/>
            </a:ext>
            <a:ext uri="{147F2762-F138-4A5C-976F-8EAC2B608ADB}">
              <a16:predDERef xmlns:a16="http://schemas.microsoft.com/office/drawing/2014/main" pred="{18E86FC5-90E3-4FEF-ABF4-DC8BFAE601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581474</xdr:colOff>
      <xdr:row>176</xdr:row>
      <xdr:rowOff>143816</xdr:rowOff>
    </xdr:from>
    <xdr:to>
      <xdr:col>72</xdr:col>
      <xdr:colOff>160714</xdr:colOff>
      <xdr:row>204</xdr:row>
      <xdr:rowOff>32855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99790EC4-7957-43BC-9CA4-021DAFF472DD}"/>
            </a:ext>
            <a:ext uri="{147F2762-F138-4A5C-976F-8EAC2B608ADB}">
              <a16:predDERef xmlns:a16="http://schemas.microsoft.com/office/drawing/2014/main" pred="{3EDFDD88-8690-4D0A-A6DD-D013D1F0C9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50</xdr:col>
      <xdr:colOff>356239</xdr:colOff>
      <xdr:row>204</xdr:row>
      <xdr:rowOff>118582</xdr:rowOff>
    </xdr:from>
    <xdr:to>
      <xdr:col>63</xdr:col>
      <xdr:colOff>218902</xdr:colOff>
      <xdr:row>232</xdr:row>
      <xdr:rowOff>7622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087B738B-E2F1-4F3B-A9DA-D8E5F6023781}"/>
            </a:ext>
            <a:ext uri="{147F2762-F138-4A5C-976F-8EAC2B608ADB}">
              <a16:predDERef xmlns:a16="http://schemas.microsoft.com/office/drawing/2014/main" pred="{A0B0FC24-D1B0-4F95-A408-99E8AE868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69</xdr:col>
      <xdr:colOff>143691</xdr:colOff>
      <xdr:row>208</xdr:row>
      <xdr:rowOff>128399</xdr:rowOff>
    </xdr:from>
    <xdr:to>
      <xdr:col>76</xdr:col>
      <xdr:colOff>443239</xdr:colOff>
      <xdr:row>228</xdr:row>
      <xdr:rowOff>11973</xdr:rowOff>
    </xdr:to>
    <xdr:pic>
      <xdr:nvPicPr>
        <xdr:cNvPr id="25" name="Imagem 24">
          <a:extLst>
            <a:ext uri="{FF2B5EF4-FFF2-40B4-BE49-F238E27FC236}">
              <a16:creationId xmlns:a16="http://schemas.microsoft.com/office/drawing/2014/main" id="{E9B18A0A-25A6-4FFA-99AB-B5A2D598E9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73516" y="39752399"/>
          <a:ext cx="4109548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73</xdr:col>
      <xdr:colOff>579120</xdr:colOff>
      <xdr:row>99</xdr:row>
      <xdr:rowOff>152400</xdr:rowOff>
    </xdr:from>
    <xdr:to>
      <xdr:col>94</xdr:col>
      <xdr:colOff>111034</xdr:colOff>
      <xdr:row>134</xdr:row>
      <xdr:rowOff>163285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608B0E6B-DEB3-486C-9214-568DB5C9DC11}"/>
            </a:ext>
            <a:ext uri="{147F2762-F138-4A5C-976F-8EAC2B608ADB}">
              <a16:predDERef xmlns:a16="http://schemas.microsoft.com/office/drawing/2014/main" pred="{45D45C3B-33DF-F7F6-382D-F5060FAC4B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74</xdr:col>
      <xdr:colOff>343250</xdr:colOff>
      <xdr:row>148</xdr:row>
      <xdr:rowOff>156853</xdr:rowOff>
    </xdr:from>
    <xdr:to>
      <xdr:col>86</xdr:col>
      <xdr:colOff>520860</xdr:colOff>
      <xdr:row>176</xdr:row>
      <xdr:rowOff>26794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C4E44390-27B4-4CD0-804A-0EF02B0B745F}"/>
            </a:ext>
            <a:ext uri="{147F2762-F138-4A5C-976F-8EAC2B608ADB}">
              <a16:predDERef xmlns:a16="http://schemas.microsoft.com/office/drawing/2014/main" pred="{34272394-E147-4AAF-9BBD-815097E51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87</xdr:col>
      <xdr:colOff>85136</xdr:colOff>
      <xdr:row>148</xdr:row>
      <xdr:rowOff>156853</xdr:rowOff>
    </xdr:from>
    <xdr:to>
      <xdr:col>100</xdr:col>
      <xdr:colOff>60960</xdr:colOff>
      <xdr:row>176</xdr:row>
      <xdr:rowOff>26795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62FEAC42-A7E9-4B88-A11F-105C028BCB27}"/>
            </a:ext>
            <a:ext uri="{147F2762-F138-4A5C-976F-8EAC2B608ADB}">
              <a16:predDERef xmlns:a16="http://schemas.microsoft.com/office/drawing/2014/main" pred="{7FD7C0CE-90D0-48DB-B580-CB9201ADC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74</xdr:col>
      <xdr:colOff>318658</xdr:colOff>
      <xdr:row>176</xdr:row>
      <xdr:rowOff>145549</xdr:rowOff>
    </xdr:from>
    <xdr:to>
      <xdr:col>86</xdr:col>
      <xdr:colOff>534093</xdr:colOff>
      <xdr:row>204</xdr:row>
      <xdr:rowOff>34588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1C932C99-41EB-4733-A276-D5A3817D1806}"/>
            </a:ext>
            <a:ext uri="{147F2762-F138-4A5C-976F-8EAC2B608ADB}">
              <a16:predDERef xmlns:a16="http://schemas.microsoft.com/office/drawing/2014/main" pred="{368A4986-7677-44F9-9841-886E16BE18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87</xdr:col>
      <xdr:colOff>76476</xdr:colOff>
      <xdr:row>176</xdr:row>
      <xdr:rowOff>145548</xdr:rowOff>
    </xdr:from>
    <xdr:to>
      <xdr:col>100</xdr:col>
      <xdr:colOff>60960</xdr:colOff>
      <xdr:row>204</xdr:row>
      <xdr:rowOff>34587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CBA1BD85-210A-4F0D-B279-4A590EF79CC8}"/>
            </a:ext>
            <a:ext uri="{147F2762-F138-4A5C-976F-8EAC2B608ADB}">
              <a16:predDERef xmlns:a16="http://schemas.microsoft.com/office/drawing/2014/main" pred="{7097B948-2ACF-4B40-A4F3-BE013100A8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82</xdr:col>
      <xdr:colOff>388451</xdr:colOff>
      <xdr:row>204</xdr:row>
      <xdr:rowOff>112694</xdr:rowOff>
    </xdr:from>
    <xdr:to>
      <xdr:col>95</xdr:col>
      <xdr:colOff>323504</xdr:colOff>
      <xdr:row>232</xdr:row>
      <xdr:rowOff>9354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F57FE0F3-F03F-4555-BA63-6ECECBAB88BB}"/>
            </a:ext>
            <a:ext uri="{147F2762-F138-4A5C-976F-8EAC2B608ADB}">
              <a16:predDERef xmlns:a16="http://schemas.microsoft.com/office/drawing/2014/main" pred="{ED1175CF-E193-41BD-B7D7-46CB21FAC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48</xdr:col>
      <xdr:colOff>579120</xdr:colOff>
      <xdr:row>120</xdr:row>
      <xdr:rowOff>59166</xdr:rowOff>
    </xdr:from>
    <xdr:to>
      <xdr:col>49</xdr:col>
      <xdr:colOff>69925</xdr:colOff>
      <xdr:row>122</xdr:row>
      <xdr:rowOff>95026</xdr:rowOff>
    </xdr:to>
    <xdr:cxnSp macro="">
      <xdr:nvCxnSpPr>
        <xdr:cNvPr id="32" name="Conector de Seta Reta 31">
          <a:extLst>
            <a:ext uri="{FF2B5EF4-FFF2-40B4-BE49-F238E27FC236}">
              <a16:creationId xmlns:a16="http://schemas.microsoft.com/office/drawing/2014/main" id="{A18C080A-DF55-4AB3-A957-AC5661C0AF3D}"/>
            </a:ext>
          </a:extLst>
        </xdr:cNvPr>
        <xdr:cNvCxnSpPr/>
      </xdr:nvCxnSpPr>
      <xdr:spPr>
        <a:xfrm flipV="1">
          <a:off x="35793045" y="22919166"/>
          <a:ext cx="138505" cy="416860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9.xml><?xml version="1.0" encoding="utf-8"?>
<c:userShapes xmlns:c="http://schemas.openxmlformats.org/drawingml/2006/chart">
  <cdr:relSizeAnchor xmlns:cdr="http://schemas.openxmlformats.org/drawingml/2006/chartDrawing">
    <cdr:from>
      <cdr:x>0.0758</cdr:x>
      <cdr:y>0.16376</cdr:y>
    </cdr:from>
    <cdr:to>
      <cdr:x>0.15061</cdr:x>
      <cdr:y>0.24738</cdr:y>
    </cdr:to>
    <cdr:sp macro="" textlink="">
      <cdr:nvSpPr>
        <cdr:cNvPr id="4" name="Retângulo: Cantos Arredondados 3">
          <a:extLst xmlns:a="http://schemas.openxmlformats.org/drawingml/2006/main">
            <a:ext uri="{FF2B5EF4-FFF2-40B4-BE49-F238E27FC236}">
              <a16:creationId xmlns:a16="http://schemas.microsoft.com/office/drawing/2014/main" id="{1A289322-577B-DABB-DD72-9A7DF9F2EFA2}"/>
            </a:ext>
          </a:extLst>
        </cdr:cNvPr>
        <cdr:cNvSpPr/>
      </cdr:nvSpPr>
      <cdr:spPr>
        <a:xfrm xmlns:a="http://schemas.openxmlformats.org/drawingml/2006/main">
          <a:off x="1248782" y="966693"/>
          <a:ext cx="1232523" cy="49362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Recessão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Governo Dilma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0.20956</cdr:x>
      <cdr:y>0.62006</cdr:y>
    </cdr:from>
    <cdr:to>
      <cdr:x>0.27852</cdr:x>
      <cdr:y>0.71066</cdr:y>
    </cdr:to>
    <cdr:sp macro="" textlink="">
      <cdr:nvSpPr>
        <cdr:cNvPr id="5" name="Retângulo: Cantos Arredondados 4">
          <a:extLst xmlns:a="http://schemas.openxmlformats.org/drawingml/2006/main">
            <a:ext uri="{FF2B5EF4-FFF2-40B4-BE49-F238E27FC236}">
              <a16:creationId xmlns:a16="http://schemas.microsoft.com/office/drawing/2014/main" id="{6FFFBC98-3888-7AFD-9748-B771CDEDA56E}"/>
            </a:ext>
          </a:extLst>
        </cdr:cNvPr>
        <cdr:cNvSpPr/>
      </cdr:nvSpPr>
      <cdr:spPr>
        <a:xfrm xmlns:a="http://schemas.openxmlformats.org/drawingml/2006/main">
          <a:off x="3452415" y="3660327"/>
          <a:ext cx="113617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Recuperação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econômica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0.18047</cdr:x>
      <cdr:y>0.21058</cdr:y>
    </cdr:from>
    <cdr:to>
      <cdr:x>0.26281</cdr:x>
      <cdr:y>0.30117</cdr:y>
    </cdr:to>
    <cdr:sp macro="" textlink="">
      <cdr:nvSpPr>
        <cdr:cNvPr id="6" name="Retângulo: Cantos Arredondados 5">
          <a:extLst xmlns:a="http://schemas.openxmlformats.org/drawingml/2006/main">
            <a:ext uri="{FF2B5EF4-FFF2-40B4-BE49-F238E27FC236}">
              <a16:creationId xmlns:a16="http://schemas.microsoft.com/office/drawing/2014/main" id="{2B715E66-259C-D2EB-54FE-26F1BD387107}"/>
            </a:ext>
          </a:extLst>
        </cdr:cNvPr>
        <cdr:cNvSpPr/>
      </cdr:nvSpPr>
      <cdr:spPr>
        <a:xfrm xmlns:a="http://schemas.openxmlformats.org/drawingml/2006/main">
          <a:off x="2975020" y="1281947"/>
          <a:ext cx="1357498" cy="55147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2016/2017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abaixo da MLT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0.36294</cdr:x>
      <cdr:y>0.65144</cdr:y>
    </cdr:from>
    <cdr:to>
      <cdr:x>0.4457</cdr:x>
      <cdr:y>0.74584</cdr:y>
    </cdr:to>
    <cdr:sp macro="" textlink="">
      <cdr:nvSpPr>
        <cdr:cNvPr id="10" name="Retângulo: Cantos Arredondados 9">
          <a:extLst xmlns:a="http://schemas.openxmlformats.org/drawingml/2006/main">
            <a:ext uri="{FF2B5EF4-FFF2-40B4-BE49-F238E27FC236}">
              <a16:creationId xmlns:a16="http://schemas.microsoft.com/office/drawing/2014/main" id="{DFD9F37B-0712-AEE9-B954-058D489D0D03}"/>
            </a:ext>
          </a:extLst>
        </cdr:cNvPr>
        <cdr:cNvSpPr/>
      </cdr:nvSpPr>
      <cdr:spPr>
        <a:xfrm xmlns:a="http://schemas.openxmlformats.org/drawingml/2006/main">
          <a:off x="5983145" y="3965745"/>
          <a:ext cx="1364312" cy="574672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Queda consumo Brasil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devido Covid-19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0.412</cdr:x>
      <cdr:y>0.17304</cdr:y>
    </cdr:from>
    <cdr:to>
      <cdr:x>0.47747</cdr:x>
      <cdr:y>0.27504</cdr:y>
    </cdr:to>
    <cdr:sp macro="" textlink="">
      <cdr:nvSpPr>
        <cdr:cNvPr id="11" name="Retângulo: Cantos Arredondados 10">
          <a:extLst xmlns:a="http://schemas.openxmlformats.org/drawingml/2006/main">
            <a:ext uri="{FF2B5EF4-FFF2-40B4-BE49-F238E27FC236}">
              <a16:creationId xmlns:a16="http://schemas.microsoft.com/office/drawing/2014/main" id="{1DD60765-92CA-7EE3-31C4-DBAF67E5842F}"/>
            </a:ext>
          </a:extLst>
        </cdr:cNvPr>
        <cdr:cNvSpPr/>
      </cdr:nvSpPr>
      <cdr:spPr>
        <a:xfrm xmlns:a="http://schemas.openxmlformats.org/drawingml/2006/main">
          <a:off x="6791896" y="1053397"/>
          <a:ext cx="1079283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ACL reage de imediato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0.48865</cdr:x>
      <cdr:y>0.13579</cdr:y>
    </cdr:from>
    <cdr:to>
      <cdr:x>0.5674</cdr:x>
      <cdr:y>0.23779</cdr:y>
    </cdr:to>
    <cdr:sp macro="" textlink="">
      <cdr:nvSpPr>
        <cdr:cNvPr id="12" name="Retângulo: Cantos Arredondados 11">
          <a:extLst xmlns:a="http://schemas.openxmlformats.org/drawingml/2006/main">
            <a:ext uri="{FF2B5EF4-FFF2-40B4-BE49-F238E27FC236}">
              <a16:creationId xmlns:a16="http://schemas.microsoft.com/office/drawing/2014/main" id="{34A4DCBC-1177-D15C-E975-8D0DE68271B6}"/>
            </a:ext>
          </a:extLst>
        </cdr:cNvPr>
        <cdr:cNvSpPr/>
      </cdr:nvSpPr>
      <cdr:spPr>
        <a:xfrm xmlns:a="http://schemas.openxmlformats.org/drawingml/2006/main">
          <a:off x="8055490" y="826643"/>
          <a:ext cx="1298206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Cativo reajusta no ano seguinte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0.53223</cdr:x>
      <cdr:y>0.72186</cdr:y>
    </cdr:from>
    <cdr:to>
      <cdr:x>0.63788</cdr:x>
      <cdr:y>0.81719</cdr:y>
    </cdr:to>
    <cdr:sp macro="" textlink="">
      <cdr:nvSpPr>
        <cdr:cNvPr id="13" name="Retângulo: Cantos Arredondados 12">
          <a:extLst xmlns:a="http://schemas.openxmlformats.org/drawingml/2006/main">
            <a:ext uri="{FF2B5EF4-FFF2-40B4-BE49-F238E27FC236}">
              <a16:creationId xmlns:a16="http://schemas.microsoft.com/office/drawing/2014/main" id="{6B68D50E-BF67-F2D2-0094-D3FCFC7908AF}"/>
            </a:ext>
          </a:extLst>
        </cdr:cNvPr>
        <cdr:cNvSpPr/>
      </cdr:nvSpPr>
      <cdr:spPr>
        <a:xfrm xmlns:a="http://schemas.openxmlformats.org/drawingml/2006/main">
          <a:off x="8773888" y="4394436"/>
          <a:ext cx="1741715" cy="580335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S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obreoferta de energia e período úmido muito acima da MLT</a:t>
          </a:r>
        </a:p>
      </cdr:txBody>
    </cdr:sp>
  </cdr:relSizeAnchor>
  <cdr:relSizeAnchor xmlns:cdr="http://schemas.openxmlformats.org/drawingml/2006/chartDrawing">
    <cdr:from>
      <cdr:x>0.89013</cdr:x>
      <cdr:y>0.67536</cdr:y>
    </cdr:from>
    <cdr:to>
      <cdr:x>0.97522</cdr:x>
      <cdr:y>0.79931</cdr:y>
    </cdr:to>
    <cdr:sp macro="" textlink="">
      <cdr:nvSpPr>
        <cdr:cNvPr id="14" name="Retângulo: Cantos Arredondados 13">
          <a:extLst xmlns:a="http://schemas.openxmlformats.org/drawingml/2006/main">
            <a:ext uri="{FF2B5EF4-FFF2-40B4-BE49-F238E27FC236}">
              <a16:creationId xmlns:a16="http://schemas.microsoft.com/office/drawing/2014/main" id="{A3C5468D-CB51-1BE2-DBB2-6BC393991962}"/>
            </a:ext>
          </a:extLst>
        </cdr:cNvPr>
        <cdr:cNvSpPr/>
      </cdr:nvSpPr>
      <cdr:spPr>
        <a:xfrm xmlns:a="http://schemas.openxmlformats.org/drawingml/2006/main">
          <a:off x="14673945" y="4111338"/>
          <a:ext cx="1402711" cy="75457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2025/2026 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abaixo da média histórica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0.52272</cdr:x>
      <cdr:y>0.60123</cdr:y>
    </cdr:from>
    <cdr:to>
      <cdr:x>0.58197</cdr:x>
      <cdr:y>0.68993</cdr:y>
    </cdr:to>
    <cdr:sp macro="" textlink="">
      <cdr:nvSpPr>
        <cdr:cNvPr id="15" name="Retângulo: Cantos Arredondados 14">
          <a:extLst xmlns:a="http://schemas.openxmlformats.org/drawingml/2006/main">
            <a:ext uri="{FF2B5EF4-FFF2-40B4-BE49-F238E27FC236}">
              <a16:creationId xmlns:a16="http://schemas.microsoft.com/office/drawing/2014/main" id="{7C51C148-8A56-802C-1AF4-295AA1C667C2}"/>
            </a:ext>
          </a:extLst>
        </cdr:cNvPr>
        <cdr:cNvSpPr/>
      </cdr:nvSpPr>
      <cdr:spPr>
        <a:xfrm xmlns:a="http://schemas.openxmlformats.org/drawingml/2006/main">
          <a:off x="8866556" y="3708400"/>
          <a:ext cx="1005116" cy="547077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Reversão da crise hídrica</a:t>
          </a:r>
        </a:p>
      </cdr:txBody>
    </cdr:sp>
  </cdr:relSizeAnchor>
  <cdr:relSizeAnchor xmlns:cdr="http://schemas.openxmlformats.org/drawingml/2006/chartDrawing">
    <cdr:from>
      <cdr:x>0.78712</cdr:x>
      <cdr:y>0.72063</cdr:y>
    </cdr:from>
    <cdr:to>
      <cdr:x>0.87692</cdr:x>
      <cdr:y>0.82151</cdr:y>
    </cdr:to>
    <cdr:sp macro="" textlink="">
      <cdr:nvSpPr>
        <cdr:cNvPr id="16" name="Retângulo: Cantos Arredondados 15">
          <a:extLst xmlns:a="http://schemas.openxmlformats.org/drawingml/2006/main">
            <a:ext uri="{FF2B5EF4-FFF2-40B4-BE49-F238E27FC236}">
              <a16:creationId xmlns:a16="http://schemas.microsoft.com/office/drawing/2014/main" id="{7D6C2396-6A0B-A1B3-2EE9-9C250F3B2BD6}"/>
            </a:ext>
          </a:extLst>
        </cdr:cNvPr>
        <cdr:cNvSpPr/>
      </cdr:nvSpPr>
      <cdr:spPr>
        <a:xfrm xmlns:a="http://schemas.openxmlformats.org/drawingml/2006/main">
          <a:off x="12975773" y="4386942"/>
          <a:ext cx="1480419" cy="614120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Início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r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eequilíbrio entre oferta e demanda</a:t>
          </a:r>
        </a:p>
      </cdr:txBody>
    </cdr:sp>
  </cdr:relSizeAnchor>
  <cdr:relSizeAnchor xmlns:cdr="http://schemas.openxmlformats.org/drawingml/2006/chartDrawing">
    <cdr:from>
      <cdr:x>0.00321</cdr:x>
      <cdr:y>0.02146</cdr:y>
    </cdr:from>
    <cdr:to>
      <cdr:x>0.20111</cdr:x>
      <cdr:y>0.06437</cdr:y>
    </cdr:to>
    <cdr:sp macro="" textlink="">
      <cdr:nvSpPr>
        <cdr:cNvPr id="17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54429" y="130628"/>
          <a:ext cx="3352802" cy="2612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0.64701</cdr:x>
      <cdr:y>0.01371</cdr:y>
    </cdr:from>
    <cdr:to>
      <cdr:x>0.80297</cdr:x>
      <cdr:y>0.11742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10666130" y="83461"/>
          <a:ext cx="2570902" cy="631348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  <a:p xmlns:a="http://schemas.openxmlformats.org/drawingml/2006/main">
          <a:pPr algn="l"/>
          <a:r>
            <a:rPr lang="pt-BR" sz="1100" baseline="0">
              <a:latin typeface="Book Antiqua" panose="02040602050305030304" pitchFamily="18" charset="0"/>
            </a:rPr>
            <a:t>Média de preços dos próximos 5 anos</a:t>
          </a:r>
          <a:endParaRPr lang="pt-BR" sz="1100"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0.1049</cdr:x>
      <cdr:y>0.70717</cdr:y>
    </cdr:from>
    <cdr:to>
      <cdr:x>0.18489</cdr:x>
      <cdr:y>0.79777</cdr:y>
    </cdr:to>
    <cdr:sp macro="" textlink="">
      <cdr:nvSpPr>
        <cdr:cNvPr id="2" name="Retângulo: Cantos Arredondados 1">
          <a:extLst xmlns:a="http://schemas.openxmlformats.org/drawingml/2006/main">
            <a:ext uri="{FF2B5EF4-FFF2-40B4-BE49-F238E27FC236}">
              <a16:creationId xmlns:a16="http://schemas.microsoft.com/office/drawing/2014/main" id="{B502AE19-BD64-0E68-0B82-C83315FFEAA1}"/>
            </a:ext>
          </a:extLst>
        </cdr:cNvPr>
        <cdr:cNvSpPr/>
      </cdr:nvSpPr>
      <cdr:spPr>
        <a:xfrm xmlns:a="http://schemas.openxmlformats.org/drawingml/2006/main">
          <a:off x="1728270" y="4174564"/>
          <a:ext cx="131781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Período úmido 2015/2016</a:t>
          </a:r>
          <a:r>
            <a:rPr lang="pt-B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acima da MLT</a:t>
          </a:r>
          <a:endParaRPr lang="pt-BR">
            <a:effectLst/>
          </a:endParaRPr>
        </a:p>
      </cdr:txBody>
    </cdr:sp>
  </cdr:relSizeAnchor>
</c:userShapes>
</file>

<file path=xl/drawings/drawing70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71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72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73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74.xml><?xml version="1.0" encoding="utf-8"?>
<c:userShapes xmlns:c="http://schemas.openxmlformats.org/drawingml/2006/chart">
  <cdr:relSizeAnchor xmlns:cdr="http://schemas.openxmlformats.org/drawingml/2006/chartDrawing">
    <cdr:from>
      <cdr:x>0.00321</cdr:x>
      <cdr:y>0.01139</cdr:y>
    </cdr:from>
    <cdr:to>
      <cdr:x>0.16652</cdr:x>
      <cdr:y>0.08649</cdr:y>
    </cdr:to>
    <cdr:sp macro="" textlink="">
      <cdr:nvSpPr>
        <cdr:cNvPr id="2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40918" y="73914"/>
          <a:ext cx="2081796" cy="48724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0.85027</cdr:x>
      <cdr:y>0.0028</cdr:y>
    </cdr:from>
    <cdr:to>
      <cdr:x>0.99819</cdr:x>
      <cdr:y>0.13496</cdr:y>
    </cdr:to>
    <cdr:pic>
      <cdr:nvPicPr>
        <cdr:cNvPr id="3" name="Imagem 2">
          <a:extLst xmlns:a="http://schemas.openxmlformats.org/drawingml/2006/main">
            <a:ext uri="{FF2B5EF4-FFF2-40B4-BE49-F238E27FC236}">
              <a16:creationId xmlns:a16="http://schemas.microsoft.com/office/drawing/2014/main" id="{4A50A497-D594-2EDF-2F68-8751F7173B43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0838543" y="18143"/>
          <a:ext cx="1885603" cy="857459"/>
        </a:xfrm>
        <a:prstGeom xmlns:a="http://schemas.openxmlformats.org/drawingml/2006/main" prst="rect">
          <a:avLst/>
        </a:prstGeom>
      </cdr:spPr>
    </cdr:pic>
  </cdr:relSizeAnchor>
</c:userShapes>
</file>

<file path=xl/drawings/drawing75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76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77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78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582534</xdr:colOff>
      <xdr:row>0</xdr:row>
      <xdr:rowOff>0</xdr:rowOff>
    </xdr:from>
    <xdr:to>
      <xdr:col>73</xdr:col>
      <xdr:colOff>2523</xdr:colOff>
      <xdr:row>4</xdr:row>
      <xdr:rowOff>124851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5934652-EBD7-4590-802E-FC8AD4710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923814" y="0"/>
          <a:ext cx="1888869" cy="856371"/>
        </a:xfrm>
        <a:prstGeom prst="rect">
          <a:avLst/>
        </a:prstGeom>
      </xdr:spPr>
    </xdr:pic>
    <xdr:clientData/>
  </xdr:twoCellAnchor>
  <xdr:twoCellAnchor editAs="oneCell">
    <xdr:from>
      <xdr:col>69</xdr:col>
      <xdr:colOff>143691</xdr:colOff>
      <xdr:row>0</xdr:row>
      <xdr:rowOff>0</xdr:rowOff>
    </xdr:from>
    <xdr:to>
      <xdr:col>76</xdr:col>
      <xdr:colOff>474616</xdr:colOff>
      <xdr:row>19</xdr:row>
      <xdr:rowOff>74074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134050D-69BE-4EA0-A920-70A1A7293A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094571" y="0"/>
          <a:ext cx="4209505" cy="35487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45</xdr:col>
      <xdr:colOff>346163</xdr:colOff>
      <xdr:row>99</xdr:row>
      <xdr:rowOff>152400</xdr:rowOff>
    </xdr:from>
    <xdr:to>
      <xdr:col>73</xdr:col>
      <xdr:colOff>19424</xdr:colOff>
      <xdr:row>132</xdr:row>
      <xdr:rowOff>135317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5CB9926-E99F-412A-A463-906C143F30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335280</xdr:colOff>
      <xdr:row>132</xdr:row>
      <xdr:rowOff>146204</xdr:rowOff>
    </xdr:from>
    <xdr:to>
      <xdr:col>73</xdr:col>
      <xdr:colOff>19428</xdr:colOff>
      <xdr:row>144</xdr:row>
      <xdr:rowOff>37345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654789B-6D8D-421C-B2BE-10DC761A15B8}"/>
            </a:ext>
            <a:ext uri="{147F2762-F138-4A5C-976F-8EAC2B608ADB}">
              <a16:predDERef xmlns:a16="http://schemas.microsoft.com/office/drawing/2014/main" pred="{B9ED8EB5-B1F4-4C8D-8718-D7ABBDCF63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68</xdr:col>
      <xdr:colOff>582534</xdr:colOff>
      <xdr:row>99</xdr:row>
      <xdr:rowOff>177521</xdr:rowOff>
    </xdr:from>
    <xdr:to>
      <xdr:col>72</xdr:col>
      <xdr:colOff>280989</xdr:colOff>
      <xdr:row>104</xdr:row>
      <xdr:rowOff>111872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C7CFCA4-2D15-4A61-9112-2D29C30BF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923814" y="18282641"/>
          <a:ext cx="1870155" cy="848751"/>
        </a:xfrm>
        <a:prstGeom prst="rect">
          <a:avLst/>
        </a:prstGeom>
      </xdr:spPr>
    </xdr:pic>
    <xdr:clientData/>
  </xdr:twoCellAnchor>
  <xdr:twoCellAnchor>
    <xdr:from>
      <xdr:col>48</xdr:col>
      <xdr:colOff>43031</xdr:colOff>
      <xdr:row>108</xdr:row>
      <xdr:rowOff>77097</xdr:rowOff>
    </xdr:from>
    <xdr:to>
      <xdr:col>48</xdr:col>
      <xdr:colOff>177501</xdr:colOff>
      <xdr:row>111</xdr:row>
      <xdr:rowOff>52124</xdr:rowOff>
    </xdr:to>
    <xdr:cxnSp macro="">
      <xdr:nvCxnSpPr>
        <xdr:cNvPr id="7" name="Conector de Seta Reta 6">
          <a:extLst>
            <a:ext uri="{FF2B5EF4-FFF2-40B4-BE49-F238E27FC236}">
              <a16:creationId xmlns:a16="http://schemas.microsoft.com/office/drawing/2014/main" id="{E7F71D15-F179-4518-A948-6160883FE270}"/>
            </a:ext>
          </a:extLst>
        </xdr:cNvPr>
        <xdr:cNvCxnSpPr/>
      </xdr:nvCxnSpPr>
      <xdr:spPr>
        <a:xfrm flipH="1">
          <a:off x="36032291" y="19828137"/>
          <a:ext cx="134470" cy="52366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48645</xdr:colOff>
      <xdr:row>118</xdr:row>
      <xdr:rowOff>99705</xdr:rowOff>
    </xdr:from>
    <xdr:to>
      <xdr:col>50</xdr:col>
      <xdr:colOff>473337</xdr:colOff>
      <xdr:row>119</xdr:row>
      <xdr:rowOff>161364</xdr:rowOff>
    </xdr:to>
    <xdr:cxnSp macro="">
      <xdr:nvCxnSpPr>
        <xdr:cNvPr id="8" name="Conector de Seta Reta 7">
          <a:extLst>
            <a:ext uri="{FF2B5EF4-FFF2-40B4-BE49-F238E27FC236}">
              <a16:creationId xmlns:a16="http://schemas.microsoft.com/office/drawing/2014/main" id="{10E8C9CF-E2FF-4146-9688-A453D709EFCE}"/>
            </a:ext>
          </a:extLst>
        </xdr:cNvPr>
        <xdr:cNvCxnSpPr/>
      </xdr:nvCxnSpPr>
      <xdr:spPr>
        <a:xfrm flipH="1" flipV="1">
          <a:off x="37363785" y="21679545"/>
          <a:ext cx="424692" cy="244539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6532</xdr:colOff>
      <xdr:row>110</xdr:row>
      <xdr:rowOff>100149</xdr:rowOff>
    </xdr:from>
    <xdr:to>
      <xdr:col>51</xdr:col>
      <xdr:colOff>267789</xdr:colOff>
      <xdr:row>112</xdr:row>
      <xdr:rowOff>132806</xdr:rowOff>
    </xdr:to>
    <xdr:cxnSp macro="">
      <xdr:nvCxnSpPr>
        <xdr:cNvPr id="9" name="Conector de Seta Reta 8">
          <a:extLst>
            <a:ext uri="{FF2B5EF4-FFF2-40B4-BE49-F238E27FC236}">
              <a16:creationId xmlns:a16="http://schemas.microsoft.com/office/drawing/2014/main" id="{45A02F6D-A2AB-4425-947C-0E0E219F62A3}"/>
            </a:ext>
          </a:extLst>
        </xdr:cNvPr>
        <xdr:cNvCxnSpPr/>
      </xdr:nvCxnSpPr>
      <xdr:spPr>
        <a:xfrm>
          <a:off x="37984612" y="20216949"/>
          <a:ext cx="261257" cy="39841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310326</xdr:colOff>
      <xdr:row>118</xdr:row>
      <xdr:rowOff>89263</xdr:rowOff>
    </xdr:from>
    <xdr:to>
      <xdr:col>57</xdr:col>
      <xdr:colOff>209006</xdr:colOff>
      <xdr:row>120</xdr:row>
      <xdr:rowOff>116897</xdr:rowOff>
    </xdr:to>
    <xdr:cxnSp macro="">
      <xdr:nvCxnSpPr>
        <xdr:cNvPr id="10" name="Conector de Seta Reta 9">
          <a:extLst>
            <a:ext uri="{FF2B5EF4-FFF2-40B4-BE49-F238E27FC236}">
              <a16:creationId xmlns:a16="http://schemas.microsoft.com/office/drawing/2014/main" id="{35C0CD9E-6345-472F-BBA4-8708918212D0}"/>
            </a:ext>
          </a:extLst>
        </xdr:cNvPr>
        <xdr:cNvCxnSpPr/>
      </xdr:nvCxnSpPr>
      <xdr:spPr>
        <a:xfrm flipV="1">
          <a:off x="41336406" y="21669103"/>
          <a:ext cx="508280" cy="39339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28135</xdr:colOff>
      <xdr:row>108</xdr:row>
      <xdr:rowOff>121920</xdr:rowOff>
    </xdr:from>
    <xdr:to>
      <xdr:col>59</xdr:col>
      <xdr:colOff>557348</xdr:colOff>
      <xdr:row>114</xdr:row>
      <xdr:rowOff>34834</xdr:rowOff>
    </xdr:to>
    <xdr:cxnSp macro="">
      <xdr:nvCxnSpPr>
        <xdr:cNvPr id="11" name="Conector de Seta Reta 10">
          <a:extLst>
            <a:ext uri="{FF2B5EF4-FFF2-40B4-BE49-F238E27FC236}">
              <a16:creationId xmlns:a16="http://schemas.microsoft.com/office/drawing/2014/main" id="{EBBF7B0C-5923-4D81-BB43-F578B02B1B64}"/>
            </a:ext>
          </a:extLst>
        </xdr:cNvPr>
        <xdr:cNvCxnSpPr/>
      </xdr:nvCxnSpPr>
      <xdr:spPr>
        <a:xfrm>
          <a:off x="42273415" y="19872960"/>
          <a:ext cx="1138813" cy="101019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289726</xdr:colOff>
      <xdr:row>9</xdr:row>
      <xdr:rowOff>137326</xdr:rowOff>
    </xdr:from>
    <xdr:to>
      <xdr:col>60</xdr:col>
      <xdr:colOff>172496</xdr:colOff>
      <xdr:row>10</xdr:row>
      <xdr:rowOff>160773</xdr:rowOff>
    </xdr:to>
    <xdr:cxnSp macro="">
      <xdr:nvCxnSpPr>
        <xdr:cNvPr id="12" name="Conector de Seta Reta 11">
          <a:extLst>
            <a:ext uri="{FF2B5EF4-FFF2-40B4-BE49-F238E27FC236}">
              <a16:creationId xmlns:a16="http://schemas.microsoft.com/office/drawing/2014/main" id="{76E4C6FB-2CC6-4CE7-A68C-FEC8E5D1AB77}"/>
            </a:ext>
          </a:extLst>
        </xdr:cNvPr>
        <xdr:cNvCxnSpPr/>
      </xdr:nvCxnSpPr>
      <xdr:spPr>
        <a:xfrm>
          <a:off x="43144606" y="1783246"/>
          <a:ext cx="492370" cy="20632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62</xdr:col>
      <xdr:colOff>238314</xdr:colOff>
      <xdr:row>123</xdr:row>
      <xdr:rowOff>47395</xdr:rowOff>
    </xdr:from>
    <xdr:to>
      <xdr:col>63</xdr:col>
      <xdr:colOff>39022</xdr:colOff>
      <xdr:row>124</xdr:row>
      <xdr:rowOff>150390</xdr:rowOff>
    </xdr:to>
    <xdr:cxnSp macro="">
      <xdr:nvCxnSpPr>
        <xdr:cNvPr id="13" name="Conector de Seta Reta 12">
          <a:extLst>
            <a:ext uri="{FF2B5EF4-FFF2-40B4-BE49-F238E27FC236}">
              <a16:creationId xmlns:a16="http://schemas.microsoft.com/office/drawing/2014/main" id="{BBEA4EB3-1FFF-4626-85D1-1ACA7AE81B91}"/>
            </a:ext>
          </a:extLst>
        </xdr:cNvPr>
        <xdr:cNvCxnSpPr/>
      </xdr:nvCxnSpPr>
      <xdr:spPr>
        <a:xfrm flipV="1">
          <a:off x="44921994" y="22541635"/>
          <a:ext cx="410308" cy="285875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66</xdr:col>
      <xdr:colOff>505431</xdr:colOff>
      <xdr:row>121</xdr:row>
      <xdr:rowOff>137830</xdr:rowOff>
    </xdr:from>
    <xdr:to>
      <xdr:col>67</xdr:col>
      <xdr:colOff>188910</xdr:colOff>
      <xdr:row>123</xdr:row>
      <xdr:rowOff>67491</xdr:rowOff>
    </xdr:to>
    <xdr:cxnSp macro="">
      <xdr:nvCxnSpPr>
        <xdr:cNvPr id="14" name="Conector de Seta Reta 13">
          <a:extLst>
            <a:ext uri="{FF2B5EF4-FFF2-40B4-BE49-F238E27FC236}">
              <a16:creationId xmlns:a16="http://schemas.microsoft.com/office/drawing/2014/main" id="{5CCF4C66-54EE-422E-B9D1-14D14B2A4A0E}"/>
            </a:ext>
          </a:extLst>
        </xdr:cNvPr>
        <xdr:cNvCxnSpPr/>
      </xdr:nvCxnSpPr>
      <xdr:spPr>
        <a:xfrm flipH="1" flipV="1">
          <a:off x="47627511" y="22266310"/>
          <a:ext cx="293079" cy="295421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520505</xdr:colOff>
      <xdr:row>116</xdr:row>
      <xdr:rowOff>163286</xdr:rowOff>
    </xdr:from>
    <xdr:to>
      <xdr:col>60</xdr:col>
      <xdr:colOff>437606</xdr:colOff>
      <xdr:row>119</xdr:row>
      <xdr:rowOff>51582</xdr:rowOff>
    </xdr:to>
    <xdr:cxnSp macro="">
      <xdr:nvCxnSpPr>
        <xdr:cNvPr id="15" name="Conector de Seta Reta 14">
          <a:extLst>
            <a:ext uri="{FF2B5EF4-FFF2-40B4-BE49-F238E27FC236}">
              <a16:creationId xmlns:a16="http://schemas.microsoft.com/office/drawing/2014/main" id="{C4BA13D2-3FCE-45E0-97B8-E91ADD5394A9}"/>
            </a:ext>
          </a:extLst>
        </xdr:cNvPr>
        <xdr:cNvCxnSpPr/>
      </xdr:nvCxnSpPr>
      <xdr:spPr>
        <a:xfrm flipV="1">
          <a:off x="43375385" y="21377366"/>
          <a:ext cx="526701" cy="436936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274319</xdr:colOff>
      <xdr:row>119</xdr:row>
      <xdr:rowOff>28136</xdr:rowOff>
    </xdr:from>
    <xdr:to>
      <xdr:col>70</xdr:col>
      <xdr:colOff>51581</xdr:colOff>
      <xdr:row>121</xdr:row>
      <xdr:rowOff>133643</xdr:rowOff>
    </xdr:to>
    <xdr:cxnSp macro="">
      <xdr:nvCxnSpPr>
        <xdr:cNvPr id="16" name="Conector de Seta Reta 15">
          <a:extLst>
            <a:ext uri="{FF2B5EF4-FFF2-40B4-BE49-F238E27FC236}">
              <a16:creationId xmlns:a16="http://schemas.microsoft.com/office/drawing/2014/main" id="{79330F27-37B7-4E16-BFA2-447F96F6AA86}"/>
            </a:ext>
          </a:extLst>
        </xdr:cNvPr>
        <xdr:cNvCxnSpPr/>
      </xdr:nvCxnSpPr>
      <xdr:spPr>
        <a:xfrm flipH="1" flipV="1">
          <a:off x="49225199" y="21790856"/>
          <a:ext cx="386862" cy="47126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162448</xdr:colOff>
      <xdr:row>148</xdr:row>
      <xdr:rowOff>155121</xdr:rowOff>
    </xdr:from>
    <xdr:to>
      <xdr:col>58</xdr:col>
      <xdr:colOff>385778</xdr:colOff>
      <xdr:row>176</xdr:row>
      <xdr:rowOff>25062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EB0243D9-5C5C-4F7F-B681-BDF2AF17BD95}"/>
            </a:ext>
            <a:ext uri="{147F2762-F138-4A5C-976F-8EAC2B608ADB}">
              <a16:predDERef xmlns:a16="http://schemas.microsoft.com/office/drawing/2014/main" pred="{176237B8-2E56-D97C-028D-19346A8A7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58</xdr:col>
      <xdr:colOff>590134</xdr:colOff>
      <xdr:row>148</xdr:row>
      <xdr:rowOff>155121</xdr:rowOff>
    </xdr:from>
    <xdr:to>
      <xdr:col>72</xdr:col>
      <xdr:colOff>150323</xdr:colOff>
      <xdr:row>176</xdr:row>
      <xdr:rowOff>25063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07D8D5CD-53C0-47E4-80E7-2F7127433A2A}"/>
            </a:ext>
            <a:ext uri="{147F2762-F138-4A5C-976F-8EAC2B608ADB}">
              <a16:predDERef xmlns:a16="http://schemas.microsoft.com/office/drawing/2014/main" pred="{42279FDD-AF39-49CD-97DE-116AA5F45A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46</xdr:col>
      <xdr:colOff>137856</xdr:colOff>
      <xdr:row>176</xdr:row>
      <xdr:rowOff>143817</xdr:rowOff>
    </xdr:from>
    <xdr:to>
      <xdr:col>58</xdr:col>
      <xdr:colOff>399011</xdr:colOff>
      <xdr:row>204</xdr:row>
      <xdr:rowOff>32856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7C0349B6-84A8-450B-B317-F2800282115A}"/>
            </a:ext>
            <a:ext uri="{147F2762-F138-4A5C-976F-8EAC2B608ADB}">
              <a16:predDERef xmlns:a16="http://schemas.microsoft.com/office/drawing/2014/main" pred="{18E86FC5-90E3-4FEF-ABF4-DC8BFAE601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581474</xdr:colOff>
      <xdr:row>176</xdr:row>
      <xdr:rowOff>143816</xdr:rowOff>
    </xdr:from>
    <xdr:to>
      <xdr:col>72</xdr:col>
      <xdr:colOff>160714</xdr:colOff>
      <xdr:row>204</xdr:row>
      <xdr:rowOff>32855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0A444B45-88C1-4CAD-9220-301F4969FA2E}"/>
            </a:ext>
            <a:ext uri="{147F2762-F138-4A5C-976F-8EAC2B608ADB}">
              <a16:predDERef xmlns:a16="http://schemas.microsoft.com/office/drawing/2014/main" pred="{3EDFDD88-8690-4D0A-A6DD-D013D1F0C9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50</xdr:col>
      <xdr:colOff>356239</xdr:colOff>
      <xdr:row>204</xdr:row>
      <xdr:rowOff>118582</xdr:rowOff>
    </xdr:from>
    <xdr:to>
      <xdr:col>63</xdr:col>
      <xdr:colOff>218902</xdr:colOff>
      <xdr:row>232</xdr:row>
      <xdr:rowOff>7622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0F4EB56C-B702-45B1-9D3A-ED3295772CBD}"/>
            </a:ext>
            <a:ext uri="{147F2762-F138-4A5C-976F-8EAC2B608ADB}">
              <a16:predDERef xmlns:a16="http://schemas.microsoft.com/office/drawing/2014/main" pred="{A0B0FC24-D1B0-4F95-A408-99E8AE868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69</xdr:col>
      <xdr:colOff>143691</xdr:colOff>
      <xdr:row>208</xdr:row>
      <xdr:rowOff>128399</xdr:rowOff>
    </xdr:from>
    <xdr:to>
      <xdr:col>76</xdr:col>
      <xdr:colOff>443239</xdr:colOff>
      <xdr:row>228</xdr:row>
      <xdr:rowOff>11973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7D8CBE57-449C-4691-9C02-F54186F673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094571" y="38167439"/>
          <a:ext cx="4178128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73</xdr:col>
      <xdr:colOff>579120</xdr:colOff>
      <xdr:row>99</xdr:row>
      <xdr:rowOff>152400</xdr:rowOff>
    </xdr:from>
    <xdr:to>
      <xdr:col>94</xdr:col>
      <xdr:colOff>111034</xdr:colOff>
      <xdr:row>134</xdr:row>
      <xdr:rowOff>163285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2C1EBD05-5D39-4361-ACED-A18F00E6B26B}"/>
            </a:ext>
            <a:ext uri="{147F2762-F138-4A5C-976F-8EAC2B608ADB}">
              <a16:predDERef xmlns:a16="http://schemas.microsoft.com/office/drawing/2014/main" pred="{45D45C3B-33DF-F7F6-382D-F5060FAC4B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74</xdr:col>
      <xdr:colOff>343250</xdr:colOff>
      <xdr:row>148</xdr:row>
      <xdr:rowOff>156853</xdr:rowOff>
    </xdr:from>
    <xdr:to>
      <xdr:col>86</xdr:col>
      <xdr:colOff>520860</xdr:colOff>
      <xdr:row>176</xdr:row>
      <xdr:rowOff>26794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B61C39E9-28E6-49FC-92B9-DE312B3CCB99}"/>
            </a:ext>
            <a:ext uri="{147F2762-F138-4A5C-976F-8EAC2B608ADB}">
              <a16:predDERef xmlns:a16="http://schemas.microsoft.com/office/drawing/2014/main" pred="{34272394-E147-4AAF-9BBD-815097E51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87</xdr:col>
      <xdr:colOff>85136</xdr:colOff>
      <xdr:row>148</xdr:row>
      <xdr:rowOff>156853</xdr:rowOff>
    </xdr:from>
    <xdr:to>
      <xdr:col>100</xdr:col>
      <xdr:colOff>60960</xdr:colOff>
      <xdr:row>176</xdr:row>
      <xdr:rowOff>26795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CAD02E37-096F-468A-8370-16A02DFEDFE5}"/>
            </a:ext>
            <a:ext uri="{147F2762-F138-4A5C-976F-8EAC2B608ADB}">
              <a16:predDERef xmlns:a16="http://schemas.microsoft.com/office/drawing/2014/main" pred="{7FD7C0CE-90D0-48DB-B580-CB9201ADC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74</xdr:col>
      <xdr:colOff>318658</xdr:colOff>
      <xdr:row>176</xdr:row>
      <xdr:rowOff>145549</xdr:rowOff>
    </xdr:from>
    <xdr:to>
      <xdr:col>86</xdr:col>
      <xdr:colOff>534093</xdr:colOff>
      <xdr:row>204</xdr:row>
      <xdr:rowOff>34588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709FF964-FD98-4053-BD86-6F27AFDE876F}"/>
            </a:ext>
            <a:ext uri="{147F2762-F138-4A5C-976F-8EAC2B608ADB}">
              <a16:predDERef xmlns:a16="http://schemas.microsoft.com/office/drawing/2014/main" pred="{368A4986-7677-44F9-9841-886E16BE18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87</xdr:col>
      <xdr:colOff>76476</xdr:colOff>
      <xdr:row>176</xdr:row>
      <xdr:rowOff>145548</xdr:rowOff>
    </xdr:from>
    <xdr:to>
      <xdr:col>100</xdr:col>
      <xdr:colOff>60960</xdr:colOff>
      <xdr:row>204</xdr:row>
      <xdr:rowOff>34587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4BFD5DFA-3471-4D47-972E-429C77D5A416}"/>
            </a:ext>
            <a:ext uri="{147F2762-F138-4A5C-976F-8EAC2B608ADB}">
              <a16:predDERef xmlns:a16="http://schemas.microsoft.com/office/drawing/2014/main" pred="{7097B948-2ACF-4B40-A4F3-BE013100A8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82</xdr:col>
      <xdr:colOff>388451</xdr:colOff>
      <xdr:row>204</xdr:row>
      <xdr:rowOff>112694</xdr:rowOff>
    </xdr:from>
    <xdr:to>
      <xdr:col>95</xdr:col>
      <xdr:colOff>323504</xdr:colOff>
      <xdr:row>232</xdr:row>
      <xdr:rowOff>9354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E81DA6FC-E28F-42F5-8FDE-D892E2642FF8}"/>
            </a:ext>
            <a:ext uri="{147F2762-F138-4A5C-976F-8EAC2B608ADB}">
              <a16:predDERef xmlns:a16="http://schemas.microsoft.com/office/drawing/2014/main" pred="{ED1175CF-E193-41BD-B7D7-46CB21FAC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48</xdr:col>
      <xdr:colOff>579120</xdr:colOff>
      <xdr:row>120</xdr:row>
      <xdr:rowOff>59166</xdr:rowOff>
    </xdr:from>
    <xdr:to>
      <xdr:col>49</xdr:col>
      <xdr:colOff>69925</xdr:colOff>
      <xdr:row>122</xdr:row>
      <xdr:rowOff>95026</xdr:rowOff>
    </xdr:to>
    <xdr:cxnSp macro="">
      <xdr:nvCxnSpPr>
        <xdr:cNvPr id="29" name="Conector de Seta Reta 28">
          <a:extLst>
            <a:ext uri="{FF2B5EF4-FFF2-40B4-BE49-F238E27FC236}">
              <a16:creationId xmlns:a16="http://schemas.microsoft.com/office/drawing/2014/main" id="{FF66B020-F9CE-421A-BED0-5682EC951F53}"/>
            </a:ext>
          </a:extLst>
        </xdr:cNvPr>
        <xdr:cNvCxnSpPr/>
      </xdr:nvCxnSpPr>
      <xdr:spPr>
        <a:xfrm flipV="1">
          <a:off x="36568380" y="22004766"/>
          <a:ext cx="153745" cy="401620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80.xml><?xml version="1.0" encoding="utf-8"?>
<c:userShapes xmlns:c="http://schemas.openxmlformats.org/drawingml/2006/chart">
  <cdr:relSizeAnchor xmlns:cdr="http://schemas.openxmlformats.org/drawingml/2006/chartDrawing">
    <cdr:from>
      <cdr:x>0.0758</cdr:x>
      <cdr:y>0.16376</cdr:y>
    </cdr:from>
    <cdr:to>
      <cdr:x>0.15061</cdr:x>
      <cdr:y>0.24738</cdr:y>
    </cdr:to>
    <cdr:sp macro="" textlink="">
      <cdr:nvSpPr>
        <cdr:cNvPr id="4" name="Retângulo: Cantos Arredondados 3">
          <a:extLst xmlns:a="http://schemas.openxmlformats.org/drawingml/2006/main">
            <a:ext uri="{FF2B5EF4-FFF2-40B4-BE49-F238E27FC236}">
              <a16:creationId xmlns:a16="http://schemas.microsoft.com/office/drawing/2014/main" id="{1A289322-577B-DABB-DD72-9A7DF9F2EFA2}"/>
            </a:ext>
          </a:extLst>
        </cdr:cNvPr>
        <cdr:cNvSpPr/>
      </cdr:nvSpPr>
      <cdr:spPr>
        <a:xfrm xmlns:a="http://schemas.openxmlformats.org/drawingml/2006/main">
          <a:off x="1248782" y="966693"/>
          <a:ext cx="1232523" cy="49362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Recessão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Governo Dilma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0.20956</cdr:x>
      <cdr:y>0.62006</cdr:y>
    </cdr:from>
    <cdr:to>
      <cdr:x>0.27852</cdr:x>
      <cdr:y>0.71066</cdr:y>
    </cdr:to>
    <cdr:sp macro="" textlink="">
      <cdr:nvSpPr>
        <cdr:cNvPr id="5" name="Retângulo: Cantos Arredondados 4">
          <a:extLst xmlns:a="http://schemas.openxmlformats.org/drawingml/2006/main">
            <a:ext uri="{FF2B5EF4-FFF2-40B4-BE49-F238E27FC236}">
              <a16:creationId xmlns:a16="http://schemas.microsoft.com/office/drawing/2014/main" id="{6FFFBC98-3888-7AFD-9748-B771CDEDA56E}"/>
            </a:ext>
          </a:extLst>
        </cdr:cNvPr>
        <cdr:cNvSpPr/>
      </cdr:nvSpPr>
      <cdr:spPr>
        <a:xfrm xmlns:a="http://schemas.openxmlformats.org/drawingml/2006/main">
          <a:off x="3452415" y="3660327"/>
          <a:ext cx="113617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Recuperação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econômica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0.18047</cdr:x>
      <cdr:y>0.21058</cdr:y>
    </cdr:from>
    <cdr:to>
      <cdr:x>0.26281</cdr:x>
      <cdr:y>0.30117</cdr:y>
    </cdr:to>
    <cdr:sp macro="" textlink="">
      <cdr:nvSpPr>
        <cdr:cNvPr id="6" name="Retângulo: Cantos Arredondados 5">
          <a:extLst xmlns:a="http://schemas.openxmlformats.org/drawingml/2006/main">
            <a:ext uri="{FF2B5EF4-FFF2-40B4-BE49-F238E27FC236}">
              <a16:creationId xmlns:a16="http://schemas.microsoft.com/office/drawing/2014/main" id="{2B715E66-259C-D2EB-54FE-26F1BD387107}"/>
            </a:ext>
          </a:extLst>
        </cdr:cNvPr>
        <cdr:cNvSpPr/>
      </cdr:nvSpPr>
      <cdr:spPr>
        <a:xfrm xmlns:a="http://schemas.openxmlformats.org/drawingml/2006/main">
          <a:off x="2975020" y="1281947"/>
          <a:ext cx="1357498" cy="55147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2016/2017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abaixo da MLT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0.36294</cdr:x>
      <cdr:y>0.65144</cdr:y>
    </cdr:from>
    <cdr:to>
      <cdr:x>0.4457</cdr:x>
      <cdr:y>0.74584</cdr:y>
    </cdr:to>
    <cdr:sp macro="" textlink="">
      <cdr:nvSpPr>
        <cdr:cNvPr id="10" name="Retângulo: Cantos Arredondados 9">
          <a:extLst xmlns:a="http://schemas.openxmlformats.org/drawingml/2006/main">
            <a:ext uri="{FF2B5EF4-FFF2-40B4-BE49-F238E27FC236}">
              <a16:creationId xmlns:a16="http://schemas.microsoft.com/office/drawing/2014/main" id="{DFD9F37B-0712-AEE9-B954-058D489D0D03}"/>
            </a:ext>
          </a:extLst>
        </cdr:cNvPr>
        <cdr:cNvSpPr/>
      </cdr:nvSpPr>
      <cdr:spPr>
        <a:xfrm xmlns:a="http://schemas.openxmlformats.org/drawingml/2006/main">
          <a:off x="5983145" y="3965745"/>
          <a:ext cx="1364312" cy="574672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Queda consumo Brasil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devido Covid-19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0.412</cdr:x>
      <cdr:y>0.17304</cdr:y>
    </cdr:from>
    <cdr:to>
      <cdr:x>0.47747</cdr:x>
      <cdr:y>0.27504</cdr:y>
    </cdr:to>
    <cdr:sp macro="" textlink="">
      <cdr:nvSpPr>
        <cdr:cNvPr id="11" name="Retângulo: Cantos Arredondados 10">
          <a:extLst xmlns:a="http://schemas.openxmlformats.org/drawingml/2006/main">
            <a:ext uri="{FF2B5EF4-FFF2-40B4-BE49-F238E27FC236}">
              <a16:creationId xmlns:a16="http://schemas.microsoft.com/office/drawing/2014/main" id="{1DD60765-92CA-7EE3-31C4-DBAF67E5842F}"/>
            </a:ext>
          </a:extLst>
        </cdr:cNvPr>
        <cdr:cNvSpPr/>
      </cdr:nvSpPr>
      <cdr:spPr>
        <a:xfrm xmlns:a="http://schemas.openxmlformats.org/drawingml/2006/main">
          <a:off x="6791896" y="1053397"/>
          <a:ext cx="1079283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ACL reage de imediato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0.48865</cdr:x>
      <cdr:y>0.13579</cdr:y>
    </cdr:from>
    <cdr:to>
      <cdr:x>0.5674</cdr:x>
      <cdr:y>0.23779</cdr:y>
    </cdr:to>
    <cdr:sp macro="" textlink="">
      <cdr:nvSpPr>
        <cdr:cNvPr id="12" name="Retângulo: Cantos Arredondados 11">
          <a:extLst xmlns:a="http://schemas.openxmlformats.org/drawingml/2006/main">
            <a:ext uri="{FF2B5EF4-FFF2-40B4-BE49-F238E27FC236}">
              <a16:creationId xmlns:a16="http://schemas.microsoft.com/office/drawing/2014/main" id="{34A4DCBC-1177-D15C-E975-8D0DE68271B6}"/>
            </a:ext>
          </a:extLst>
        </cdr:cNvPr>
        <cdr:cNvSpPr/>
      </cdr:nvSpPr>
      <cdr:spPr>
        <a:xfrm xmlns:a="http://schemas.openxmlformats.org/drawingml/2006/main">
          <a:off x="8055490" y="826643"/>
          <a:ext cx="1298206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Cativo reajusta no ano seguinte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0.53223</cdr:x>
      <cdr:y>0.72186</cdr:y>
    </cdr:from>
    <cdr:to>
      <cdr:x>0.63788</cdr:x>
      <cdr:y>0.81719</cdr:y>
    </cdr:to>
    <cdr:sp macro="" textlink="">
      <cdr:nvSpPr>
        <cdr:cNvPr id="13" name="Retângulo: Cantos Arredondados 12">
          <a:extLst xmlns:a="http://schemas.openxmlformats.org/drawingml/2006/main">
            <a:ext uri="{FF2B5EF4-FFF2-40B4-BE49-F238E27FC236}">
              <a16:creationId xmlns:a16="http://schemas.microsoft.com/office/drawing/2014/main" id="{6B68D50E-BF67-F2D2-0094-D3FCFC7908AF}"/>
            </a:ext>
          </a:extLst>
        </cdr:cNvPr>
        <cdr:cNvSpPr/>
      </cdr:nvSpPr>
      <cdr:spPr>
        <a:xfrm xmlns:a="http://schemas.openxmlformats.org/drawingml/2006/main">
          <a:off x="8773888" y="4394436"/>
          <a:ext cx="1741715" cy="580335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S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obreoferta de energia e período úmido muito acima da MLT</a:t>
          </a:r>
        </a:p>
      </cdr:txBody>
    </cdr:sp>
  </cdr:relSizeAnchor>
  <cdr:relSizeAnchor xmlns:cdr="http://schemas.openxmlformats.org/drawingml/2006/chartDrawing">
    <cdr:from>
      <cdr:x>0.89013</cdr:x>
      <cdr:y>0.67536</cdr:y>
    </cdr:from>
    <cdr:to>
      <cdr:x>0.97522</cdr:x>
      <cdr:y>0.79931</cdr:y>
    </cdr:to>
    <cdr:sp macro="" textlink="">
      <cdr:nvSpPr>
        <cdr:cNvPr id="14" name="Retângulo: Cantos Arredondados 13">
          <a:extLst xmlns:a="http://schemas.openxmlformats.org/drawingml/2006/main">
            <a:ext uri="{FF2B5EF4-FFF2-40B4-BE49-F238E27FC236}">
              <a16:creationId xmlns:a16="http://schemas.microsoft.com/office/drawing/2014/main" id="{A3C5468D-CB51-1BE2-DBB2-6BC393991962}"/>
            </a:ext>
          </a:extLst>
        </cdr:cNvPr>
        <cdr:cNvSpPr/>
      </cdr:nvSpPr>
      <cdr:spPr>
        <a:xfrm xmlns:a="http://schemas.openxmlformats.org/drawingml/2006/main">
          <a:off x="14673945" y="4111338"/>
          <a:ext cx="1402711" cy="75457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2025/2026 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abaixo da média histórica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0.52272</cdr:x>
      <cdr:y>0.60123</cdr:y>
    </cdr:from>
    <cdr:to>
      <cdr:x>0.58197</cdr:x>
      <cdr:y>0.68993</cdr:y>
    </cdr:to>
    <cdr:sp macro="" textlink="">
      <cdr:nvSpPr>
        <cdr:cNvPr id="15" name="Retângulo: Cantos Arredondados 14">
          <a:extLst xmlns:a="http://schemas.openxmlformats.org/drawingml/2006/main">
            <a:ext uri="{FF2B5EF4-FFF2-40B4-BE49-F238E27FC236}">
              <a16:creationId xmlns:a16="http://schemas.microsoft.com/office/drawing/2014/main" id="{7C51C148-8A56-802C-1AF4-295AA1C667C2}"/>
            </a:ext>
          </a:extLst>
        </cdr:cNvPr>
        <cdr:cNvSpPr/>
      </cdr:nvSpPr>
      <cdr:spPr>
        <a:xfrm xmlns:a="http://schemas.openxmlformats.org/drawingml/2006/main">
          <a:off x="8866556" y="3708400"/>
          <a:ext cx="1005116" cy="547077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Reversão da crise hídrica</a:t>
          </a:r>
        </a:p>
      </cdr:txBody>
    </cdr:sp>
  </cdr:relSizeAnchor>
  <cdr:relSizeAnchor xmlns:cdr="http://schemas.openxmlformats.org/drawingml/2006/chartDrawing">
    <cdr:from>
      <cdr:x>0.78712</cdr:x>
      <cdr:y>0.72063</cdr:y>
    </cdr:from>
    <cdr:to>
      <cdr:x>0.87692</cdr:x>
      <cdr:y>0.82151</cdr:y>
    </cdr:to>
    <cdr:sp macro="" textlink="">
      <cdr:nvSpPr>
        <cdr:cNvPr id="16" name="Retângulo: Cantos Arredondados 15">
          <a:extLst xmlns:a="http://schemas.openxmlformats.org/drawingml/2006/main">
            <a:ext uri="{FF2B5EF4-FFF2-40B4-BE49-F238E27FC236}">
              <a16:creationId xmlns:a16="http://schemas.microsoft.com/office/drawing/2014/main" id="{7D6C2396-6A0B-A1B3-2EE9-9C250F3B2BD6}"/>
            </a:ext>
          </a:extLst>
        </cdr:cNvPr>
        <cdr:cNvSpPr/>
      </cdr:nvSpPr>
      <cdr:spPr>
        <a:xfrm xmlns:a="http://schemas.openxmlformats.org/drawingml/2006/main">
          <a:off x="12975773" y="4386942"/>
          <a:ext cx="1480419" cy="614120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Início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r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eequilíbrio entre oferta e demanda</a:t>
          </a:r>
        </a:p>
      </cdr:txBody>
    </cdr:sp>
  </cdr:relSizeAnchor>
  <cdr:relSizeAnchor xmlns:cdr="http://schemas.openxmlformats.org/drawingml/2006/chartDrawing">
    <cdr:from>
      <cdr:x>0.00321</cdr:x>
      <cdr:y>0.02146</cdr:y>
    </cdr:from>
    <cdr:to>
      <cdr:x>0.20111</cdr:x>
      <cdr:y>0.06437</cdr:y>
    </cdr:to>
    <cdr:sp macro="" textlink="">
      <cdr:nvSpPr>
        <cdr:cNvPr id="17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54429" y="130628"/>
          <a:ext cx="3352802" cy="2612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0.64701</cdr:x>
      <cdr:y>0.01371</cdr:y>
    </cdr:from>
    <cdr:to>
      <cdr:x>0.80297</cdr:x>
      <cdr:y>0.11742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10666130" y="83461"/>
          <a:ext cx="2570902" cy="631348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  <a:p xmlns:a="http://schemas.openxmlformats.org/drawingml/2006/main">
          <a:pPr algn="l"/>
          <a:r>
            <a:rPr lang="pt-BR" sz="1100" baseline="0">
              <a:latin typeface="Book Antiqua" panose="02040602050305030304" pitchFamily="18" charset="0"/>
            </a:rPr>
            <a:t>Média de preços dos próximos 5 anos</a:t>
          </a:r>
          <a:endParaRPr lang="pt-BR" sz="1100"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0.1049</cdr:x>
      <cdr:y>0.70717</cdr:y>
    </cdr:from>
    <cdr:to>
      <cdr:x>0.18489</cdr:x>
      <cdr:y>0.79777</cdr:y>
    </cdr:to>
    <cdr:sp macro="" textlink="">
      <cdr:nvSpPr>
        <cdr:cNvPr id="2" name="Retângulo: Cantos Arredondados 1">
          <a:extLst xmlns:a="http://schemas.openxmlformats.org/drawingml/2006/main">
            <a:ext uri="{FF2B5EF4-FFF2-40B4-BE49-F238E27FC236}">
              <a16:creationId xmlns:a16="http://schemas.microsoft.com/office/drawing/2014/main" id="{B502AE19-BD64-0E68-0B82-C83315FFEAA1}"/>
            </a:ext>
          </a:extLst>
        </cdr:cNvPr>
        <cdr:cNvSpPr/>
      </cdr:nvSpPr>
      <cdr:spPr>
        <a:xfrm xmlns:a="http://schemas.openxmlformats.org/drawingml/2006/main">
          <a:off x="1728270" y="4174564"/>
          <a:ext cx="131781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Período úmido 2015/2016</a:t>
          </a:r>
          <a:r>
            <a:rPr lang="pt-B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acima da MLT</a:t>
          </a:r>
          <a:endParaRPr lang="pt-BR">
            <a:effectLst/>
          </a:endParaRPr>
        </a:p>
      </cdr:txBody>
    </cdr:sp>
  </cdr:relSizeAnchor>
</c:userShapes>
</file>

<file path=xl/drawings/drawing81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82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83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84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85.xml><?xml version="1.0" encoding="utf-8"?>
<c:userShapes xmlns:c="http://schemas.openxmlformats.org/drawingml/2006/chart">
  <cdr:relSizeAnchor xmlns:cdr="http://schemas.openxmlformats.org/drawingml/2006/chartDrawing">
    <cdr:from>
      <cdr:x>0.00321</cdr:x>
      <cdr:y>0.01139</cdr:y>
    </cdr:from>
    <cdr:to>
      <cdr:x>0.16652</cdr:x>
      <cdr:y>0.08649</cdr:y>
    </cdr:to>
    <cdr:sp macro="" textlink="">
      <cdr:nvSpPr>
        <cdr:cNvPr id="2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40918" y="73914"/>
          <a:ext cx="2081796" cy="48724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0.85027</cdr:x>
      <cdr:y>0.0028</cdr:y>
    </cdr:from>
    <cdr:to>
      <cdr:x>0.99819</cdr:x>
      <cdr:y>0.13496</cdr:y>
    </cdr:to>
    <cdr:pic>
      <cdr:nvPicPr>
        <cdr:cNvPr id="3" name="Imagem 2">
          <a:extLst xmlns:a="http://schemas.openxmlformats.org/drawingml/2006/main">
            <a:ext uri="{FF2B5EF4-FFF2-40B4-BE49-F238E27FC236}">
              <a16:creationId xmlns:a16="http://schemas.microsoft.com/office/drawing/2014/main" id="{4A50A497-D594-2EDF-2F68-8751F7173B43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0838543" y="18143"/>
          <a:ext cx="1885603" cy="857459"/>
        </a:xfrm>
        <a:prstGeom xmlns:a="http://schemas.openxmlformats.org/drawingml/2006/main" prst="rect">
          <a:avLst/>
        </a:prstGeom>
      </cdr:spPr>
    </cdr:pic>
  </cdr:relSizeAnchor>
</c:userShapes>
</file>

<file path=xl/drawings/drawing86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87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88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89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23D6D4E-A78B-4C97-B979-ED6C0A08BE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42225" y="40354379"/>
          <a:ext cx="4198076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BAFF606-AE3C-4702-AA9A-DE1B31D87F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42225" y="40354379"/>
          <a:ext cx="4198076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9134FB-A8F3-4DC6-BB18-3F83B7B0A1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567AABB-62E3-448F-8BB1-3D2815CF5D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45</xdr:col>
      <xdr:colOff>0</xdr:colOff>
      <xdr:row>0</xdr:row>
      <xdr:rowOff>0</xdr:rowOff>
    </xdr:from>
    <xdr:to>
      <xdr:col>48</xdr:col>
      <xdr:colOff>56803</xdr:colOff>
      <xdr:row>4</xdr:row>
      <xdr:rowOff>117231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8DF33FA-AA56-4902-9090-962DB5959B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404175" y="0"/>
          <a:ext cx="1885603" cy="879231"/>
        </a:xfrm>
        <a:prstGeom prst="rect">
          <a:avLst/>
        </a:prstGeom>
      </xdr:spPr>
    </xdr:pic>
    <xdr:clientData/>
  </xdr:twoCellAnchor>
  <xdr:twoCellAnchor editAs="oneCell">
    <xdr:from>
      <xdr:col>45</xdr:col>
      <xdr:colOff>0</xdr:colOff>
      <xdr:row>0</xdr:row>
      <xdr:rowOff>0</xdr:rowOff>
    </xdr:from>
    <xdr:to>
      <xdr:col>51</xdr:col>
      <xdr:colOff>574765</xdr:colOff>
      <xdr:row>19</xdr:row>
      <xdr:rowOff>61374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10A75FA-2649-49EF-A53B-B4884F57BF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04175" y="0"/>
          <a:ext cx="4232365" cy="36808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183606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79D0960C-1FFD-4A83-A3BA-BBEBAC94AB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42225" y="40354379"/>
          <a:ext cx="4203156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45</xdr:col>
      <xdr:colOff>0</xdr:colOff>
      <xdr:row>0</xdr:row>
      <xdr:rowOff>0</xdr:rowOff>
    </xdr:from>
    <xdr:to>
      <xdr:col>48</xdr:col>
      <xdr:colOff>56803</xdr:colOff>
      <xdr:row>4</xdr:row>
      <xdr:rowOff>117231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4ED59E7-7829-41D2-A28F-DCCE8DA0F2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137600" y="0"/>
          <a:ext cx="1885603" cy="848751"/>
        </a:xfrm>
        <a:prstGeom prst="rect">
          <a:avLst/>
        </a:prstGeom>
      </xdr:spPr>
    </xdr:pic>
    <xdr:clientData/>
  </xdr:twoCellAnchor>
  <xdr:twoCellAnchor editAs="oneCell">
    <xdr:from>
      <xdr:col>45</xdr:col>
      <xdr:colOff>0</xdr:colOff>
      <xdr:row>0</xdr:row>
      <xdr:rowOff>0</xdr:rowOff>
    </xdr:from>
    <xdr:to>
      <xdr:col>51</xdr:col>
      <xdr:colOff>574765</xdr:colOff>
      <xdr:row>19</xdr:row>
      <xdr:rowOff>61374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B257779-D176-484C-AA59-372394616D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137600" y="0"/>
          <a:ext cx="4232365" cy="3536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183606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05A3109-81B9-4EF7-9F7D-7B5E884164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1458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7DADFCE-26EB-48C9-8AF4-4E987A9C0B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780E542-F7AF-495C-9C10-BBDEECFA0E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oneCellAnchor>
    <xdr:from>
      <xdr:col>44</xdr:col>
      <xdr:colOff>0</xdr:colOff>
      <xdr:row>0</xdr:row>
      <xdr:rowOff>0</xdr:rowOff>
    </xdr:from>
    <xdr:ext cx="4209506" cy="3541174"/>
    <xdr:pic>
      <xdr:nvPicPr>
        <xdr:cNvPr id="2" name="Imagem 1">
          <a:extLst>
            <a:ext uri="{FF2B5EF4-FFF2-40B4-BE49-F238E27FC236}">
              <a16:creationId xmlns:a16="http://schemas.microsoft.com/office/drawing/2014/main" id="{CE137670-0E1A-4C12-8884-0815AB86B2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0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31FB48D-4424-436D-BCC6-AD2CE4A31C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oneCellAnchor>
    <xdr:from>
      <xdr:col>44</xdr:col>
      <xdr:colOff>0</xdr:colOff>
      <xdr:row>0</xdr:row>
      <xdr:rowOff>0</xdr:rowOff>
    </xdr:from>
    <xdr:ext cx="4209506" cy="3541174"/>
    <xdr:pic>
      <xdr:nvPicPr>
        <xdr:cNvPr id="2" name="Imagem 1">
          <a:extLst>
            <a:ext uri="{FF2B5EF4-FFF2-40B4-BE49-F238E27FC236}">
              <a16:creationId xmlns:a16="http://schemas.microsoft.com/office/drawing/2014/main" id="{866368B9-1475-4E82-A28E-BA965FB2DB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0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0D9E977-D30C-4B1C-9325-C117E5310F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oneCellAnchor>
    <xdr:from>
      <xdr:col>44</xdr:col>
      <xdr:colOff>0</xdr:colOff>
      <xdr:row>0</xdr:row>
      <xdr:rowOff>0</xdr:rowOff>
    </xdr:from>
    <xdr:ext cx="4209506" cy="3541174"/>
    <xdr:pic>
      <xdr:nvPicPr>
        <xdr:cNvPr id="2" name="Imagem 1">
          <a:extLst>
            <a:ext uri="{FF2B5EF4-FFF2-40B4-BE49-F238E27FC236}">
              <a16:creationId xmlns:a16="http://schemas.microsoft.com/office/drawing/2014/main" id="{1407076D-83E5-483A-B96C-7444A232FF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0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44</xdr:col>
      <xdr:colOff>0</xdr:colOff>
      <xdr:row>0</xdr:row>
      <xdr:rowOff>0</xdr:rowOff>
    </xdr:from>
    <xdr:ext cx="4209506" cy="3541174"/>
    <xdr:pic>
      <xdr:nvPicPr>
        <xdr:cNvPr id="3" name="Imagem 2">
          <a:extLst>
            <a:ext uri="{FF2B5EF4-FFF2-40B4-BE49-F238E27FC236}">
              <a16:creationId xmlns:a16="http://schemas.microsoft.com/office/drawing/2014/main" id="{338DA20C-D7FD-4615-B945-92C631145D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0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44</xdr:col>
      <xdr:colOff>0</xdr:colOff>
      <xdr:row>211</xdr:row>
      <xdr:rowOff>158879</xdr:rowOff>
    </xdr:from>
    <xdr:to>
      <xdr:col>51</xdr:col>
      <xdr:colOff>181888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757D4EF-E738-41C2-BA4A-5238D64E44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12868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oneCellAnchor>
    <xdr:from>
      <xdr:col>44</xdr:col>
      <xdr:colOff>0</xdr:colOff>
      <xdr:row>0</xdr:row>
      <xdr:rowOff>0</xdr:rowOff>
    </xdr:from>
    <xdr:ext cx="4209506" cy="3541174"/>
    <xdr:pic>
      <xdr:nvPicPr>
        <xdr:cNvPr id="2" name="Imagem 1">
          <a:extLst>
            <a:ext uri="{FF2B5EF4-FFF2-40B4-BE49-F238E27FC236}">
              <a16:creationId xmlns:a16="http://schemas.microsoft.com/office/drawing/2014/main" id="{8210BCBE-07FD-486E-A312-0AD0E0EA72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0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44</xdr:col>
      <xdr:colOff>0</xdr:colOff>
      <xdr:row>0</xdr:row>
      <xdr:rowOff>0</xdr:rowOff>
    </xdr:from>
    <xdr:ext cx="4209506" cy="3541174"/>
    <xdr:pic>
      <xdr:nvPicPr>
        <xdr:cNvPr id="3" name="Imagem 2">
          <a:extLst>
            <a:ext uri="{FF2B5EF4-FFF2-40B4-BE49-F238E27FC236}">
              <a16:creationId xmlns:a16="http://schemas.microsoft.com/office/drawing/2014/main" id="{35EF96E8-357B-4350-B2F1-EE657764F8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0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44</xdr:col>
      <xdr:colOff>0</xdr:colOff>
      <xdr:row>211</xdr:row>
      <xdr:rowOff>158879</xdr:rowOff>
    </xdr:from>
    <xdr:to>
      <xdr:col>51</xdr:col>
      <xdr:colOff>181888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CAE36BD-8FF1-4F46-BAE0-E95E98A241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12868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582534</xdr:colOff>
      <xdr:row>0</xdr:row>
      <xdr:rowOff>0</xdr:rowOff>
    </xdr:from>
    <xdr:to>
      <xdr:col>73</xdr:col>
      <xdr:colOff>2523</xdr:colOff>
      <xdr:row>4</xdr:row>
      <xdr:rowOff>124851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70ED9F5-36D5-4D47-9935-96AC6F9D6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923814" y="0"/>
          <a:ext cx="1888869" cy="856371"/>
        </a:xfrm>
        <a:prstGeom prst="rect">
          <a:avLst/>
        </a:prstGeom>
      </xdr:spPr>
    </xdr:pic>
    <xdr:clientData/>
  </xdr:twoCellAnchor>
  <xdr:twoCellAnchor editAs="oneCell">
    <xdr:from>
      <xdr:col>69</xdr:col>
      <xdr:colOff>143691</xdr:colOff>
      <xdr:row>0</xdr:row>
      <xdr:rowOff>0</xdr:rowOff>
    </xdr:from>
    <xdr:to>
      <xdr:col>76</xdr:col>
      <xdr:colOff>474616</xdr:colOff>
      <xdr:row>19</xdr:row>
      <xdr:rowOff>74074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832C18B-3C50-4ADA-AD27-C97B495B3D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094571" y="0"/>
          <a:ext cx="4209505" cy="35487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45</xdr:col>
      <xdr:colOff>346163</xdr:colOff>
      <xdr:row>99</xdr:row>
      <xdr:rowOff>152400</xdr:rowOff>
    </xdr:from>
    <xdr:to>
      <xdr:col>73</xdr:col>
      <xdr:colOff>19424</xdr:colOff>
      <xdr:row>132</xdr:row>
      <xdr:rowOff>135317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669FC2C-8917-4577-9333-6D6B502CC0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335280</xdr:colOff>
      <xdr:row>132</xdr:row>
      <xdr:rowOff>146204</xdr:rowOff>
    </xdr:from>
    <xdr:to>
      <xdr:col>73</xdr:col>
      <xdr:colOff>19428</xdr:colOff>
      <xdr:row>144</xdr:row>
      <xdr:rowOff>37345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36A7BF2-E7D0-4BAC-9BF9-0DC2E369A28E}"/>
            </a:ext>
            <a:ext uri="{147F2762-F138-4A5C-976F-8EAC2B608ADB}">
              <a16:predDERef xmlns:a16="http://schemas.microsoft.com/office/drawing/2014/main" pred="{B9ED8EB5-B1F4-4C8D-8718-D7ABBDCF63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68</xdr:col>
      <xdr:colOff>582534</xdr:colOff>
      <xdr:row>99</xdr:row>
      <xdr:rowOff>177521</xdr:rowOff>
    </xdr:from>
    <xdr:to>
      <xdr:col>72</xdr:col>
      <xdr:colOff>280989</xdr:colOff>
      <xdr:row>104</xdr:row>
      <xdr:rowOff>111872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C646CEDD-D25D-4D9D-A03E-DB39C051F3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923814" y="18282641"/>
          <a:ext cx="1870155" cy="848751"/>
        </a:xfrm>
        <a:prstGeom prst="rect">
          <a:avLst/>
        </a:prstGeom>
      </xdr:spPr>
    </xdr:pic>
    <xdr:clientData/>
  </xdr:twoCellAnchor>
  <xdr:twoCellAnchor>
    <xdr:from>
      <xdr:col>48</xdr:col>
      <xdr:colOff>43031</xdr:colOff>
      <xdr:row>108</xdr:row>
      <xdr:rowOff>77097</xdr:rowOff>
    </xdr:from>
    <xdr:to>
      <xdr:col>48</xdr:col>
      <xdr:colOff>177501</xdr:colOff>
      <xdr:row>111</xdr:row>
      <xdr:rowOff>52124</xdr:rowOff>
    </xdr:to>
    <xdr:cxnSp macro="">
      <xdr:nvCxnSpPr>
        <xdr:cNvPr id="7" name="Conector de Seta Reta 6">
          <a:extLst>
            <a:ext uri="{FF2B5EF4-FFF2-40B4-BE49-F238E27FC236}">
              <a16:creationId xmlns:a16="http://schemas.microsoft.com/office/drawing/2014/main" id="{17541711-7C82-4B82-A6BF-E92632D67AA0}"/>
            </a:ext>
          </a:extLst>
        </xdr:cNvPr>
        <xdr:cNvCxnSpPr/>
      </xdr:nvCxnSpPr>
      <xdr:spPr>
        <a:xfrm flipH="1">
          <a:off x="36032291" y="19828137"/>
          <a:ext cx="134470" cy="52366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48645</xdr:colOff>
      <xdr:row>118</xdr:row>
      <xdr:rowOff>99705</xdr:rowOff>
    </xdr:from>
    <xdr:to>
      <xdr:col>50</xdr:col>
      <xdr:colOff>473337</xdr:colOff>
      <xdr:row>119</xdr:row>
      <xdr:rowOff>161364</xdr:rowOff>
    </xdr:to>
    <xdr:cxnSp macro="">
      <xdr:nvCxnSpPr>
        <xdr:cNvPr id="8" name="Conector de Seta Reta 7">
          <a:extLst>
            <a:ext uri="{FF2B5EF4-FFF2-40B4-BE49-F238E27FC236}">
              <a16:creationId xmlns:a16="http://schemas.microsoft.com/office/drawing/2014/main" id="{53FB34F7-6E99-4A5C-AC21-87347FC812EC}"/>
            </a:ext>
          </a:extLst>
        </xdr:cNvPr>
        <xdr:cNvCxnSpPr/>
      </xdr:nvCxnSpPr>
      <xdr:spPr>
        <a:xfrm flipH="1" flipV="1">
          <a:off x="37363785" y="21679545"/>
          <a:ext cx="424692" cy="244539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6532</xdr:colOff>
      <xdr:row>110</xdr:row>
      <xdr:rowOff>100149</xdr:rowOff>
    </xdr:from>
    <xdr:to>
      <xdr:col>51</xdr:col>
      <xdr:colOff>267789</xdr:colOff>
      <xdr:row>112</xdr:row>
      <xdr:rowOff>132806</xdr:rowOff>
    </xdr:to>
    <xdr:cxnSp macro="">
      <xdr:nvCxnSpPr>
        <xdr:cNvPr id="9" name="Conector de Seta Reta 8">
          <a:extLst>
            <a:ext uri="{FF2B5EF4-FFF2-40B4-BE49-F238E27FC236}">
              <a16:creationId xmlns:a16="http://schemas.microsoft.com/office/drawing/2014/main" id="{729FA1A6-8A20-4CB4-ABB3-5BEB9EA6C06C}"/>
            </a:ext>
          </a:extLst>
        </xdr:cNvPr>
        <xdr:cNvCxnSpPr/>
      </xdr:nvCxnSpPr>
      <xdr:spPr>
        <a:xfrm>
          <a:off x="37984612" y="20216949"/>
          <a:ext cx="261257" cy="39841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310326</xdr:colOff>
      <xdr:row>118</xdr:row>
      <xdr:rowOff>89263</xdr:rowOff>
    </xdr:from>
    <xdr:to>
      <xdr:col>57</xdr:col>
      <xdr:colOff>209006</xdr:colOff>
      <xdr:row>120</xdr:row>
      <xdr:rowOff>116897</xdr:rowOff>
    </xdr:to>
    <xdr:cxnSp macro="">
      <xdr:nvCxnSpPr>
        <xdr:cNvPr id="10" name="Conector de Seta Reta 9">
          <a:extLst>
            <a:ext uri="{FF2B5EF4-FFF2-40B4-BE49-F238E27FC236}">
              <a16:creationId xmlns:a16="http://schemas.microsoft.com/office/drawing/2014/main" id="{3F37D1FC-13D4-4D6E-B9D0-A3150915E813}"/>
            </a:ext>
          </a:extLst>
        </xdr:cNvPr>
        <xdr:cNvCxnSpPr/>
      </xdr:nvCxnSpPr>
      <xdr:spPr>
        <a:xfrm flipV="1">
          <a:off x="41336406" y="21669103"/>
          <a:ext cx="508280" cy="39339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28135</xdr:colOff>
      <xdr:row>108</xdr:row>
      <xdr:rowOff>121920</xdr:rowOff>
    </xdr:from>
    <xdr:to>
      <xdr:col>59</xdr:col>
      <xdr:colOff>557348</xdr:colOff>
      <xdr:row>114</xdr:row>
      <xdr:rowOff>34834</xdr:rowOff>
    </xdr:to>
    <xdr:cxnSp macro="">
      <xdr:nvCxnSpPr>
        <xdr:cNvPr id="11" name="Conector de Seta Reta 10">
          <a:extLst>
            <a:ext uri="{FF2B5EF4-FFF2-40B4-BE49-F238E27FC236}">
              <a16:creationId xmlns:a16="http://schemas.microsoft.com/office/drawing/2014/main" id="{02DA065E-CECC-4256-BC8E-3FE8A2190573}"/>
            </a:ext>
          </a:extLst>
        </xdr:cNvPr>
        <xdr:cNvCxnSpPr/>
      </xdr:nvCxnSpPr>
      <xdr:spPr>
        <a:xfrm>
          <a:off x="42273415" y="19872960"/>
          <a:ext cx="1138813" cy="101019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289726</xdr:colOff>
      <xdr:row>9</xdr:row>
      <xdr:rowOff>137326</xdr:rowOff>
    </xdr:from>
    <xdr:to>
      <xdr:col>60</xdr:col>
      <xdr:colOff>172496</xdr:colOff>
      <xdr:row>10</xdr:row>
      <xdr:rowOff>160773</xdr:rowOff>
    </xdr:to>
    <xdr:cxnSp macro="">
      <xdr:nvCxnSpPr>
        <xdr:cNvPr id="12" name="Conector de Seta Reta 11">
          <a:extLst>
            <a:ext uri="{FF2B5EF4-FFF2-40B4-BE49-F238E27FC236}">
              <a16:creationId xmlns:a16="http://schemas.microsoft.com/office/drawing/2014/main" id="{1928FB97-B71B-4DEE-9E5F-FD6119BA2B97}"/>
            </a:ext>
          </a:extLst>
        </xdr:cNvPr>
        <xdr:cNvCxnSpPr/>
      </xdr:nvCxnSpPr>
      <xdr:spPr>
        <a:xfrm>
          <a:off x="43144606" y="1783246"/>
          <a:ext cx="492370" cy="20632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62</xdr:col>
      <xdr:colOff>238314</xdr:colOff>
      <xdr:row>123</xdr:row>
      <xdr:rowOff>47395</xdr:rowOff>
    </xdr:from>
    <xdr:to>
      <xdr:col>63</xdr:col>
      <xdr:colOff>39022</xdr:colOff>
      <xdr:row>124</xdr:row>
      <xdr:rowOff>150390</xdr:rowOff>
    </xdr:to>
    <xdr:cxnSp macro="">
      <xdr:nvCxnSpPr>
        <xdr:cNvPr id="13" name="Conector de Seta Reta 12">
          <a:extLst>
            <a:ext uri="{FF2B5EF4-FFF2-40B4-BE49-F238E27FC236}">
              <a16:creationId xmlns:a16="http://schemas.microsoft.com/office/drawing/2014/main" id="{94D8D40A-0116-46DD-9361-497171F18304}"/>
            </a:ext>
          </a:extLst>
        </xdr:cNvPr>
        <xdr:cNvCxnSpPr/>
      </xdr:nvCxnSpPr>
      <xdr:spPr>
        <a:xfrm flipV="1">
          <a:off x="44921994" y="22541635"/>
          <a:ext cx="410308" cy="285875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66</xdr:col>
      <xdr:colOff>505431</xdr:colOff>
      <xdr:row>121</xdr:row>
      <xdr:rowOff>137830</xdr:rowOff>
    </xdr:from>
    <xdr:to>
      <xdr:col>67</xdr:col>
      <xdr:colOff>188910</xdr:colOff>
      <xdr:row>123</xdr:row>
      <xdr:rowOff>67491</xdr:rowOff>
    </xdr:to>
    <xdr:cxnSp macro="">
      <xdr:nvCxnSpPr>
        <xdr:cNvPr id="14" name="Conector de Seta Reta 13">
          <a:extLst>
            <a:ext uri="{FF2B5EF4-FFF2-40B4-BE49-F238E27FC236}">
              <a16:creationId xmlns:a16="http://schemas.microsoft.com/office/drawing/2014/main" id="{08013983-193F-489A-B1C1-A4D8B75E5C3E}"/>
            </a:ext>
          </a:extLst>
        </xdr:cNvPr>
        <xdr:cNvCxnSpPr/>
      </xdr:nvCxnSpPr>
      <xdr:spPr>
        <a:xfrm flipH="1" flipV="1">
          <a:off x="47627511" y="22266310"/>
          <a:ext cx="293079" cy="295421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520505</xdr:colOff>
      <xdr:row>116</xdr:row>
      <xdr:rowOff>163286</xdr:rowOff>
    </xdr:from>
    <xdr:to>
      <xdr:col>60</xdr:col>
      <xdr:colOff>437606</xdr:colOff>
      <xdr:row>119</xdr:row>
      <xdr:rowOff>51582</xdr:rowOff>
    </xdr:to>
    <xdr:cxnSp macro="">
      <xdr:nvCxnSpPr>
        <xdr:cNvPr id="15" name="Conector de Seta Reta 14">
          <a:extLst>
            <a:ext uri="{FF2B5EF4-FFF2-40B4-BE49-F238E27FC236}">
              <a16:creationId xmlns:a16="http://schemas.microsoft.com/office/drawing/2014/main" id="{50AB971E-A959-47C2-89B0-A253384C8175}"/>
            </a:ext>
          </a:extLst>
        </xdr:cNvPr>
        <xdr:cNvCxnSpPr/>
      </xdr:nvCxnSpPr>
      <xdr:spPr>
        <a:xfrm flipV="1">
          <a:off x="43375385" y="21377366"/>
          <a:ext cx="526701" cy="436936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274319</xdr:colOff>
      <xdr:row>119</xdr:row>
      <xdr:rowOff>28136</xdr:rowOff>
    </xdr:from>
    <xdr:to>
      <xdr:col>70</xdr:col>
      <xdr:colOff>51581</xdr:colOff>
      <xdr:row>121</xdr:row>
      <xdr:rowOff>133643</xdr:rowOff>
    </xdr:to>
    <xdr:cxnSp macro="">
      <xdr:nvCxnSpPr>
        <xdr:cNvPr id="16" name="Conector de Seta Reta 15">
          <a:extLst>
            <a:ext uri="{FF2B5EF4-FFF2-40B4-BE49-F238E27FC236}">
              <a16:creationId xmlns:a16="http://schemas.microsoft.com/office/drawing/2014/main" id="{4EED3FD2-DA78-4A58-9922-EEEBD361199E}"/>
            </a:ext>
          </a:extLst>
        </xdr:cNvPr>
        <xdr:cNvCxnSpPr/>
      </xdr:nvCxnSpPr>
      <xdr:spPr>
        <a:xfrm flipH="1" flipV="1">
          <a:off x="49225199" y="21790856"/>
          <a:ext cx="386862" cy="47126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162448</xdr:colOff>
      <xdr:row>148</xdr:row>
      <xdr:rowOff>155121</xdr:rowOff>
    </xdr:from>
    <xdr:to>
      <xdr:col>58</xdr:col>
      <xdr:colOff>385778</xdr:colOff>
      <xdr:row>176</xdr:row>
      <xdr:rowOff>25062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133DB879-F855-4C8C-8381-4CB8935A7AD4}"/>
            </a:ext>
            <a:ext uri="{147F2762-F138-4A5C-976F-8EAC2B608ADB}">
              <a16:predDERef xmlns:a16="http://schemas.microsoft.com/office/drawing/2014/main" pred="{176237B8-2E56-D97C-028D-19346A8A7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58</xdr:col>
      <xdr:colOff>590134</xdr:colOff>
      <xdr:row>148</xdr:row>
      <xdr:rowOff>155121</xdr:rowOff>
    </xdr:from>
    <xdr:to>
      <xdr:col>72</xdr:col>
      <xdr:colOff>150323</xdr:colOff>
      <xdr:row>176</xdr:row>
      <xdr:rowOff>25063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3AE977CA-1348-4ECA-9B9A-BB945B64C1FF}"/>
            </a:ext>
            <a:ext uri="{147F2762-F138-4A5C-976F-8EAC2B608ADB}">
              <a16:predDERef xmlns:a16="http://schemas.microsoft.com/office/drawing/2014/main" pred="{42279FDD-AF39-49CD-97DE-116AA5F45A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46</xdr:col>
      <xdr:colOff>137856</xdr:colOff>
      <xdr:row>176</xdr:row>
      <xdr:rowOff>143817</xdr:rowOff>
    </xdr:from>
    <xdr:to>
      <xdr:col>58</xdr:col>
      <xdr:colOff>399011</xdr:colOff>
      <xdr:row>204</xdr:row>
      <xdr:rowOff>32856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A3DDEC32-FA6E-4701-A7DE-3748FE0E17C9}"/>
            </a:ext>
            <a:ext uri="{147F2762-F138-4A5C-976F-8EAC2B608ADB}">
              <a16:predDERef xmlns:a16="http://schemas.microsoft.com/office/drawing/2014/main" pred="{18E86FC5-90E3-4FEF-ABF4-DC8BFAE601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581474</xdr:colOff>
      <xdr:row>176</xdr:row>
      <xdr:rowOff>143816</xdr:rowOff>
    </xdr:from>
    <xdr:to>
      <xdr:col>72</xdr:col>
      <xdr:colOff>160714</xdr:colOff>
      <xdr:row>204</xdr:row>
      <xdr:rowOff>32855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18CE10C6-31B0-4D90-9664-02E686B756E6}"/>
            </a:ext>
            <a:ext uri="{147F2762-F138-4A5C-976F-8EAC2B608ADB}">
              <a16:predDERef xmlns:a16="http://schemas.microsoft.com/office/drawing/2014/main" pred="{3EDFDD88-8690-4D0A-A6DD-D013D1F0C9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50</xdr:col>
      <xdr:colOff>356239</xdr:colOff>
      <xdr:row>204</xdr:row>
      <xdr:rowOff>118582</xdr:rowOff>
    </xdr:from>
    <xdr:to>
      <xdr:col>63</xdr:col>
      <xdr:colOff>218902</xdr:colOff>
      <xdr:row>232</xdr:row>
      <xdr:rowOff>7622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BB3C5536-7666-44F2-96A5-02FCC3EE2E4A}"/>
            </a:ext>
            <a:ext uri="{147F2762-F138-4A5C-976F-8EAC2B608ADB}">
              <a16:predDERef xmlns:a16="http://schemas.microsoft.com/office/drawing/2014/main" pred="{A0B0FC24-D1B0-4F95-A408-99E8AE868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69</xdr:col>
      <xdr:colOff>143691</xdr:colOff>
      <xdr:row>208</xdr:row>
      <xdr:rowOff>128399</xdr:rowOff>
    </xdr:from>
    <xdr:to>
      <xdr:col>76</xdr:col>
      <xdr:colOff>443239</xdr:colOff>
      <xdr:row>228</xdr:row>
      <xdr:rowOff>11973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2F7B9325-F746-45F6-B765-CED61BA8BC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094571" y="38167439"/>
          <a:ext cx="4178128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73</xdr:col>
      <xdr:colOff>579120</xdr:colOff>
      <xdr:row>99</xdr:row>
      <xdr:rowOff>152400</xdr:rowOff>
    </xdr:from>
    <xdr:to>
      <xdr:col>94</xdr:col>
      <xdr:colOff>111034</xdr:colOff>
      <xdr:row>134</xdr:row>
      <xdr:rowOff>163285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7B10DD6A-8C80-415F-953D-023EBB85818D}"/>
            </a:ext>
            <a:ext uri="{147F2762-F138-4A5C-976F-8EAC2B608ADB}">
              <a16:predDERef xmlns:a16="http://schemas.microsoft.com/office/drawing/2014/main" pred="{45D45C3B-33DF-F7F6-382D-F5060FAC4B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74</xdr:col>
      <xdr:colOff>343250</xdr:colOff>
      <xdr:row>148</xdr:row>
      <xdr:rowOff>156853</xdr:rowOff>
    </xdr:from>
    <xdr:to>
      <xdr:col>86</xdr:col>
      <xdr:colOff>520860</xdr:colOff>
      <xdr:row>176</xdr:row>
      <xdr:rowOff>26794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E15F32C5-F74E-42AA-98A5-2D7722CDB3B6}"/>
            </a:ext>
            <a:ext uri="{147F2762-F138-4A5C-976F-8EAC2B608ADB}">
              <a16:predDERef xmlns:a16="http://schemas.microsoft.com/office/drawing/2014/main" pred="{34272394-E147-4AAF-9BBD-815097E51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87</xdr:col>
      <xdr:colOff>85136</xdr:colOff>
      <xdr:row>148</xdr:row>
      <xdr:rowOff>156853</xdr:rowOff>
    </xdr:from>
    <xdr:to>
      <xdr:col>100</xdr:col>
      <xdr:colOff>60960</xdr:colOff>
      <xdr:row>176</xdr:row>
      <xdr:rowOff>26795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0701CF98-5A05-4B27-A512-B7E20685D3A7}"/>
            </a:ext>
            <a:ext uri="{147F2762-F138-4A5C-976F-8EAC2B608ADB}">
              <a16:predDERef xmlns:a16="http://schemas.microsoft.com/office/drawing/2014/main" pred="{7FD7C0CE-90D0-48DB-B580-CB9201ADC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74</xdr:col>
      <xdr:colOff>318658</xdr:colOff>
      <xdr:row>176</xdr:row>
      <xdr:rowOff>145549</xdr:rowOff>
    </xdr:from>
    <xdr:to>
      <xdr:col>86</xdr:col>
      <xdr:colOff>534093</xdr:colOff>
      <xdr:row>204</xdr:row>
      <xdr:rowOff>34588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7EF66E8F-02E8-42A2-A08A-345688CE1AFF}"/>
            </a:ext>
            <a:ext uri="{147F2762-F138-4A5C-976F-8EAC2B608ADB}">
              <a16:predDERef xmlns:a16="http://schemas.microsoft.com/office/drawing/2014/main" pred="{368A4986-7677-44F9-9841-886E16BE18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87</xdr:col>
      <xdr:colOff>76476</xdr:colOff>
      <xdr:row>176</xdr:row>
      <xdr:rowOff>145548</xdr:rowOff>
    </xdr:from>
    <xdr:to>
      <xdr:col>100</xdr:col>
      <xdr:colOff>60960</xdr:colOff>
      <xdr:row>204</xdr:row>
      <xdr:rowOff>34587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85C5224D-1317-46F3-9621-393AB2725612}"/>
            </a:ext>
            <a:ext uri="{147F2762-F138-4A5C-976F-8EAC2B608ADB}">
              <a16:predDERef xmlns:a16="http://schemas.microsoft.com/office/drawing/2014/main" pred="{7097B948-2ACF-4B40-A4F3-BE013100A8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82</xdr:col>
      <xdr:colOff>388451</xdr:colOff>
      <xdr:row>204</xdr:row>
      <xdr:rowOff>112694</xdr:rowOff>
    </xdr:from>
    <xdr:to>
      <xdr:col>95</xdr:col>
      <xdr:colOff>323504</xdr:colOff>
      <xdr:row>232</xdr:row>
      <xdr:rowOff>9354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CBC3F2E3-B5F9-4A27-A107-C967B81CF6BA}"/>
            </a:ext>
            <a:ext uri="{147F2762-F138-4A5C-976F-8EAC2B608ADB}">
              <a16:predDERef xmlns:a16="http://schemas.microsoft.com/office/drawing/2014/main" pred="{ED1175CF-E193-41BD-B7D7-46CB21FAC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48</xdr:col>
      <xdr:colOff>579120</xdr:colOff>
      <xdr:row>120</xdr:row>
      <xdr:rowOff>59166</xdr:rowOff>
    </xdr:from>
    <xdr:to>
      <xdr:col>49</xdr:col>
      <xdr:colOff>69925</xdr:colOff>
      <xdr:row>122</xdr:row>
      <xdr:rowOff>95026</xdr:rowOff>
    </xdr:to>
    <xdr:cxnSp macro="">
      <xdr:nvCxnSpPr>
        <xdr:cNvPr id="29" name="Conector de Seta Reta 28">
          <a:extLst>
            <a:ext uri="{FF2B5EF4-FFF2-40B4-BE49-F238E27FC236}">
              <a16:creationId xmlns:a16="http://schemas.microsoft.com/office/drawing/2014/main" id="{7CE6FC6C-04F0-46FC-BE4D-1FBE0415692E}"/>
            </a:ext>
          </a:extLst>
        </xdr:cNvPr>
        <xdr:cNvCxnSpPr/>
      </xdr:nvCxnSpPr>
      <xdr:spPr>
        <a:xfrm flipV="1">
          <a:off x="36568380" y="22004766"/>
          <a:ext cx="153745" cy="401620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01.xml><?xml version="1.0" encoding="utf-8"?>
<c:userShapes xmlns:c="http://schemas.openxmlformats.org/drawingml/2006/chart">
  <cdr:relSizeAnchor xmlns:cdr="http://schemas.openxmlformats.org/drawingml/2006/chartDrawing">
    <cdr:from>
      <cdr:x>0.0758</cdr:x>
      <cdr:y>0.16376</cdr:y>
    </cdr:from>
    <cdr:to>
      <cdr:x>0.15061</cdr:x>
      <cdr:y>0.24738</cdr:y>
    </cdr:to>
    <cdr:sp macro="" textlink="">
      <cdr:nvSpPr>
        <cdr:cNvPr id="4" name="Retângulo: Cantos Arredondados 3">
          <a:extLst xmlns:a="http://schemas.openxmlformats.org/drawingml/2006/main">
            <a:ext uri="{FF2B5EF4-FFF2-40B4-BE49-F238E27FC236}">
              <a16:creationId xmlns:a16="http://schemas.microsoft.com/office/drawing/2014/main" id="{1A289322-577B-DABB-DD72-9A7DF9F2EFA2}"/>
            </a:ext>
          </a:extLst>
        </cdr:cNvPr>
        <cdr:cNvSpPr/>
      </cdr:nvSpPr>
      <cdr:spPr>
        <a:xfrm xmlns:a="http://schemas.openxmlformats.org/drawingml/2006/main">
          <a:off x="1248782" y="966693"/>
          <a:ext cx="1232523" cy="49362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Recessão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Governo Dilma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0.20956</cdr:x>
      <cdr:y>0.62006</cdr:y>
    </cdr:from>
    <cdr:to>
      <cdr:x>0.27852</cdr:x>
      <cdr:y>0.71066</cdr:y>
    </cdr:to>
    <cdr:sp macro="" textlink="">
      <cdr:nvSpPr>
        <cdr:cNvPr id="5" name="Retângulo: Cantos Arredondados 4">
          <a:extLst xmlns:a="http://schemas.openxmlformats.org/drawingml/2006/main">
            <a:ext uri="{FF2B5EF4-FFF2-40B4-BE49-F238E27FC236}">
              <a16:creationId xmlns:a16="http://schemas.microsoft.com/office/drawing/2014/main" id="{6FFFBC98-3888-7AFD-9748-B771CDEDA56E}"/>
            </a:ext>
          </a:extLst>
        </cdr:cNvPr>
        <cdr:cNvSpPr/>
      </cdr:nvSpPr>
      <cdr:spPr>
        <a:xfrm xmlns:a="http://schemas.openxmlformats.org/drawingml/2006/main">
          <a:off x="3452415" y="3660327"/>
          <a:ext cx="113617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Recuperação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econômica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0.18047</cdr:x>
      <cdr:y>0.21058</cdr:y>
    </cdr:from>
    <cdr:to>
      <cdr:x>0.26281</cdr:x>
      <cdr:y>0.30117</cdr:y>
    </cdr:to>
    <cdr:sp macro="" textlink="">
      <cdr:nvSpPr>
        <cdr:cNvPr id="6" name="Retângulo: Cantos Arredondados 5">
          <a:extLst xmlns:a="http://schemas.openxmlformats.org/drawingml/2006/main">
            <a:ext uri="{FF2B5EF4-FFF2-40B4-BE49-F238E27FC236}">
              <a16:creationId xmlns:a16="http://schemas.microsoft.com/office/drawing/2014/main" id="{2B715E66-259C-D2EB-54FE-26F1BD387107}"/>
            </a:ext>
          </a:extLst>
        </cdr:cNvPr>
        <cdr:cNvSpPr/>
      </cdr:nvSpPr>
      <cdr:spPr>
        <a:xfrm xmlns:a="http://schemas.openxmlformats.org/drawingml/2006/main">
          <a:off x="2975020" y="1281947"/>
          <a:ext cx="1357498" cy="55147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2016/2017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abaixo da MLT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0.36294</cdr:x>
      <cdr:y>0.65144</cdr:y>
    </cdr:from>
    <cdr:to>
      <cdr:x>0.4457</cdr:x>
      <cdr:y>0.74584</cdr:y>
    </cdr:to>
    <cdr:sp macro="" textlink="">
      <cdr:nvSpPr>
        <cdr:cNvPr id="10" name="Retângulo: Cantos Arredondados 9">
          <a:extLst xmlns:a="http://schemas.openxmlformats.org/drawingml/2006/main">
            <a:ext uri="{FF2B5EF4-FFF2-40B4-BE49-F238E27FC236}">
              <a16:creationId xmlns:a16="http://schemas.microsoft.com/office/drawing/2014/main" id="{DFD9F37B-0712-AEE9-B954-058D489D0D03}"/>
            </a:ext>
          </a:extLst>
        </cdr:cNvPr>
        <cdr:cNvSpPr/>
      </cdr:nvSpPr>
      <cdr:spPr>
        <a:xfrm xmlns:a="http://schemas.openxmlformats.org/drawingml/2006/main">
          <a:off x="5983145" y="3965745"/>
          <a:ext cx="1364312" cy="574672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Queda consumo Brasil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devido Covid-19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0.412</cdr:x>
      <cdr:y>0.17304</cdr:y>
    </cdr:from>
    <cdr:to>
      <cdr:x>0.47747</cdr:x>
      <cdr:y>0.27504</cdr:y>
    </cdr:to>
    <cdr:sp macro="" textlink="">
      <cdr:nvSpPr>
        <cdr:cNvPr id="11" name="Retângulo: Cantos Arredondados 10">
          <a:extLst xmlns:a="http://schemas.openxmlformats.org/drawingml/2006/main">
            <a:ext uri="{FF2B5EF4-FFF2-40B4-BE49-F238E27FC236}">
              <a16:creationId xmlns:a16="http://schemas.microsoft.com/office/drawing/2014/main" id="{1DD60765-92CA-7EE3-31C4-DBAF67E5842F}"/>
            </a:ext>
          </a:extLst>
        </cdr:cNvPr>
        <cdr:cNvSpPr/>
      </cdr:nvSpPr>
      <cdr:spPr>
        <a:xfrm xmlns:a="http://schemas.openxmlformats.org/drawingml/2006/main">
          <a:off x="6791896" y="1053397"/>
          <a:ext cx="1079283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ACL reage de imediato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0.48865</cdr:x>
      <cdr:y>0.13579</cdr:y>
    </cdr:from>
    <cdr:to>
      <cdr:x>0.5674</cdr:x>
      <cdr:y>0.23779</cdr:y>
    </cdr:to>
    <cdr:sp macro="" textlink="">
      <cdr:nvSpPr>
        <cdr:cNvPr id="12" name="Retângulo: Cantos Arredondados 11">
          <a:extLst xmlns:a="http://schemas.openxmlformats.org/drawingml/2006/main">
            <a:ext uri="{FF2B5EF4-FFF2-40B4-BE49-F238E27FC236}">
              <a16:creationId xmlns:a16="http://schemas.microsoft.com/office/drawing/2014/main" id="{34A4DCBC-1177-D15C-E975-8D0DE68271B6}"/>
            </a:ext>
          </a:extLst>
        </cdr:cNvPr>
        <cdr:cNvSpPr/>
      </cdr:nvSpPr>
      <cdr:spPr>
        <a:xfrm xmlns:a="http://schemas.openxmlformats.org/drawingml/2006/main">
          <a:off x="8055490" y="826643"/>
          <a:ext cx="1298206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Cativo reajusta no ano seguinte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0.53223</cdr:x>
      <cdr:y>0.72186</cdr:y>
    </cdr:from>
    <cdr:to>
      <cdr:x>0.63788</cdr:x>
      <cdr:y>0.81719</cdr:y>
    </cdr:to>
    <cdr:sp macro="" textlink="">
      <cdr:nvSpPr>
        <cdr:cNvPr id="13" name="Retângulo: Cantos Arredondados 12">
          <a:extLst xmlns:a="http://schemas.openxmlformats.org/drawingml/2006/main">
            <a:ext uri="{FF2B5EF4-FFF2-40B4-BE49-F238E27FC236}">
              <a16:creationId xmlns:a16="http://schemas.microsoft.com/office/drawing/2014/main" id="{6B68D50E-BF67-F2D2-0094-D3FCFC7908AF}"/>
            </a:ext>
          </a:extLst>
        </cdr:cNvPr>
        <cdr:cNvSpPr/>
      </cdr:nvSpPr>
      <cdr:spPr>
        <a:xfrm xmlns:a="http://schemas.openxmlformats.org/drawingml/2006/main">
          <a:off x="8773888" y="4394436"/>
          <a:ext cx="1741715" cy="580335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S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obreoferta de energia e período úmido muito acima da MLT</a:t>
          </a:r>
        </a:p>
      </cdr:txBody>
    </cdr:sp>
  </cdr:relSizeAnchor>
  <cdr:relSizeAnchor xmlns:cdr="http://schemas.openxmlformats.org/drawingml/2006/chartDrawing">
    <cdr:from>
      <cdr:x>0.89013</cdr:x>
      <cdr:y>0.67536</cdr:y>
    </cdr:from>
    <cdr:to>
      <cdr:x>0.97522</cdr:x>
      <cdr:y>0.79931</cdr:y>
    </cdr:to>
    <cdr:sp macro="" textlink="">
      <cdr:nvSpPr>
        <cdr:cNvPr id="14" name="Retângulo: Cantos Arredondados 13">
          <a:extLst xmlns:a="http://schemas.openxmlformats.org/drawingml/2006/main">
            <a:ext uri="{FF2B5EF4-FFF2-40B4-BE49-F238E27FC236}">
              <a16:creationId xmlns:a16="http://schemas.microsoft.com/office/drawing/2014/main" id="{A3C5468D-CB51-1BE2-DBB2-6BC393991962}"/>
            </a:ext>
          </a:extLst>
        </cdr:cNvPr>
        <cdr:cNvSpPr/>
      </cdr:nvSpPr>
      <cdr:spPr>
        <a:xfrm xmlns:a="http://schemas.openxmlformats.org/drawingml/2006/main">
          <a:off x="14673945" y="4111338"/>
          <a:ext cx="1402711" cy="75457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2025/2026 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abaixo da média histórica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0.52272</cdr:x>
      <cdr:y>0.60123</cdr:y>
    </cdr:from>
    <cdr:to>
      <cdr:x>0.58197</cdr:x>
      <cdr:y>0.68993</cdr:y>
    </cdr:to>
    <cdr:sp macro="" textlink="">
      <cdr:nvSpPr>
        <cdr:cNvPr id="15" name="Retângulo: Cantos Arredondados 14">
          <a:extLst xmlns:a="http://schemas.openxmlformats.org/drawingml/2006/main">
            <a:ext uri="{FF2B5EF4-FFF2-40B4-BE49-F238E27FC236}">
              <a16:creationId xmlns:a16="http://schemas.microsoft.com/office/drawing/2014/main" id="{7C51C148-8A56-802C-1AF4-295AA1C667C2}"/>
            </a:ext>
          </a:extLst>
        </cdr:cNvPr>
        <cdr:cNvSpPr/>
      </cdr:nvSpPr>
      <cdr:spPr>
        <a:xfrm xmlns:a="http://schemas.openxmlformats.org/drawingml/2006/main">
          <a:off x="8866556" y="3708400"/>
          <a:ext cx="1005116" cy="547077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Reversão da crise hídrica</a:t>
          </a:r>
        </a:p>
      </cdr:txBody>
    </cdr:sp>
  </cdr:relSizeAnchor>
  <cdr:relSizeAnchor xmlns:cdr="http://schemas.openxmlformats.org/drawingml/2006/chartDrawing">
    <cdr:from>
      <cdr:x>0.78712</cdr:x>
      <cdr:y>0.72063</cdr:y>
    </cdr:from>
    <cdr:to>
      <cdr:x>0.87692</cdr:x>
      <cdr:y>0.82151</cdr:y>
    </cdr:to>
    <cdr:sp macro="" textlink="">
      <cdr:nvSpPr>
        <cdr:cNvPr id="16" name="Retângulo: Cantos Arredondados 15">
          <a:extLst xmlns:a="http://schemas.openxmlformats.org/drawingml/2006/main">
            <a:ext uri="{FF2B5EF4-FFF2-40B4-BE49-F238E27FC236}">
              <a16:creationId xmlns:a16="http://schemas.microsoft.com/office/drawing/2014/main" id="{7D6C2396-6A0B-A1B3-2EE9-9C250F3B2BD6}"/>
            </a:ext>
          </a:extLst>
        </cdr:cNvPr>
        <cdr:cNvSpPr/>
      </cdr:nvSpPr>
      <cdr:spPr>
        <a:xfrm xmlns:a="http://schemas.openxmlformats.org/drawingml/2006/main">
          <a:off x="12975773" y="4386942"/>
          <a:ext cx="1480419" cy="614120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Início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r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eequilíbrio entre oferta e demanda</a:t>
          </a:r>
        </a:p>
      </cdr:txBody>
    </cdr:sp>
  </cdr:relSizeAnchor>
  <cdr:relSizeAnchor xmlns:cdr="http://schemas.openxmlformats.org/drawingml/2006/chartDrawing">
    <cdr:from>
      <cdr:x>0.00321</cdr:x>
      <cdr:y>0.02146</cdr:y>
    </cdr:from>
    <cdr:to>
      <cdr:x>0.20111</cdr:x>
      <cdr:y>0.06437</cdr:y>
    </cdr:to>
    <cdr:sp macro="" textlink="">
      <cdr:nvSpPr>
        <cdr:cNvPr id="17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54429" y="130628"/>
          <a:ext cx="3352802" cy="2612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0.64701</cdr:x>
      <cdr:y>0.01371</cdr:y>
    </cdr:from>
    <cdr:to>
      <cdr:x>0.80297</cdr:x>
      <cdr:y>0.11742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10666130" y="83461"/>
          <a:ext cx="2570902" cy="631348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  <a:p xmlns:a="http://schemas.openxmlformats.org/drawingml/2006/main">
          <a:pPr algn="l"/>
          <a:r>
            <a:rPr lang="pt-BR" sz="1100" baseline="0">
              <a:latin typeface="Book Antiqua" panose="02040602050305030304" pitchFamily="18" charset="0"/>
            </a:rPr>
            <a:t>Média de preços dos próximos 5 anos</a:t>
          </a:r>
          <a:endParaRPr lang="pt-BR" sz="1100"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0.1049</cdr:x>
      <cdr:y>0.70717</cdr:y>
    </cdr:from>
    <cdr:to>
      <cdr:x>0.18489</cdr:x>
      <cdr:y>0.79777</cdr:y>
    </cdr:to>
    <cdr:sp macro="" textlink="">
      <cdr:nvSpPr>
        <cdr:cNvPr id="2" name="Retângulo: Cantos Arredondados 1">
          <a:extLst xmlns:a="http://schemas.openxmlformats.org/drawingml/2006/main">
            <a:ext uri="{FF2B5EF4-FFF2-40B4-BE49-F238E27FC236}">
              <a16:creationId xmlns:a16="http://schemas.microsoft.com/office/drawing/2014/main" id="{B502AE19-BD64-0E68-0B82-C83315FFEAA1}"/>
            </a:ext>
          </a:extLst>
        </cdr:cNvPr>
        <cdr:cNvSpPr/>
      </cdr:nvSpPr>
      <cdr:spPr>
        <a:xfrm xmlns:a="http://schemas.openxmlformats.org/drawingml/2006/main">
          <a:off x="1728270" y="4174564"/>
          <a:ext cx="131781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Período úmido 2015/2016</a:t>
          </a:r>
          <a:r>
            <a:rPr lang="pt-B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acima da MLT</a:t>
          </a:r>
          <a:endParaRPr lang="pt-BR">
            <a:effectLst/>
          </a:endParaRPr>
        </a:p>
      </cdr:txBody>
    </cdr:sp>
  </cdr:relSizeAnchor>
</c:userShapes>
</file>

<file path=xl/drawings/drawing102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03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04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05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06.xml><?xml version="1.0" encoding="utf-8"?>
<c:userShapes xmlns:c="http://schemas.openxmlformats.org/drawingml/2006/chart">
  <cdr:relSizeAnchor xmlns:cdr="http://schemas.openxmlformats.org/drawingml/2006/chartDrawing">
    <cdr:from>
      <cdr:x>0.00321</cdr:x>
      <cdr:y>0.01139</cdr:y>
    </cdr:from>
    <cdr:to>
      <cdr:x>0.16652</cdr:x>
      <cdr:y>0.08649</cdr:y>
    </cdr:to>
    <cdr:sp macro="" textlink="">
      <cdr:nvSpPr>
        <cdr:cNvPr id="2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40918" y="73914"/>
          <a:ext cx="2081796" cy="48724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0.85027</cdr:x>
      <cdr:y>0.0028</cdr:y>
    </cdr:from>
    <cdr:to>
      <cdr:x>0.99819</cdr:x>
      <cdr:y>0.13496</cdr:y>
    </cdr:to>
    <cdr:pic>
      <cdr:nvPicPr>
        <cdr:cNvPr id="3" name="Imagem 2">
          <a:extLst xmlns:a="http://schemas.openxmlformats.org/drawingml/2006/main">
            <a:ext uri="{FF2B5EF4-FFF2-40B4-BE49-F238E27FC236}">
              <a16:creationId xmlns:a16="http://schemas.microsoft.com/office/drawing/2014/main" id="{4A50A497-D594-2EDF-2F68-8751F7173B43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0838543" y="18143"/>
          <a:ext cx="1885603" cy="857459"/>
        </a:xfrm>
        <a:prstGeom xmlns:a="http://schemas.openxmlformats.org/drawingml/2006/main" prst="rect">
          <a:avLst/>
        </a:prstGeom>
      </cdr:spPr>
    </cdr:pic>
  </cdr:relSizeAnchor>
</c:userShapes>
</file>

<file path=xl/drawings/drawing107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08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09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10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11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582534</xdr:colOff>
      <xdr:row>0</xdr:row>
      <xdr:rowOff>0</xdr:rowOff>
    </xdr:from>
    <xdr:to>
      <xdr:col>73</xdr:col>
      <xdr:colOff>2523</xdr:colOff>
      <xdr:row>4</xdr:row>
      <xdr:rowOff>124851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8010014-BA22-4CFE-B826-33431C6A9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923814" y="0"/>
          <a:ext cx="1888869" cy="856371"/>
        </a:xfrm>
        <a:prstGeom prst="rect">
          <a:avLst/>
        </a:prstGeom>
      </xdr:spPr>
    </xdr:pic>
    <xdr:clientData/>
  </xdr:twoCellAnchor>
  <xdr:twoCellAnchor editAs="oneCell">
    <xdr:from>
      <xdr:col>69</xdr:col>
      <xdr:colOff>143691</xdr:colOff>
      <xdr:row>0</xdr:row>
      <xdr:rowOff>0</xdr:rowOff>
    </xdr:from>
    <xdr:to>
      <xdr:col>76</xdr:col>
      <xdr:colOff>474616</xdr:colOff>
      <xdr:row>19</xdr:row>
      <xdr:rowOff>74074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42A77F1-B9A6-4F1A-8BDC-443F5D01C3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094571" y="0"/>
          <a:ext cx="4209505" cy="35487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45</xdr:col>
      <xdr:colOff>346163</xdr:colOff>
      <xdr:row>99</xdr:row>
      <xdr:rowOff>152400</xdr:rowOff>
    </xdr:from>
    <xdr:to>
      <xdr:col>73</xdr:col>
      <xdr:colOff>19424</xdr:colOff>
      <xdr:row>132</xdr:row>
      <xdr:rowOff>135317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416B2FD-4C66-4EFD-9D38-8B7330D84D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335280</xdr:colOff>
      <xdr:row>132</xdr:row>
      <xdr:rowOff>146204</xdr:rowOff>
    </xdr:from>
    <xdr:to>
      <xdr:col>73</xdr:col>
      <xdr:colOff>19428</xdr:colOff>
      <xdr:row>144</xdr:row>
      <xdr:rowOff>37345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FB777CF-6410-42B6-A8E1-F5FE2DB0E26B}"/>
            </a:ext>
            <a:ext uri="{147F2762-F138-4A5C-976F-8EAC2B608ADB}">
              <a16:predDERef xmlns:a16="http://schemas.microsoft.com/office/drawing/2014/main" pred="{B9ED8EB5-B1F4-4C8D-8718-D7ABBDCF63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68</xdr:col>
      <xdr:colOff>582534</xdr:colOff>
      <xdr:row>99</xdr:row>
      <xdr:rowOff>177521</xdr:rowOff>
    </xdr:from>
    <xdr:to>
      <xdr:col>72</xdr:col>
      <xdr:colOff>280989</xdr:colOff>
      <xdr:row>104</xdr:row>
      <xdr:rowOff>111872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82E0171B-9017-469F-9B27-35CAA807D7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923814" y="18282641"/>
          <a:ext cx="1870155" cy="848751"/>
        </a:xfrm>
        <a:prstGeom prst="rect">
          <a:avLst/>
        </a:prstGeom>
      </xdr:spPr>
    </xdr:pic>
    <xdr:clientData/>
  </xdr:twoCellAnchor>
  <xdr:twoCellAnchor>
    <xdr:from>
      <xdr:col>48</xdr:col>
      <xdr:colOff>43031</xdr:colOff>
      <xdr:row>108</xdr:row>
      <xdr:rowOff>77097</xdr:rowOff>
    </xdr:from>
    <xdr:to>
      <xdr:col>48</xdr:col>
      <xdr:colOff>177501</xdr:colOff>
      <xdr:row>111</xdr:row>
      <xdr:rowOff>52124</xdr:rowOff>
    </xdr:to>
    <xdr:cxnSp macro="">
      <xdr:nvCxnSpPr>
        <xdr:cNvPr id="7" name="Conector de Seta Reta 6">
          <a:extLst>
            <a:ext uri="{FF2B5EF4-FFF2-40B4-BE49-F238E27FC236}">
              <a16:creationId xmlns:a16="http://schemas.microsoft.com/office/drawing/2014/main" id="{959429DF-EA3D-4E7A-AEA3-835E07187148}"/>
            </a:ext>
          </a:extLst>
        </xdr:cNvPr>
        <xdr:cNvCxnSpPr/>
      </xdr:nvCxnSpPr>
      <xdr:spPr>
        <a:xfrm flipH="1">
          <a:off x="36032291" y="19828137"/>
          <a:ext cx="134470" cy="52366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48645</xdr:colOff>
      <xdr:row>118</xdr:row>
      <xdr:rowOff>99705</xdr:rowOff>
    </xdr:from>
    <xdr:to>
      <xdr:col>50</xdr:col>
      <xdr:colOff>473337</xdr:colOff>
      <xdr:row>119</xdr:row>
      <xdr:rowOff>161364</xdr:rowOff>
    </xdr:to>
    <xdr:cxnSp macro="">
      <xdr:nvCxnSpPr>
        <xdr:cNvPr id="8" name="Conector de Seta Reta 7">
          <a:extLst>
            <a:ext uri="{FF2B5EF4-FFF2-40B4-BE49-F238E27FC236}">
              <a16:creationId xmlns:a16="http://schemas.microsoft.com/office/drawing/2014/main" id="{7D5517CC-BD87-4EBE-9D65-1BD3BB59ACFF}"/>
            </a:ext>
          </a:extLst>
        </xdr:cNvPr>
        <xdr:cNvCxnSpPr/>
      </xdr:nvCxnSpPr>
      <xdr:spPr>
        <a:xfrm flipH="1" flipV="1">
          <a:off x="37363785" y="21679545"/>
          <a:ext cx="424692" cy="244539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6532</xdr:colOff>
      <xdr:row>110</xdr:row>
      <xdr:rowOff>100149</xdr:rowOff>
    </xdr:from>
    <xdr:to>
      <xdr:col>51</xdr:col>
      <xdr:colOff>267789</xdr:colOff>
      <xdr:row>112</xdr:row>
      <xdr:rowOff>132806</xdr:rowOff>
    </xdr:to>
    <xdr:cxnSp macro="">
      <xdr:nvCxnSpPr>
        <xdr:cNvPr id="9" name="Conector de Seta Reta 8">
          <a:extLst>
            <a:ext uri="{FF2B5EF4-FFF2-40B4-BE49-F238E27FC236}">
              <a16:creationId xmlns:a16="http://schemas.microsoft.com/office/drawing/2014/main" id="{B3592C45-6BC3-48DD-B799-AA8A112DEC89}"/>
            </a:ext>
          </a:extLst>
        </xdr:cNvPr>
        <xdr:cNvCxnSpPr/>
      </xdr:nvCxnSpPr>
      <xdr:spPr>
        <a:xfrm>
          <a:off x="37984612" y="20216949"/>
          <a:ext cx="261257" cy="39841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310326</xdr:colOff>
      <xdr:row>118</xdr:row>
      <xdr:rowOff>89263</xdr:rowOff>
    </xdr:from>
    <xdr:to>
      <xdr:col>57</xdr:col>
      <xdr:colOff>209006</xdr:colOff>
      <xdr:row>120</xdr:row>
      <xdr:rowOff>116897</xdr:rowOff>
    </xdr:to>
    <xdr:cxnSp macro="">
      <xdr:nvCxnSpPr>
        <xdr:cNvPr id="10" name="Conector de Seta Reta 9">
          <a:extLst>
            <a:ext uri="{FF2B5EF4-FFF2-40B4-BE49-F238E27FC236}">
              <a16:creationId xmlns:a16="http://schemas.microsoft.com/office/drawing/2014/main" id="{67FC2CF9-69E6-4F35-81D1-32C0E468BDF9}"/>
            </a:ext>
          </a:extLst>
        </xdr:cNvPr>
        <xdr:cNvCxnSpPr/>
      </xdr:nvCxnSpPr>
      <xdr:spPr>
        <a:xfrm flipV="1">
          <a:off x="41336406" y="21669103"/>
          <a:ext cx="508280" cy="39339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28135</xdr:colOff>
      <xdr:row>108</xdr:row>
      <xdr:rowOff>121920</xdr:rowOff>
    </xdr:from>
    <xdr:to>
      <xdr:col>59</xdr:col>
      <xdr:colOff>557348</xdr:colOff>
      <xdr:row>114</xdr:row>
      <xdr:rowOff>34834</xdr:rowOff>
    </xdr:to>
    <xdr:cxnSp macro="">
      <xdr:nvCxnSpPr>
        <xdr:cNvPr id="11" name="Conector de Seta Reta 10">
          <a:extLst>
            <a:ext uri="{FF2B5EF4-FFF2-40B4-BE49-F238E27FC236}">
              <a16:creationId xmlns:a16="http://schemas.microsoft.com/office/drawing/2014/main" id="{C66C83E6-855E-4154-8034-26184660F059}"/>
            </a:ext>
          </a:extLst>
        </xdr:cNvPr>
        <xdr:cNvCxnSpPr/>
      </xdr:nvCxnSpPr>
      <xdr:spPr>
        <a:xfrm>
          <a:off x="42273415" y="19872960"/>
          <a:ext cx="1138813" cy="101019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289726</xdr:colOff>
      <xdr:row>9</xdr:row>
      <xdr:rowOff>137326</xdr:rowOff>
    </xdr:from>
    <xdr:to>
      <xdr:col>60</xdr:col>
      <xdr:colOff>172496</xdr:colOff>
      <xdr:row>10</xdr:row>
      <xdr:rowOff>160773</xdr:rowOff>
    </xdr:to>
    <xdr:cxnSp macro="">
      <xdr:nvCxnSpPr>
        <xdr:cNvPr id="12" name="Conector de Seta Reta 11">
          <a:extLst>
            <a:ext uri="{FF2B5EF4-FFF2-40B4-BE49-F238E27FC236}">
              <a16:creationId xmlns:a16="http://schemas.microsoft.com/office/drawing/2014/main" id="{E568C09C-2752-434E-874B-24D59234F273}"/>
            </a:ext>
          </a:extLst>
        </xdr:cNvPr>
        <xdr:cNvCxnSpPr/>
      </xdr:nvCxnSpPr>
      <xdr:spPr>
        <a:xfrm>
          <a:off x="43144606" y="1783246"/>
          <a:ext cx="492370" cy="20632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62</xdr:col>
      <xdr:colOff>238314</xdr:colOff>
      <xdr:row>123</xdr:row>
      <xdr:rowOff>47395</xdr:rowOff>
    </xdr:from>
    <xdr:to>
      <xdr:col>63</xdr:col>
      <xdr:colOff>39022</xdr:colOff>
      <xdr:row>124</xdr:row>
      <xdr:rowOff>150390</xdr:rowOff>
    </xdr:to>
    <xdr:cxnSp macro="">
      <xdr:nvCxnSpPr>
        <xdr:cNvPr id="13" name="Conector de Seta Reta 12">
          <a:extLst>
            <a:ext uri="{FF2B5EF4-FFF2-40B4-BE49-F238E27FC236}">
              <a16:creationId xmlns:a16="http://schemas.microsoft.com/office/drawing/2014/main" id="{45BD9570-217E-48D4-A302-705A071CB38F}"/>
            </a:ext>
          </a:extLst>
        </xdr:cNvPr>
        <xdr:cNvCxnSpPr/>
      </xdr:nvCxnSpPr>
      <xdr:spPr>
        <a:xfrm flipV="1">
          <a:off x="44921994" y="22541635"/>
          <a:ext cx="410308" cy="285875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66</xdr:col>
      <xdr:colOff>505431</xdr:colOff>
      <xdr:row>121</xdr:row>
      <xdr:rowOff>137830</xdr:rowOff>
    </xdr:from>
    <xdr:to>
      <xdr:col>67</xdr:col>
      <xdr:colOff>188910</xdr:colOff>
      <xdr:row>123</xdr:row>
      <xdr:rowOff>67491</xdr:rowOff>
    </xdr:to>
    <xdr:cxnSp macro="">
      <xdr:nvCxnSpPr>
        <xdr:cNvPr id="14" name="Conector de Seta Reta 13">
          <a:extLst>
            <a:ext uri="{FF2B5EF4-FFF2-40B4-BE49-F238E27FC236}">
              <a16:creationId xmlns:a16="http://schemas.microsoft.com/office/drawing/2014/main" id="{025408D1-94F6-4027-AB76-D5BED8053C75}"/>
            </a:ext>
          </a:extLst>
        </xdr:cNvPr>
        <xdr:cNvCxnSpPr/>
      </xdr:nvCxnSpPr>
      <xdr:spPr>
        <a:xfrm flipH="1" flipV="1">
          <a:off x="47627511" y="22266310"/>
          <a:ext cx="293079" cy="295421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520505</xdr:colOff>
      <xdr:row>116</xdr:row>
      <xdr:rowOff>163286</xdr:rowOff>
    </xdr:from>
    <xdr:to>
      <xdr:col>60</xdr:col>
      <xdr:colOff>437606</xdr:colOff>
      <xdr:row>119</xdr:row>
      <xdr:rowOff>51582</xdr:rowOff>
    </xdr:to>
    <xdr:cxnSp macro="">
      <xdr:nvCxnSpPr>
        <xdr:cNvPr id="15" name="Conector de Seta Reta 14">
          <a:extLst>
            <a:ext uri="{FF2B5EF4-FFF2-40B4-BE49-F238E27FC236}">
              <a16:creationId xmlns:a16="http://schemas.microsoft.com/office/drawing/2014/main" id="{AFBCF919-628F-422A-BC27-62C77921876A}"/>
            </a:ext>
          </a:extLst>
        </xdr:cNvPr>
        <xdr:cNvCxnSpPr/>
      </xdr:nvCxnSpPr>
      <xdr:spPr>
        <a:xfrm flipV="1">
          <a:off x="43375385" y="21377366"/>
          <a:ext cx="526701" cy="436936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274319</xdr:colOff>
      <xdr:row>119</xdr:row>
      <xdr:rowOff>28136</xdr:rowOff>
    </xdr:from>
    <xdr:to>
      <xdr:col>70</xdr:col>
      <xdr:colOff>51581</xdr:colOff>
      <xdr:row>121</xdr:row>
      <xdr:rowOff>133643</xdr:rowOff>
    </xdr:to>
    <xdr:cxnSp macro="">
      <xdr:nvCxnSpPr>
        <xdr:cNvPr id="16" name="Conector de Seta Reta 15">
          <a:extLst>
            <a:ext uri="{FF2B5EF4-FFF2-40B4-BE49-F238E27FC236}">
              <a16:creationId xmlns:a16="http://schemas.microsoft.com/office/drawing/2014/main" id="{0419AD24-3BD7-40C7-AD11-7DF28EB2DFD2}"/>
            </a:ext>
          </a:extLst>
        </xdr:cNvPr>
        <xdr:cNvCxnSpPr/>
      </xdr:nvCxnSpPr>
      <xdr:spPr>
        <a:xfrm flipH="1" flipV="1">
          <a:off x="49225199" y="21790856"/>
          <a:ext cx="386862" cy="47126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162448</xdr:colOff>
      <xdr:row>148</xdr:row>
      <xdr:rowOff>155121</xdr:rowOff>
    </xdr:from>
    <xdr:to>
      <xdr:col>58</xdr:col>
      <xdr:colOff>385778</xdr:colOff>
      <xdr:row>176</xdr:row>
      <xdr:rowOff>25062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6898371B-BFD6-466E-A617-0AA5884A5F44}"/>
            </a:ext>
            <a:ext uri="{147F2762-F138-4A5C-976F-8EAC2B608ADB}">
              <a16:predDERef xmlns:a16="http://schemas.microsoft.com/office/drawing/2014/main" pred="{176237B8-2E56-D97C-028D-19346A8A7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58</xdr:col>
      <xdr:colOff>590134</xdr:colOff>
      <xdr:row>148</xdr:row>
      <xdr:rowOff>155121</xdr:rowOff>
    </xdr:from>
    <xdr:to>
      <xdr:col>72</xdr:col>
      <xdr:colOff>150323</xdr:colOff>
      <xdr:row>176</xdr:row>
      <xdr:rowOff>25063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1248485D-10B7-4FCE-93F2-F52A8EA7BFDF}"/>
            </a:ext>
            <a:ext uri="{147F2762-F138-4A5C-976F-8EAC2B608ADB}">
              <a16:predDERef xmlns:a16="http://schemas.microsoft.com/office/drawing/2014/main" pred="{42279FDD-AF39-49CD-97DE-116AA5F45A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46</xdr:col>
      <xdr:colOff>137856</xdr:colOff>
      <xdr:row>176</xdr:row>
      <xdr:rowOff>143817</xdr:rowOff>
    </xdr:from>
    <xdr:to>
      <xdr:col>58</xdr:col>
      <xdr:colOff>399011</xdr:colOff>
      <xdr:row>204</xdr:row>
      <xdr:rowOff>32856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BA002DA1-5019-4EBB-91C9-963AD8E2DACD}"/>
            </a:ext>
            <a:ext uri="{147F2762-F138-4A5C-976F-8EAC2B608ADB}">
              <a16:predDERef xmlns:a16="http://schemas.microsoft.com/office/drawing/2014/main" pred="{18E86FC5-90E3-4FEF-ABF4-DC8BFAE601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581474</xdr:colOff>
      <xdr:row>176</xdr:row>
      <xdr:rowOff>143816</xdr:rowOff>
    </xdr:from>
    <xdr:to>
      <xdr:col>72</xdr:col>
      <xdr:colOff>160714</xdr:colOff>
      <xdr:row>204</xdr:row>
      <xdr:rowOff>32855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EAD4FD78-A99B-45F8-8EEB-C676CD9A88F1}"/>
            </a:ext>
            <a:ext uri="{147F2762-F138-4A5C-976F-8EAC2B608ADB}">
              <a16:predDERef xmlns:a16="http://schemas.microsoft.com/office/drawing/2014/main" pred="{3EDFDD88-8690-4D0A-A6DD-D013D1F0C9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50</xdr:col>
      <xdr:colOff>356239</xdr:colOff>
      <xdr:row>204</xdr:row>
      <xdr:rowOff>118582</xdr:rowOff>
    </xdr:from>
    <xdr:to>
      <xdr:col>63</xdr:col>
      <xdr:colOff>218902</xdr:colOff>
      <xdr:row>232</xdr:row>
      <xdr:rowOff>7622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79C6914A-568E-4DF3-BBDF-DD31402C177E}"/>
            </a:ext>
            <a:ext uri="{147F2762-F138-4A5C-976F-8EAC2B608ADB}">
              <a16:predDERef xmlns:a16="http://schemas.microsoft.com/office/drawing/2014/main" pred="{A0B0FC24-D1B0-4F95-A408-99E8AE868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69</xdr:col>
      <xdr:colOff>143691</xdr:colOff>
      <xdr:row>208</xdr:row>
      <xdr:rowOff>128399</xdr:rowOff>
    </xdr:from>
    <xdr:to>
      <xdr:col>76</xdr:col>
      <xdr:colOff>443239</xdr:colOff>
      <xdr:row>228</xdr:row>
      <xdr:rowOff>11973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3B6AF845-4BAE-4893-9B11-02BE041851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094571" y="38167439"/>
          <a:ext cx="4178128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73</xdr:col>
      <xdr:colOff>579120</xdr:colOff>
      <xdr:row>99</xdr:row>
      <xdr:rowOff>152400</xdr:rowOff>
    </xdr:from>
    <xdr:to>
      <xdr:col>94</xdr:col>
      <xdr:colOff>111034</xdr:colOff>
      <xdr:row>134</xdr:row>
      <xdr:rowOff>163285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A6BEB7A4-D560-45BD-9298-8A17E7F923CF}"/>
            </a:ext>
            <a:ext uri="{147F2762-F138-4A5C-976F-8EAC2B608ADB}">
              <a16:predDERef xmlns:a16="http://schemas.microsoft.com/office/drawing/2014/main" pred="{45D45C3B-33DF-F7F6-382D-F5060FAC4B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74</xdr:col>
      <xdr:colOff>343250</xdr:colOff>
      <xdr:row>148</xdr:row>
      <xdr:rowOff>156853</xdr:rowOff>
    </xdr:from>
    <xdr:to>
      <xdr:col>86</xdr:col>
      <xdr:colOff>520860</xdr:colOff>
      <xdr:row>176</xdr:row>
      <xdr:rowOff>26794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04BEE9B5-8626-4A7D-863D-89188F48F680}"/>
            </a:ext>
            <a:ext uri="{147F2762-F138-4A5C-976F-8EAC2B608ADB}">
              <a16:predDERef xmlns:a16="http://schemas.microsoft.com/office/drawing/2014/main" pred="{34272394-E147-4AAF-9BBD-815097E51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87</xdr:col>
      <xdr:colOff>85136</xdr:colOff>
      <xdr:row>148</xdr:row>
      <xdr:rowOff>156853</xdr:rowOff>
    </xdr:from>
    <xdr:to>
      <xdr:col>100</xdr:col>
      <xdr:colOff>60960</xdr:colOff>
      <xdr:row>176</xdr:row>
      <xdr:rowOff>26795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86F133B0-B41C-46AD-BA71-F7234D7AAD07}"/>
            </a:ext>
            <a:ext uri="{147F2762-F138-4A5C-976F-8EAC2B608ADB}">
              <a16:predDERef xmlns:a16="http://schemas.microsoft.com/office/drawing/2014/main" pred="{7FD7C0CE-90D0-48DB-B580-CB9201ADC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74</xdr:col>
      <xdr:colOff>318658</xdr:colOff>
      <xdr:row>176</xdr:row>
      <xdr:rowOff>145549</xdr:rowOff>
    </xdr:from>
    <xdr:to>
      <xdr:col>86</xdr:col>
      <xdr:colOff>534093</xdr:colOff>
      <xdr:row>204</xdr:row>
      <xdr:rowOff>34588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01153BEC-890B-436B-90E4-333A8CC8DD9B}"/>
            </a:ext>
            <a:ext uri="{147F2762-F138-4A5C-976F-8EAC2B608ADB}">
              <a16:predDERef xmlns:a16="http://schemas.microsoft.com/office/drawing/2014/main" pred="{368A4986-7677-44F9-9841-886E16BE18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87</xdr:col>
      <xdr:colOff>76476</xdr:colOff>
      <xdr:row>176</xdr:row>
      <xdr:rowOff>145548</xdr:rowOff>
    </xdr:from>
    <xdr:to>
      <xdr:col>100</xdr:col>
      <xdr:colOff>60960</xdr:colOff>
      <xdr:row>204</xdr:row>
      <xdr:rowOff>34587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6AC6BE2B-52A1-4FF1-9164-236D5B88E7F5}"/>
            </a:ext>
            <a:ext uri="{147F2762-F138-4A5C-976F-8EAC2B608ADB}">
              <a16:predDERef xmlns:a16="http://schemas.microsoft.com/office/drawing/2014/main" pred="{7097B948-2ACF-4B40-A4F3-BE013100A8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82</xdr:col>
      <xdr:colOff>388451</xdr:colOff>
      <xdr:row>204</xdr:row>
      <xdr:rowOff>112694</xdr:rowOff>
    </xdr:from>
    <xdr:to>
      <xdr:col>95</xdr:col>
      <xdr:colOff>323504</xdr:colOff>
      <xdr:row>232</xdr:row>
      <xdr:rowOff>9354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7731C005-39F5-4E63-9341-73536CFD8DBA}"/>
            </a:ext>
            <a:ext uri="{147F2762-F138-4A5C-976F-8EAC2B608ADB}">
              <a16:predDERef xmlns:a16="http://schemas.microsoft.com/office/drawing/2014/main" pred="{ED1175CF-E193-41BD-B7D7-46CB21FAC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48</xdr:col>
      <xdr:colOff>579120</xdr:colOff>
      <xdr:row>120</xdr:row>
      <xdr:rowOff>59166</xdr:rowOff>
    </xdr:from>
    <xdr:to>
      <xdr:col>49</xdr:col>
      <xdr:colOff>69925</xdr:colOff>
      <xdr:row>122</xdr:row>
      <xdr:rowOff>95026</xdr:rowOff>
    </xdr:to>
    <xdr:cxnSp macro="">
      <xdr:nvCxnSpPr>
        <xdr:cNvPr id="29" name="Conector de Seta Reta 28">
          <a:extLst>
            <a:ext uri="{FF2B5EF4-FFF2-40B4-BE49-F238E27FC236}">
              <a16:creationId xmlns:a16="http://schemas.microsoft.com/office/drawing/2014/main" id="{8D0C7DFC-D345-44E4-9F6E-E4062FDCC2FA}"/>
            </a:ext>
          </a:extLst>
        </xdr:cNvPr>
        <xdr:cNvCxnSpPr/>
      </xdr:nvCxnSpPr>
      <xdr:spPr>
        <a:xfrm flipV="1">
          <a:off x="36568380" y="22004766"/>
          <a:ext cx="153745" cy="401620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12.xml><?xml version="1.0" encoding="utf-8"?>
<c:userShapes xmlns:c="http://schemas.openxmlformats.org/drawingml/2006/chart">
  <cdr:relSizeAnchor xmlns:cdr="http://schemas.openxmlformats.org/drawingml/2006/chartDrawing">
    <cdr:from>
      <cdr:x>0.0758</cdr:x>
      <cdr:y>0.16376</cdr:y>
    </cdr:from>
    <cdr:to>
      <cdr:x>0.15061</cdr:x>
      <cdr:y>0.24738</cdr:y>
    </cdr:to>
    <cdr:sp macro="" textlink="">
      <cdr:nvSpPr>
        <cdr:cNvPr id="4" name="Retângulo: Cantos Arredondados 3">
          <a:extLst xmlns:a="http://schemas.openxmlformats.org/drawingml/2006/main">
            <a:ext uri="{FF2B5EF4-FFF2-40B4-BE49-F238E27FC236}">
              <a16:creationId xmlns:a16="http://schemas.microsoft.com/office/drawing/2014/main" id="{1A289322-577B-DABB-DD72-9A7DF9F2EFA2}"/>
            </a:ext>
          </a:extLst>
        </cdr:cNvPr>
        <cdr:cNvSpPr/>
      </cdr:nvSpPr>
      <cdr:spPr>
        <a:xfrm xmlns:a="http://schemas.openxmlformats.org/drawingml/2006/main">
          <a:off x="1248782" y="966693"/>
          <a:ext cx="1232523" cy="49362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Recessão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Governo Dilma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0.20956</cdr:x>
      <cdr:y>0.62006</cdr:y>
    </cdr:from>
    <cdr:to>
      <cdr:x>0.27852</cdr:x>
      <cdr:y>0.71066</cdr:y>
    </cdr:to>
    <cdr:sp macro="" textlink="">
      <cdr:nvSpPr>
        <cdr:cNvPr id="5" name="Retângulo: Cantos Arredondados 4">
          <a:extLst xmlns:a="http://schemas.openxmlformats.org/drawingml/2006/main">
            <a:ext uri="{FF2B5EF4-FFF2-40B4-BE49-F238E27FC236}">
              <a16:creationId xmlns:a16="http://schemas.microsoft.com/office/drawing/2014/main" id="{6FFFBC98-3888-7AFD-9748-B771CDEDA56E}"/>
            </a:ext>
          </a:extLst>
        </cdr:cNvPr>
        <cdr:cNvSpPr/>
      </cdr:nvSpPr>
      <cdr:spPr>
        <a:xfrm xmlns:a="http://schemas.openxmlformats.org/drawingml/2006/main">
          <a:off x="3452415" y="3660327"/>
          <a:ext cx="113617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Recuperação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econômica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0.18047</cdr:x>
      <cdr:y>0.21058</cdr:y>
    </cdr:from>
    <cdr:to>
      <cdr:x>0.26281</cdr:x>
      <cdr:y>0.30117</cdr:y>
    </cdr:to>
    <cdr:sp macro="" textlink="">
      <cdr:nvSpPr>
        <cdr:cNvPr id="6" name="Retângulo: Cantos Arredondados 5">
          <a:extLst xmlns:a="http://schemas.openxmlformats.org/drawingml/2006/main">
            <a:ext uri="{FF2B5EF4-FFF2-40B4-BE49-F238E27FC236}">
              <a16:creationId xmlns:a16="http://schemas.microsoft.com/office/drawing/2014/main" id="{2B715E66-259C-D2EB-54FE-26F1BD387107}"/>
            </a:ext>
          </a:extLst>
        </cdr:cNvPr>
        <cdr:cNvSpPr/>
      </cdr:nvSpPr>
      <cdr:spPr>
        <a:xfrm xmlns:a="http://schemas.openxmlformats.org/drawingml/2006/main">
          <a:off x="2975020" y="1281947"/>
          <a:ext cx="1357498" cy="55147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2016/2017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abaixo da MLT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0.36294</cdr:x>
      <cdr:y>0.65144</cdr:y>
    </cdr:from>
    <cdr:to>
      <cdr:x>0.4457</cdr:x>
      <cdr:y>0.74584</cdr:y>
    </cdr:to>
    <cdr:sp macro="" textlink="">
      <cdr:nvSpPr>
        <cdr:cNvPr id="10" name="Retângulo: Cantos Arredondados 9">
          <a:extLst xmlns:a="http://schemas.openxmlformats.org/drawingml/2006/main">
            <a:ext uri="{FF2B5EF4-FFF2-40B4-BE49-F238E27FC236}">
              <a16:creationId xmlns:a16="http://schemas.microsoft.com/office/drawing/2014/main" id="{DFD9F37B-0712-AEE9-B954-058D489D0D03}"/>
            </a:ext>
          </a:extLst>
        </cdr:cNvPr>
        <cdr:cNvSpPr/>
      </cdr:nvSpPr>
      <cdr:spPr>
        <a:xfrm xmlns:a="http://schemas.openxmlformats.org/drawingml/2006/main">
          <a:off x="5983145" y="3965745"/>
          <a:ext cx="1364312" cy="574672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Queda consumo Brasil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devido Covid-19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0.412</cdr:x>
      <cdr:y>0.17304</cdr:y>
    </cdr:from>
    <cdr:to>
      <cdr:x>0.47747</cdr:x>
      <cdr:y>0.27504</cdr:y>
    </cdr:to>
    <cdr:sp macro="" textlink="">
      <cdr:nvSpPr>
        <cdr:cNvPr id="11" name="Retângulo: Cantos Arredondados 10">
          <a:extLst xmlns:a="http://schemas.openxmlformats.org/drawingml/2006/main">
            <a:ext uri="{FF2B5EF4-FFF2-40B4-BE49-F238E27FC236}">
              <a16:creationId xmlns:a16="http://schemas.microsoft.com/office/drawing/2014/main" id="{1DD60765-92CA-7EE3-31C4-DBAF67E5842F}"/>
            </a:ext>
          </a:extLst>
        </cdr:cNvPr>
        <cdr:cNvSpPr/>
      </cdr:nvSpPr>
      <cdr:spPr>
        <a:xfrm xmlns:a="http://schemas.openxmlformats.org/drawingml/2006/main">
          <a:off x="6791896" y="1053397"/>
          <a:ext cx="1079283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ACL reage de imediato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0.48865</cdr:x>
      <cdr:y>0.13579</cdr:y>
    </cdr:from>
    <cdr:to>
      <cdr:x>0.5674</cdr:x>
      <cdr:y>0.23779</cdr:y>
    </cdr:to>
    <cdr:sp macro="" textlink="">
      <cdr:nvSpPr>
        <cdr:cNvPr id="12" name="Retângulo: Cantos Arredondados 11">
          <a:extLst xmlns:a="http://schemas.openxmlformats.org/drawingml/2006/main">
            <a:ext uri="{FF2B5EF4-FFF2-40B4-BE49-F238E27FC236}">
              <a16:creationId xmlns:a16="http://schemas.microsoft.com/office/drawing/2014/main" id="{34A4DCBC-1177-D15C-E975-8D0DE68271B6}"/>
            </a:ext>
          </a:extLst>
        </cdr:cNvPr>
        <cdr:cNvSpPr/>
      </cdr:nvSpPr>
      <cdr:spPr>
        <a:xfrm xmlns:a="http://schemas.openxmlformats.org/drawingml/2006/main">
          <a:off x="8055490" y="826643"/>
          <a:ext cx="1298206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Cativo reajusta no ano seguinte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0.53223</cdr:x>
      <cdr:y>0.72186</cdr:y>
    </cdr:from>
    <cdr:to>
      <cdr:x>0.63788</cdr:x>
      <cdr:y>0.81719</cdr:y>
    </cdr:to>
    <cdr:sp macro="" textlink="">
      <cdr:nvSpPr>
        <cdr:cNvPr id="13" name="Retângulo: Cantos Arredondados 12">
          <a:extLst xmlns:a="http://schemas.openxmlformats.org/drawingml/2006/main">
            <a:ext uri="{FF2B5EF4-FFF2-40B4-BE49-F238E27FC236}">
              <a16:creationId xmlns:a16="http://schemas.microsoft.com/office/drawing/2014/main" id="{6B68D50E-BF67-F2D2-0094-D3FCFC7908AF}"/>
            </a:ext>
          </a:extLst>
        </cdr:cNvPr>
        <cdr:cNvSpPr/>
      </cdr:nvSpPr>
      <cdr:spPr>
        <a:xfrm xmlns:a="http://schemas.openxmlformats.org/drawingml/2006/main">
          <a:off x="8773888" y="4394436"/>
          <a:ext cx="1741715" cy="580335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S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obreoferta de energia e período úmido muito acima da MLT</a:t>
          </a:r>
        </a:p>
      </cdr:txBody>
    </cdr:sp>
  </cdr:relSizeAnchor>
  <cdr:relSizeAnchor xmlns:cdr="http://schemas.openxmlformats.org/drawingml/2006/chartDrawing">
    <cdr:from>
      <cdr:x>0.89013</cdr:x>
      <cdr:y>0.67536</cdr:y>
    </cdr:from>
    <cdr:to>
      <cdr:x>0.97522</cdr:x>
      <cdr:y>0.79931</cdr:y>
    </cdr:to>
    <cdr:sp macro="" textlink="">
      <cdr:nvSpPr>
        <cdr:cNvPr id="14" name="Retângulo: Cantos Arredondados 13">
          <a:extLst xmlns:a="http://schemas.openxmlformats.org/drawingml/2006/main">
            <a:ext uri="{FF2B5EF4-FFF2-40B4-BE49-F238E27FC236}">
              <a16:creationId xmlns:a16="http://schemas.microsoft.com/office/drawing/2014/main" id="{A3C5468D-CB51-1BE2-DBB2-6BC393991962}"/>
            </a:ext>
          </a:extLst>
        </cdr:cNvPr>
        <cdr:cNvSpPr/>
      </cdr:nvSpPr>
      <cdr:spPr>
        <a:xfrm xmlns:a="http://schemas.openxmlformats.org/drawingml/2006/main">
          <a:off x="14673945" y="4111338"/>
          <a:ext cx="1402711" cy="75457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2025/2026 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abaixo da média histórica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0.52272</cdr:x>
      <cdr:y>0.60123</cdr:y>
    </cdr:from>
    <cdr:to>
      <cdr:x>0.58197</cdr:x>
      <cdr:y>0.68993</cdr:y>
    </cdr:to>
    <cdr:sp macro="" textlink="">
      <cdr:nvSpPr>
        <cdr:cNvPr id="15" name="Retângulo: Cantos Arredondados 14">
          <a:extLst xmlns:a="http://schemas.openxmlformats.org/drawingml/2006/main">
            <a:ext uri="{FF2B5EF4-FFF2-40B4-BE49-F238E27FC236}">
              <a16:creationId xmlns:a16="http://schemas.microsoft.com/office/drawing/2014/main" id="{7C51C148-8A56-802C-1AF4-295AA1C667C2}"/>
            </a:ext>
          </a:extLst>
        </cdr:cNvPr>
        <cdr:cNvSpPr/>
      </cdr:nvSpPr>
      <cdr:spPr>
        <a:xfrm xmlns:a="http://schemas.openxmlformats.org/drawingml/2006/main">
          <a:off x="8866556" y="3708400"/>
          <a:ext cx="1005116" cy="547077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Reversão da crise hídrica</a:t>
          </a:r>
        </a:p>
      </cdr:txBody>
    </cdr:sp>
  </cdr:relSizeAnchor>
  <cdr:relSizeAnchor xmlns:cdr="http://schemas.openxmlformats.org/drawingml/2006/chartDrawing">
    <cdr:from>
      <cdr:x>0.78712</cdr:x>
      <cdr:y>0.72063</cdr:y>
    </cdr:from>
    <cdr:to>
      <cdr:x>0.87692</cdr:x>
      <cdr:y>0.82151</cdr:y>
    </cdr:to>
    <cdr:sp macro="" textlink="">
      <cdr:nvSpPr>
        <cdr:cNvPr id="16" name="Retângulo: Cantos Arredondados 15">
          <a:extLst xmlns:a="http://schemas.openxmlformats.org/drawingml/2006/main">
            <a:ext uri="{FF2B5EF4-FFF2-40B4-BE49-F238E27FC236}">
              <a16:creationId xmlns:a16="http://schemas.microsoft.com/office/drawing/2014/main" id="{7D6C2396-6A0B-A1B3-2EE9-9C250F3B2BD6}"/>
            </a:ext>
          </a:extLst>
        </cdr:cNvPr>
        <cdr:cNvSpPr/>
      </cdr:nvSpPr>
      <cdr:spPr>
        <a:xfrm xmlns:a="http://schemas.openxmlformats.org/drawingml/2006/main">
          <a:off x="12975773" y="4386942"/>
          <a:ext cx="1480419" cy="614120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Início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r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eequilíbrio entre oferta e demanda</a:t>
          </a:r>
        </a:p>
      </cdr:txBody>
    </cdr:sp>
  </cdr:relSizeAnchor>
  <cdr:relSizeAnchor xmlns:cdr="http://schemas.openxmlformats.org/drawingml/2006/chartDrawing">
    <cdr:from>
      <cdr:x>0.00321</cdr:x>
      <cdr:y>0.02146</cdr:y>
    </cdr:from>
    <cdr:to>
      <cdr:x>0.20111</cdr:x>
      <cdr:y>0.06437</cdr:y>
    </cdr:to>
    <cdr:sp macro="" textlink="">
      <cdr:nvSpPr>
        <cdr:cNvPr id="17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54429" y="130628"/>
          <a:ext cx="3352802" cy="2612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0.64701</cdr:x>
      <cdr:y>0.01371</cdr:y>
    </cdr:from>
    <cdr:to>
      <cdr:x>0.80297</cdr:x>
      <cdr:y>0.11742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10666130" y="83461"/>
          <a:ext cx="2570902" cy="631348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  <a:p xmlns:a="http://schemas.openxmlformats.org/drawingml/2006/main">
          <a:pPr algn="l"/>
          <a:r>
            <a:rPr lang="pt-BR" sz="1100" baseline="0">
              <a:latin typeface="Book Antiqua" panose="02040602050305030304" pitchFamily="18" charset="0"/>
            </a:rPr>
            <a:t>Média de preços dos próximos 5 anos</a:t>
          </a:r>
          <a:endParaRPr lang="pt-BR" sz="1100"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0.1049</cdr:x>
      <cdr:y>0.70717</cdr:y>
    </cdr:from>
    <cdr:to>
      <cdr:x>0.18489</cdr:x>
      <cdr:y>0.79777</cdr:y>
    </cdr:to>
    <cdr:sp macro="" textlink="">
      <cdr:nvSpPr>
        <cdr:cNvPr id="2" name="Retângulo: Cantos Arredondados 1">
          <a:extLst xmlns:a="http://schemas.openxmlformats.org/drawingml/2006/main">
            <a:ext uri="{FF2B5EF4-FFF2-40B4-BE49-F238E27FC236}">
              <a16:creationId xmlns:a16="http://schemas.microsoft.com/office/drawing/2014/main" id="{B502AE19-BD64-0E68-0B82-C83315FFEAA1}"/>
            </a:ext>
          </a:extLst>
        </cdr:cNvPr>
        <cdr:cNvSpPr/>
      </cdr:nvSpPr>
      <cdr:spPr>
        <a:xfrm xmlns:a="http://schemas.openxmlformats.org/drawingml/2006/main">
          <a:off x="1728270" y="4174564"/>
          <a:ext cx="131781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Período úmido 2015/2016</a:t>
          </a:r>
          <a:r>
            <a:rPr lang="pt-B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acima da MLT</a:t>
          </a:r>
          <a:endParaRPr lang="pt-BR">
            <a:effectLst/>
          </a:endParaRPr>
        </a:p>
      </cdr:txBody>
    </cdr:sp>
  </cdr:relSizeAnchor>
</c:userShapes>
</file>

<file path=xl/drawings/drawing113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14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15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16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17.xml><?xml version="1.0" encoding="utf-8"?>
<c:userShapes xmlns:c="http://schemas.openxmlformats.org/drawingml/2006/chart">
  <cdr:relSizeAnchor xmlns:cdr="http://schemas.openxmlformats.org/drawingml/2006/chartDrawing">
    <cdr:from>
      <cdr:x>0.00321</cdr:x>
      <cdr:y>0.01139</cdr:y>
    </cdr:from>
    <cdr:to>
      <cdr:x>0.16652</cdr:x>
      <cdr:y>0.08649</cdr:y>
    </cdr:to>
    <cdr:sp macro="" textlink="">
      <cdr:nvSpPr>
        <cdr:cNvPr id="2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40918" y="73914"/>
          <a:ext cx="2081796" cy="48724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0.85027</cdr:x>
      <cdr:y>0.0028</cdr:y>
    </cdr:from>
    <cdr:to>
      <cdr:x>0.99819</cdr:x>
      <cdr:y>0.13496</cdr:y>
    </cdr:to>
    <cdr:pic>
      <cdr:nvPicPr>
        <cdr:cNvPr id="3" name="Imagem 2">
          <a:extLst xmlns:a="http://schemas.openxmlformats.org/drawingml/2006/main">
            <a:ext uri="{FF2B5EF4-FFF2-40B4-BE49-F238E27FC236}">
              <a16:creationId xmlns:a16="http://schemas.microsoft.com/office/drawing/2014/main" id="{4A50A497-D594-2EDF-2F68-8751F7173B43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0838543" y="18143"/>
          <a:ext cx="1885603" cy="857459"/>
        </a:xfrm>
        <a:prstGeom xmlns:a="http://schemas.openxmlformats.org/drawingml/2006/main" prst="rect">
          <a:avLst/>
        </a:prstGeom>
      </cdr:spPr>
    </cdr:pic>
  </cdr:relSizeAnchor>
</c:userShapes>
</file>

<file path=xl/drawings/drawing118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19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20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21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22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7F9D39E-206F-4C74-A889-44FBE69B2D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9EDF87E-82B7-40B2-AAF0-C68163D47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3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C83D2AA-658D-46E2-9EA5-E6A34422DE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AD78C8F-3D47-4663-841F-C585AC826A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4.xml><?xml version="1.0" encoding="utf-8"?>
<xdr:wsDr xmlns:xdr="http://schemas.openxmlformats.org/drawingml/2006/spreadsheetDrawing" xmlns:a="http://schemas.openxmlformats.org/drawingml/2006/main">
  <xdr:twoCellAnchor editAs="oneCell">
    <xdr:from>
      <xdr:col>45</xdr:col>
      <xdr:colOff>0</xdr:colOff>
      <xdr:row>0</xdr:row>
      <xdr:rowOff>0</xdr:rowOff>
    </xdr:from>
    <xdr:to>
      <xdr:col>48</xdr:col>
      <xdr:colOff>56803</xdr:colOff>
      <xdr:row>4</xdr:row>
      <xdr:rowOff>117231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BEE6DED-7047-45F4-B9F0-8B5DA8757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137600" y="0"/>
          <a:ext cx="1885603" cy="848751"/>
        </a:xfrm>
        <a:prstGeom prst="rect">
          <a:avLst/>
        </a:prstGeom>
      </xdr:spPr>
    </xdr:pic>
    <xdr:clientData/>
  </xdr:twoCellAnchor>
  <xdr:twoCellAnchor editAs="oneCell">
    <xdr:from>
      <xdr:col>45</xdr:col>
      <xdr:colOff>0</xdr:colOff>
      <xdr:row>0</xdr:row>
      <xdr:rowOff>0</xdr:rowOff>
    </xdr:from>
    <xdr:to>
      <xdr:col>51</xdr:col>
      <xdr:colOff>574765</xdr:colOff>
      <xdr:row>19</xdr:row>
      <xdr:rowOff>61374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4891A49-78E6-4977-805E-E0A1A956BF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137600" y="0"/>
          <a:ext cx="4232365" cy="3536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183606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200DC38-F74C-402A-80B9-83A8B20FBA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1458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5.xml><?xml version="1.0" encoding="utf-8"?>
<xdr:wsDr xmlns:xdr="http://schemas.openxmlformats.org/drawingml/2006/spreadsheetDrawing" xmlns:a="http://schemas.openxmlformats.org/drawingml/2006/main">
  <xdr:twoCellAnchor editAs="oneCell">
    <xdr:from>
      <xdr:col>45</xdr:col>
      <xdr:colOff>0</xdr:colOff>
      <xdr:row>0</xdr:row>
      <xdr:rowOff>0</xdr:rowOff>
    </xdr:from>
    <xdr:to>
      <xdr:col>48</xdr:col>
      <xdr:colOff>56803</xdr:colOff>
      <xdr:row>4</xdr:row>
      <xdr:rowOff>117231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F1E8C82-6902-43A9-8E20-467DC9D8E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137600" y="0"/>
          <a:ext cx="1885603" cy="848751"/>
        </a:xfrm>
        <a:prstGeom prst="rect">
          <a:avLst/>
        </a:prstGeom>
      </xdr:spPr>
    </xdr:pic>
    <xdr:clientData/>
  </xdr:twoCellAnchor>
  <xdr:twoCellAnchor editAs="oneCell">
    <xdr:from>
      <xdr:col>45</xdr:col>
      <xdr:colOff>0</xdr:colOff>
      <xdr:row>0</xdr:row>
      <xdr:rowOff>0</xdr:rowOff>
    </xdr:from>
    <xdr:to>
      <xdr:col>51</xdr:col>
      <xdr:colOff>574765</xdr:colOff>
      <xdr:row>19</xdr:row>
      <xdr:rowOff>61374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0DE972E-270B-4017-A63D-A6B3BFE54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137600" y="0"/>
          <a:ext cx="4232365" cy="3536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183606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1223D92-2D41-463F-9F56-6B6DA53CDF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1458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0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2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3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4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>
    <pageSetUpPr fitToPage="1"/>
  </sheetPr>
  <dimension ref="A1:CT147"/>
  <sheetViews>
    <sheetView showGridLines="0" zoomScale="90" zoomScaleNormal="90" workbookViewId="0">
      <pane xSplit="3" ySplit="1" topLeftCell="Y86" activePane="bottomRight" state="frozen"/>
      <selection pane="topRight" activeCell="C1" sqref="C1"/>
      <selection pane="bottomLeft" activeCell="A3" sqref="A3"/>
      <selection pane="bottomRight" activeCell="AD115" sqref="AD115"/>
    </sheetView>
  </sheetViews>
  <sheetFormatPr defaultRowHeight="14.4" x14ac:dyDescent="0.3"/>
  <cols>
    <col min="1" max="2" width="11.5546875" customWidth="1"/>
    <col min="3" max="3" width="11.5546875" bestFit="1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6.109375" customWidth="1"/>
    <col min="30" max="30" width="11.33203125" customWidth="1"/>
    <col min="31" max="31" width="12.6640625" customWidth="1"/>
    <col min="35" max="39" width="13.5546875" bestFit="1" customWidth="1"/>
    <col min="40" max="40" width="13.5546875" customWidth="1"/>
    <col min="41" max="41" width="4" customWidth="1"/>
    <col min="42" max="42" width="10.109375" bestFit="1" customWidth="1"/>
    <col min="43" max="48" width="9.6640625" bestFit="1" customWidth="1"/>
    <col min="70" max="70" width="4.33203125" customWidth="1"/>
    <col min="99" max="99" width="3.6640625" customWidth="1"/>
  </cols>
  <sheetData>
    <row r="1" spans="1:40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9</v>
      </c>
      <c r="AE1" s="7" t="s">
        <v>10</v>
      </c>
      <c r="AF1" s="7" t="s">
        <v>11</v>
      </c>
      <c r="AG1" s="7" t="s">
        <v>12</v>
      </c>
      <c r="AH1" s="7" t="s">
        <v>13</v>
      </c>
      <c r="AI1" s="26" t="s">
        <v>14</v>
      </c>
      <c r="AJ1" s="26" t="s">
        <v>15</v>
      </c>
      <c r="AK1" s="26" t="s">
        <v>16</v>
      </c>
      <c r="AL1" s="26" t="s">
        <v>17</v>
      </c>
      <c r="AM1" s="26" t="s">
        <v>18</v>
      </c>
      <c r="AN1" s="26"/>
    </row>
    <row r="2" spans="1:40" x14ac:dyDescent="0.3">
      <c r="A2" s="40"/>
      <c r="B2" s="40"/>
      <c r="C2" s="41"/>
      <c r="D2" s="42"/>
      <c r="E2" s="43"/>
      <c r="F2" s="43"/>
      <c r="G2" s="43"/>
      <c r="H2" s="43"/>
      <c r="I2" s="43"/>
      <c r="J2" s="43"/>
      <c r="K2" s="43"/>
      <c r="L2" s="43"/>
      <c r="M2" s="43"/>
      <c r="N2" s="44"/>
      <c r="O2" s="44"/>
      <c r="P2" s="44"/>
      <c r="Q2" s="44"/>
      <c r="R2" s="44"/>
      <c r="S2" s="44"/>
      <c r="T2" s="44"/>
      <c r="U2" s="44"/>
      <c r="V2" s="44"/>
      <c r="W2" s="45"/>
      <c r="X2" s="45"/>
      <c r="Y2" s="45"/>
      <c r="Z2" s="45"/>
      <c r="AA2" s="46"/>
      <c r="AB2" s="46"/>
      <c r="AC2" s="47"/>
      <c r="AD2" s="46"/>
      <c r="AE2" s="45"/>
      <c r="AF2" s="45"/>
      <c r="AG2" s="45"/>
      <c r="AH2" s="48"/>
      <c r="AI2" s="46"/>
      <c r="AJ2" s="46"/>
      <c r="AK2" s="46"/>
      <c r="AL2" s="46"/>
      <c r="AM2" s="46"/>
    </row>
    <row r="3" spans="1:40" x14ac:dyDescent="0.3">
      <c r="A3" s="40"/>
      <c r="B3" s="40"/>
      <c r="C3" s="41"/>
      <c r="D3" s="42"/>
      <c r="E3" s="43"/>
      <c r="F3" s="43"/>
      <c r="G3" s="43"/>
      <c r="H3" s="43"/>
      <c r="I3" s="43"/>
      <c r="J3" s="43"/>
      <c r="K3" s="43"/>
      <c r="L3" s="43"/>
      <c r="M3" s="43"/>
      <c r="N3" s="44"/>
      <c r="O3" s="44"/>
      <c r="P3" s="44"/>
      <c r="Q3" s="44"/>
      <c r="R3" s="44"/>
      <c r="S3" s="44"/>
      <c r="T3" s="44"/>
      <c r="U3" s="44"/>
      <c r="V3" s="44"/>
      <c r="W3" s="45"/>
      <c r="X3" s="45"/>
      <c r="Y3" s="45"/>
      <c r="Z3" s="45"/>
      <c r="AA3" s="46"/>
      <c r="AB3" s="46"/>
      <c r="AC3" s="47"/>
      <c r="AD3" s="46"/>
      <c r="AE3" s="45"/>
      <c r="AF3" s="45"/>
      <c r="AG3" s="45"/>
      <c r="AH3" s="48"/>
      <c r="AI3" s="46"/>
      <c r="AJ3" s="46"/>
      <c r="AK3" s="46"/>
      <c r="AL3" s="46"/>
      <c r="AM3" s="46"/>
    </row>
    <row r="4" spans="1:40" x14ac:dyDescent="0.3">
      <c r="A4" s="40"/>
      <c r="B4" s="40"/>
      <c r="C4" s="41"/>
      <c r="D4" s="42"/>
      <c r="E4" s="43"/>
      <c r="F4" s="43"/>
      <c r="G4" s="43"/>
      <c r="H4" s="43"/>
      <c r="I4" s="43"/>
      <c r="J4" s="43"/>
      <c r="K4" s="43"/>
      <c r="L4" s="43"/>
      <c r="M4" s="43"/>
      <c r="N4" s="44"/>
      <c r="O4" s="44"/>
      <c r="P4" s="44"/>
      <c r="Q4" s="44"/>
      <c r="R4" s="44"/>
      <c r="S4" s="44"/>
      <c r="T4" s="44"/>
      <c r="U4" s="44"/>
      <c r="V4" s="44"/>
      <c r="W4" s="45"/>
      <c r="X4" s="45"/>
      <c r="Y4" s="45"/>
      <c r="Z4" s="45"/>
      <c r="AA4" s="46"/>
      <c r="AB4" s="46"/>
      <c r="AC4" s="47"/>
      <c r="AD4" s="46"/>
      <c r="AE4" s="45"/>
      <c r="AF4" s="45"/>
      <c r="AG4" s="45"/>
      <c r="AH4" s="48"/>
      <c r="AI4" s="46"/>
      <c r="AJ4" s="46"/>
      <c r="AK4" s="46"/>
      <c r="AL4" s="46"/>
      <c r="AM4" s="46"/>
    </row>
    <row r="5" spans="1:40" x14ac:dyDescent="0.3">
      <c r="A5" s="40"/>
      <c r="B5" s="40"/>
      <c r="C5" s="41"/>
      <c r="D5" s="42"/>
      <c r="E5" s="43"/>
      <c r="F5" s="43"/>
      <c r="G5" s="43"/>
      <c r="H5" s="43"/>
      <c r="I5" s="43"/>
      <c r="J5" s="43"/>
      <c r="K5" s="43"/>
      <c r="L5" s="43"/>
      <c r="M5" s="43"/>
      <c r="N5" s="44"/>
      <c r="O5" s="44"/>
      <c r="P5" s="44"/>
      <c r="Q5" s="44"/>
      <c r="R5" s="44"/>
      <c r="S5" s="44"/>
      <c r="T5" s="44"/>
      <c r="U5" s="44"/>
      <c r="V5" s="44"/>
      <c r="W5" s="45"/>
      <c r="X5" s="45"/>
      <c r="Y5" s="45"/>
      <c r="Z5" s="45"/>
      <c r="AA5" s="46"/>
      <c r="AB5" s="46"/>
      <c r="AC5" s="47"/>
      <c r="AD5" s="46"/>
      <c r="AE5" s="45"/>
      <c r="AF5" s="45"/>
      <c r="AG5" s="45"/>
      <c r="AH5" s="48"/>
      <c r="AI5" s="46"/>
      <c r="AJ5" s="46"/>
      <c r="AK5" s="46"/>
      <c r="AL5" s="46"/>
      <c r="AM5" s="46"/>
    </row>
    <row r="6" spans="1:40" x14ac:dyDescent="0.3">
      <c r="A6" s="40"/>
      <c r="B6" s="40"/>
      <c r="C6" s="41"/>
      <c r="D6" s="42"/>
      <c r="E6" s="43"/>
      <c r="F6" s="43"/>
      <c r="G6" s="43"/>
      <c r="H6" s="43"/>
      <c r="I6" s="43"/>
      <c r="J6" s="43"/>
      <c r="K6" s="43"/>
      <c r="L6" s="43"/>
      <c r="M6" s="43"/>
      <c r="N6" s="44"/>
      <c r="O6" s="44"/>
      <c r="P6" s="44"/>
      <c r="Q6" s="44"/>
      <c r="R6" s="44"/>
      <c r="S6" s="44"/>
      <c r="T6" s="44"/>
      <c r="U6" s="44"/>
      <c r="V6" s="44"/>
      <c r="W6" s="45"/>
      <c r="X6" s="45"/>
      <c r="Y6" s="45"/>
      <c r="Z6" s="45"/>
      <c r="AA6" s="46"/>
      <c r="AB6" s="46"/>
      <c r="AC6" s="47"/>
      <c r="AD6" s="46"/>
      <c r="AE6" s="45"/>
      <c r="AF6" s="45"/>
      <c r="AG6" s="45"/>
      <c r="AH6" s="48"/>
      <c r="AI6" s="46"/>
      <c r="AJ6" s="46"/>
      <c r="AK6" s="46"/>
      <c r="AL6" s="46"/>
      <c r="AM6" s="46"/>
    </row>
    <row r="7" spans="1:40" x14ac:dyDescent="0.3">
      <c r="A7" s="40"/>
      <c r="B7" s="40"/>
      <c r="C7" s="41"/>
      <c r="D7" s="42"/>
      <c r="E7" s="43"/>
      <c r="F7" s="43"/>
      <c r="G7" s="43"/>
      <c r="H7" s="43"/>
      <c r="I7" s="43"/>
      <c r="J7" s="43"/>
      <c r="K7" s="43"/>
      <c r="L7" s="43"/>
      <c r="M7" s="43"/>
      <c r="N7" s="44"/>
      <c r="O7" s="44"/>
      <c r="P7" s="44"/>
      <c r="Q7" s="44"/>
      <c r="R7" s="44"/>
      <c r="S7" s="44"/>
      <c r="T7" s="44"/>
      <c r="U7" s="44"/>
      <c r="V7" s="44"/>
      <c r="W7" s="45"/>
      <c r="X7" s="45"/>
      <c r="Y7" s="45"/>
      <c r="Z7" s="45"/>
      <c r="AA7" s="46"/>
      <c r="AB7" s="46"/>
      <c r="AC7" s="47"/>
      <c r="AD7" s="46"/>
      <c r="AE7" s="45"/>
      <c r="AF7" s="45"/>
      <c r="AG7" s="45"/>
      <c r="AH7" s="48"/>
      <c r="AI7" s="46"/>
      <c r="AJ7" s="46"/>
      <c r="AK7" s="46"/>
      <c r="AL7" s="46"/>
      <c r="AM7" s="46"/>
    </row>
    <row r="8" spans="1:40" x14ac:dyDescent="0.3">
      <c r="A8" s="40"/>
      <c r="B8" s="40"/>
      <c r="C8" s="41"/>
      <c r="D8" s="42"/>
      <c r="E8" s="43"/>
      <c r="F8" s="43"/>
      <c r="G8" s="43"/>
      <c r="H8" s="43"/>
      <c r="I8" s="43"/>
      <c r="J8" s="43"/>
      <c r="K8" s="43"/>
      <c r="L8" s="43"/>
      <c r="M8" s="43"/>
      <c r="N8" s="44"/>
      <c r="O8" s="44"/>
      <c r="P8" s="44"/>
      <c r="Q8" s="44"/>
      <c r="R8" s="44"/>
      <c r="S8" s="44"/>
      <c r="T8" s="44"/>
      <c r="U8" s="44"/>
      <c r="V8" s="44"/>
      <c r="W8" s="45"/>
      <c r="X8" s="45"/>
      <c r="Y8" s="45"/>
      <c r="Z8" s="45"/>
      <c r="AA8" s="46"/>
      <c r="AB8" s="46"/>
      <c r="AC8" s="47"/>
      <c r="AD8" s="46"/>
      <c r="AE8" s="45"/>
      <c r="AF8" s="45"/>
      <c r="AG8" s="45"/>
      <c r="AH8" s="48"/>
      <c r="AI8" s="46"/>
      <c r="AJ8" s="46"/>
      <c r="AK8" s="46"/>
      <c r="AL8" s="46"/>
      <c r="AM8" s="46"/>
    </row>
    <row r="9" spans="1:40" x14ac:dyDescent="0.3">
      <c r="A9" s="40"/>
      <c r="B9" s="40"/>
      <c r="C9" s="41"/>
      <c r="D9" s="42"/>
      <c r="E9" s="43"/>
      <c r="F9" s="43"/>
      <c r="G9" s="43"/>
      <c r="H9" s="43"/>
      <c r="I9" s="43"/>
      <c r="J9" s="43"/>
      <c r="K9" s="43"/>
      <c r="L9" s="43"/>
      <c r="M9" s="43"/>
      <c r="N9" s="44"/>
      <c r="O9" s="44"/>
      <c r="P9" s="44"/>
      <c r="Q9" s="44"/>
      <c r="R9" s="44"/>
      <c r="S9" s="44"/>
      <c r="T9" s="44"/>
      <c r="U9" s="44"/>
      <c r="V9" s="44"/>
      <c r="W9" s="45"/>
      <c r="X9" s="45"/>
      <c r="Y9" s="45"/>
      <c r="Z9" s="45"/>
      <c r="AA9" s="46"/>
      <c r="AB9" s="46"/>
      <c r="AC9" s="47"/>
      <c r="AD9" s="46"/>
      <c r="AE9" s="45"/>
      <c r="AF9" s="45"/>
      <c r="AG9" s="45"/>
      <c r="AH9" s="48"/>
      <c r="AI9" s="46"/>
      <c r="AJ9" s="46"/>
      <c r="AK9" s="46"/>
      <c r="AL9" s="46"/>
      <c r="AM9" s="46"/>
    </row>
    <row r="10" spans="1:40" x14ac:dyDescent="0.3">
      <c r="A10" s="40"/>
      <c r="B10" s="40"/>
      <c r="C10" s="41"/>
      <c r="D10" s="42"/>
      <c r="E10" s="43"/>
      <c r="F10" s="43"/>
      <c r="G10" s="43"/>
      <c r="H10" s="43"/>
      <c r="I10" s="43"/>
      <c r="J10" s="43"/>
      <c r="K10" s="43"/>
      <c r="L10" s="43"/>
      <c r="M10" s="43"/>
      <c r="N10" s="44"/>
      <c r="O10" s="44"/>
      <c r="P10" s="44"/>
      <c r="Q10" s="44"/>
      <c r="R10" s="44"/>
      <c r="S10" s="44"/>
      <c r="T10" s="44"/>
      <c r="U10" s="44"/>
      <c r="V10" s="44"/>
      <c r="W10" s="45"/>
      <c r="X10" s="45"/>
      <c r="Y10" s="45"/>
      <c r="Z10" s="45"/>
      <c r="AA10" s="46"/>
      <c r="AB10" s="46"/>
      <c r="AC10" s="47"/>
      <c r="AD10" s="46"/>
      <c r="AE10" s="45"/>
      <c r="AF10" s="45"/>
      <c r="AG10" s="45"/>
      <c r="AH10" s="48"/>
      <c r="AI10" s="46"/>
      <c r="AJ10" s="46"/>
      <c r="AK10" s="46"/>
      <c r="AL10" s="46"/>
      <c r="AM10" s="46"/>
    </row>
    <row r="11" spans="1:40" x14ac:dyDescent="0.3">
      <c r="A11" s="40"/>
      <c r="B11" s="40"/>
      <c r="C11" s="41"/>
      <c r="D11" s="42"/>
      <c r="E11" s="43"/>
      <c r="F11" s="43"/>
      <c r="G11" s="43"/>
      <c r="H11" s="43"/>
      <c r="I11" s="43"/>
      <c r="J11" s="43"/>
      <c r="K11" s="43"/>
      <c r="L11" s="43"/>
      <c r="M11" s="43"/>
      <c r="N11" s="44"/>
      <c r="O11" s="44"/>
      <c r="P11" s="44"/>
      <c r="Q11" s="44"/>
      <c r="R11" s="44"/>
      <c r="S11" s="44"/>
      <c r="T11" s="44"/>
      <c r="U11" s="44"/>
      <c r="V11" s="44"/>
      <c r="W11" s="45"/>
      <c r="X11" s="45"/>
      <c r="Y11" s="45"/>
      <c r="Z11" s="45"/>
      <c r="AA11" s="46"/>
      <c r="AB11" s="46"/>
      <c r="AC11" s="47"/>
      <c r="AD11" s="46"/>
      <c r="AE11" s="45"/>
      <c r="AF11" s="45"/>
      <c r="AG11" s="45"/>
      <c r="AH11" s="48"/>
      <c r="AI11" s="46"/>
      <c r="AJ11" s="46"/>
      <c r="AK11" s="46"/>
      <c r="AL11" s="46"/>
      <c r="AM11" s="46"/>
    </row>
    <row r="12" spans="1:40" x14ac:dyDescent="0.3">
      <c r="A12" s="40"/>
      <c r="B12" s="40"/>
      <c r="C12" s="41"/>
      <c r="D12" s="42"/>
      <c r="E12" s="43"/>
      <c r="F12" s="43"/>
      <c r="G12" s="43"/>
      <c r="H12" s="43"/>
      <c r="I12" s="43"/>
      <c r="J12" s="43"/>
      <c r="K12" s="43"/>
      <c r="L12" s="43"/>
      <c r="M12" s="43"/>
      <c r="N12" s="44"/>
      <c r="O12" s="44"/>
      <c r="P12" s="44"/>
      <c r="Q12" s="44"/>
      <c r="R12" s="44"/>
      <c r="S12" s="44"/>
      <c r="T12" s="44"/>
      <c r="U12" s="44"/>
      <c r="V12" s="44"/>
      <c r="W12" s="45"/>
      <c r="X12" s="45"/>
      <c r="Y12" s="45"/>
      <c r="Z12" s="45"/>
      <c r="AA12" s="46"/>
      <c r="AB12" s="46"/>
      <c r="AC12" s="47"/>
      <c r="AD12" s="46"/>
      <c r="AE12" s="45"/>
      <c r="AF12" s="45"/>
      <c r="AG12" s="45"/>
      <c r="AH12" s="48"/>
      <c r="AI12" s="46"/>
      <c r="AJ12" s="46"/>
      <c r="AK12" s="46"/>
      <c r="AL12" s="46"/>
      <c r="AM12" s="46"/>
    </row>
    <row r="13" spans="1:40" x14ac:dyDescent="0.3">
      <c r="A13" s="40"/>
      <c r="B13" s="40"/>
      <c r="C13" s="41"/>
      <c r="D13" s="42"/>
      <c r="E13" s="43"/>
      <c r="F13" s="43"/>
      <c r="G13" s="43"/>
      <c r="H13" s="43"/>
      <c r="I13" s="43"/>
      <c r="J13" s="43"/>
      <c r="K13" s="43"/>
      <c r="L13" s="43"/>
      <c r="M13" s="43"/>
      <c r="N13" s="44"/>
      <c r="O13" s="44"/>
      <c r="P13" s="44"/>
      <c r="Q13" s="44"/>
      <c r="R13" s="44"/>
      <c r="S13" s="44"/>
      <c r="T13" s="44"/>
      <c r="U13" s="44"/>
      <c r="V13" s="44"/>
      <c r="W13" s="45"/>
      <c r="X13" s="45"/>
      <c r="Y13" s="45"/>
      <c r="Z13" s="45"/>
      <c r="AA13" s="46"/>
      <c r="AB13" s="46"/>
      <c r="AC13" s="47"/>
      <c r="AD13" s="46"/>
      <c r="AE13" s="45"/>
      <c r="AF13" s="45"/>
      <c r="AG13" s="45"/>
      <c r="AH13" s="48"/>
      <c r="AI13" s="46"/>
      <c r="AJ13" s="46"/>
      <c r="AK13" s="46"/>
      <c r="AL13" s="46"/>
      <c r="AM13" s="46"/>
    </row>
    <row r="14" spans="1:40" x14ac:dyDescent="0.3">
      <c r="A14" s="40"/>
      <c r="B14" s="40"/>
      <c r="C14" s="41"/>
      <c r="D14" s="41"/>
      <c r="E14" s="43"/>
      <c r="F14" s="43"/>
      <c r="G14" s="43"/>
      <c r="H14" s="43"/>
      <c r="I14" s="43"/>
      <c r="J14" s="43"/>
      <c r="K14" s="43"/>
      <c r="L14" s="43"/>
      <c r="M14" s="43"/>
      <c r="N14" s="44"/>
      <c r="O14" s="44"/>
      <c r="P14" s="44"/>
      <c r="Q14" s="44"/>
      <c r="R14" s="44"/>
      <c r="S14" s="44"/>
      <c r="T14" s="44"/>
      <c r="U14" s="44"/>
      <c r="V14" s="44"/>
      <c r="W14" s="45"/>
      <c r="X14" s="45"/>
      <c r="Y14" s="45"/>
      <c r="Z14" s="45"/>
      <c r="AA14" s="46"/>
      <c r="AB14" s="46"/>
      <c r="AC14" s="46"/>
      <c r="AD14" s="46"/>
      <c r="AE14" s="45"/>
      <c r="AF14" s="45"/>
      <c r="AG14" s="45"/>
      <c r="AH14" s="48"/>
      <c r="AI14" s="46"/>
      <c r="AJ14" s="46"/>
      <c r="AK14" s="46"/>
      <c r="AL14" s="46"/>
      <c r="AM14" s="46"/>
    </row>
    <row r="15" spans="1:40" x14ac:dyDescent="0.3">
      <c r="A15" s="40"/>
      <c r="B15" s="40"/>
      <c r="C15" s="41"/>
      <c r="D15" s="41"/>
      <c r="E15" s="43"/>
      <c r="F15" s="43"/>
      <c r="G15" s="43"/>
      <c r="H15" s="43"/>
      <c r="I15" s="43"/>
      <c r="J15" s="43"/>
      <c r="K15" s="43"/>
      <c r="L15" s="43"/>
      <c r="M15" s="43"/>
      <c r="N15" s="44"/>
      <c r="O15" s="44"/>
      <c r="P15" s="44"/>
      <c r="Q15" s="44"/>
      <c r="R15" s="44"/>
      <c r="S15" s="44"/>
      <c r="T15" s="44"/>
      <c r="U15" s="44"/>
      <c r="V15" s="44"/>
      <c r="W15" s="45"/>
      <c r="X15" s="45"/>
      <c r="Y15" s="45"/>
      <c r="Z15" s="45"/>
      <c r="AA15" s="46"/>
      <c r="AB15" s="46"/>
      <c r="AC15" s="46"/>
      <c r="AD15" s="46"/>
      <c r="AE15" s="45"/>
      <c r="AF15" s="45"/>
      <c r="AG15" s="45"/>
      <c r="AH15" s="48"/>
      <c r="AI15" s="46"/>
      <c r="AJ15" s="46"/>
      <c r="AK15" s="46"/>
      <c r="AL15" s="46"/>
      <c r="AM15" s="46"/>
    </row>
    <row r="16" spans="1:40" x14ac:dyDescent="0.3">
      <c r="A16" s="40"/>
      <c r="B16" s="40"/>
      <c r="C16" s="41"/>
      <c r="D16" s="41"/>
      <c r="E16" s="43"/>
      <c r="F16" s="43"/>
      <c r="G16" s="43"/>
      <c r="H16" s="43"/>
      <c r="I16" s="43"/>
      <c r="J16" s="43"/>
      <c r="K16" s="43"/>
      <c r="L16" s="43"/>
      <c r="M16" s="43"/>
      <c r="N16" s="44"/>
      <c r="O16" s="44"/>
      <c r="P16" s="44"/>
      <c r="Q16" s="44"/>
      <c r="R16" s="44"/>
      <c r="S16" s="44"/>
      <c r="T16" s="44"/>
      <c r="U16" s="44"/>
      <c r="V16" s="44"/>
      <c r="W16" s="45"/>
      <c r="X16" s="45"/>
      <c r="Y16" s="45"/>
      <c r="Z16" s="45"/>
      <c r="AA16" s="46"/>
      <c r="AB16" s="46"/>
      <c r="AC16" s="46"/>
      <c r="AD16" s="46"/>
      <c r="AE16" s="45"/>
      <c r="AF16" s="45"/>
      <c r="AG16" s="45"/>
      <c r="AH16" s="48"/>
      <c r="AI16" s="46"/>
      <c r="AJ16" s="46"/>
      <c r="AK16" s="46"/>
      <c r="AL16" s="46"/>
      <c r="AM16" s="46"/>
    </row>
    <row r="17" spans="1:39" x14ac:dyDescent="0.3">
      <c r="A17" s="40"/>
      <c r="B17" s="40"/>
      <c r="C17" s="41"/>
      <c r="D17" s="41"/>
      <c r="E17" s="43"/>
      <c r="F17" s="43"/>
      <c r="G17" s="43"/>
      <c r="H17" s="43"/>
      <c r="I17" s="43"/>
      <c r="J17" s="43"/>
      <c r="K17" s="43"/>
      <c r="L17" s="43"/>
      <c r="M17" s="43"/>
      <c r="N17" s="44"/>
      <c r="O17" s="44"/>
      <c r="P17" s="44"/>
      <c r="Q17" s="44"/>
      <c r="R17" s="44"/>
      <c r="S17" s="44"/>
      <c r="T17" s="44"/>
      <c r="U17" s="44"/>
      <c r="V17" s="44"/>
      <c r="W17" s="45"/>
      <c r="X17" s="45"/>
      <c r="Y17" s="45"/>
      <c r="Z17" s="45"/>
      <c r="AA17" s="46"/>
      <c r="AB17" s="46"/>
      <c r="AC17" s="46"/>
      <c r="AD17" s="46"/>
      <c r="AE17" s="45"/>
      <c r="AF17" s="45"/>
      <c r="AG17" s="45"/>
      <c r="AH17" s="48"/>
      <c r="AI17" s="46"/>
      <c r="AJ17" s="46"/>
      <c r="AK17" s="46"/>
      <c r="AL17" s="46"/>
      <c r="AM17" s="46"/>
    </row>
    <row r="18" spans="1:39" x14ac:dyDescent="0.3">
      <c r="A18" s="40"/>
      <c r="B18" s="40"/>
      <c r="C18" s="41"/>
      <c r="D18" s="41"/>
      <c r="E18" s="43"/>
      <c r="F18" s="43"/>
      <c r="G18" s="43"/>
      <c r="H18" s="43"/>
      <c r="I18" s="43"/>
      <c r="J18" s="43"/>
      <c r="K18" s="43"/>
      <c r="L18" s="43"/>
      <c r="M18" s="43"/>
      <c r="N18" s="44"/>
      <c r="O18" s="44"/>
      <c r="P18" s="44"/>
      <c r="Q18" s="44"/>
      <c r="R18" s="44"/>
      <c r="S18" s="44"/>
      <c r="T18" s="44"/>
      <c r="U18" s="44"/>
      <c r="V18" s="44"/>
      <c r="W18" s="45"/>
      <c r="X18" s="45"/>
      <c r="Y18" s="45"/>
      <c r="Z18" s="45"/>
      <c r="AA18" s="46"/>
      <c r="AB18" s="46"/>
      <c r="AC18" s="46"/>
      <c r="AD18" s="46"/>
      <c r="AE18" s="45"/>
      <c r="AF18" s="45"/>
      <c r="AG18" s="45"/>
      <c r="AH18" s="48"/>
      <c r="AI18" s="46"/>
      <c r="AJ18" s="46"/>
      <c r="AK18" s="46"/>
      <c r="AL18" s="46"/>
      <c r="AM18" s="46"/>
    </row>
    <row r="19" spans="1:39" x14ac:dyDescent="0.3">
      <c r="A19" s="40"/>
      <c r="B19" s="40"/>
      <c r="C19" s="41"/>
      <c r="D19" s="41"/>
      <c r="E19" s="43"/>
      <c r="F19" s="43"/>
      <c r="G19" s="43"/>
      <c r="H19" s="43"/>
      <c r="I19" s="43"/>
      <c r="J19" s="43"/>
      <c r="K19" s="43"/>
      <c r="L19" s="43"/>
      <c r="M19" s="43"/>
      <c r="N19" s="44"/>
      <c r="O19" s="44"/>
      <c r="P19" s="44"/>
      <c r="Q19" s="44"/>
      <c r="R19" s="44"/>
      <c r="S19" s="44"/>
      <c r="T19" s="44"/>
      <c r="U19" s="44"/>
      <c r="V19" s="44"/>
      <c r="W19" s="45"/>
      <c r="X19" s="45"/>
      <c r="Y19" s="45"/>
      <c r="Z19" s="45"/>
      <c r="AA19" s="46"/>
      <c r="AB19" s="46"/>
      <c r="AC19" s="46"/>
      <c r="AD19" s="46"/>
      <c r="AE19" s="45"/>
      <c r="AF19" s="45"/>
      <c r="AG19" s="45"/>
      <c r="AH19" s="48"/>
      <c r="AI19" s="46"/>
      <c r="AJ19" s="46"/>
      <c r="AK19" s="46"/>
      <c r="AL19" s="46"/>
      <c r="AM19" s="46"/>
    </row>
    <row r="20" spans="1:39" x14ac:dyDescent="0.3">
      <c r="A20" s="40"/>
      <c r="B20" s="40"/>
      <c r="C20" s="41"/>
      <c r="D20" s="41"/>
      <c r="E20" s="43"/>
      <c r="F20" s="43"/>
      <c r="G20" s="43"/>
      <c r="H20" s="43"/>
      <c r="I20" s="43"/>
      <c r="J20" s="43"/>
      <c r="K20" s="43"/>
      <c r="L20" s="43"/>
      <c r="M20" s="43"/>
      <c r="N20" s="44"/>
      <c r="O20" s="44"/>
      <c r="P20" s="44"/>
      <c r="Q20" s="44"/>
      <c r="R20" s="44"/>
      <c r="S20" s="44"/>
      <c r="T20" s="44"/>
      <c r="U20" s="44"/>
      <c r="V20" s="44"/>
      <c r="W20" s="45"/>
      <c r="X20" s="45"/>
      <c r="Y20" s="45"/>
      <c r="Z20" s="45"/>
      <c r="AA20" s="46"/>
      <c r="AB20" s="46"/>
      <c r="AC20" s="46"/>
      <c r="AD20" s="46"/>
      <c r="AE20" s="45"/>
      <c r="AF20" s="45"/>
      <c r="AG20" s="45"/>
      <c r="AH20" s="48"/>
      <c r="AI20" s="46"/>
      <c r="AJ20" s="46"/>
      <c r="AK20" s="46"/>
      <c r="AL20" s="46"/>
      <c r="AM20" s="46"/>
    </row>
    <row r="21" spans="1:39" x14ac:dyDescent="0.3">
      <c r="A21" s="40"/>
      <c r="B21" s="40"/>
      <c r="C21" s="41"/>
      <c r="D21" s="41"/>
      <c r="E21" s="43"/>
      <c r="F21" s="43"/>
      <c r="G21" s="43"/>
      <c r="H21" s="43"/>
      <c r="I21" s="43"/>
      <c r="J21" s="43"/>
      <c r="K21" s="43"/>
      <c r="L21" s="43"/>
      <c r="M21" s="43"/>
      <c r="N21" s="44"/>
      <c r="O21" s="44"/>
      <c r="P21" s="44"/>
      <c r="Q21" s="44"/>
      <c r="R21" s="44"/>
      <c r="S21" s="44"/>
      <c r="T21" s="44"/>
      <c r="U21" s="44"/>
      <c r="V21" s="44"/>
      <c r="W21" s="45"/>
      <c r="X21" s="45"/>
      <c r="Y21" s="45"/>
      <c r="Z21" s="45"/>
      <c r="AA21" s="46"/>
      <c r="AB21" s="46"/>
      <c r="AC21" s="46"/>
      <c r="AD21" s="46"/>
      <c r="AE21" s="45"/>
      <c r="AF21" s="45"/>
      <c r="AG21" s="45"/>
      <c r="AH21" s="48"/>
      <c r="AI21" s="46"/>
      <c r="AJ21" s="46"/>
      <c r="AK21" s="46"/>
      <c r="AL21" s="46"/>
      <c r="AM21" s="46"/>
    </row>
    <row r="22" spans="1:39" x14ac:dyDescent="0.3">
      <c r="A22" s="40"/>
      <c r="B22" s="40"/>
      <c r="C22" s="41"/>
      <c r="D22" s="41"/>
      <c r="E22" s="43"/>
      <c r="F22" s="43"/>
      <c r="G22" s="43"/>
      <c r="H22" s="43"/>
      <c r="I22" s="43"/>
      <c r="J22" s="43"/>
      <c r="K22" s="43"/>
      <c r="L22" s="43"/>
      <c r="M22" s="43"/>
      <c r="N22" s="44"/>
      <c r="O22" s="44"/>
      <c r="P22" s="44"/>
      <c r="Q22" s="44"/>
      <c r="R22" s="44"/>
      <c r="S22" s="44"/>
      <c r="T22" s="44"/>
      <c r="U22" s="44"/>
      <c r="V22" s="44"/>
      <c r="W22" s="45"/>
      <c r="X22" s="45"/>
      <c r="Y22" s="45"/>
      <c r="Z22" s="45"/>
      <c r="AA22" s="46"/>
      <c r="AB22" s="46"/>
      <c r="AC22" s="46"/>
      <c r="AD22" s="46"/>
      <c r="AE22" s="45"/>
      <c r="AF22" s="45"/>
      <c r="AG22" s="45"/>
      <c r="AH22" s="48"/>
      <c r="AI22" s="46"/>
      <c r="AJ22" s="46"/>
      <c r="AK22" s="46"/>
      <c r="AL22" s="46"/>
      <c r="AM22" s="46"/>
    </row>
    <row r="23" spans="1:39" x14ac:dyDescent="0.3">
      <c r="A23" s="40"/>
      <c r="B23" s="40"/>
      <c r="C23" s="41"/>
      <c r="D23" s="41"/>
      <c r="E23" s="43"/>
      <c r="F23" s="43"/>
      <c r="G23" s="43"/>
      <c r="H23" s="43"/>
      <c r="I23" s="43"/>
      <c r="J23" s="43"/>
      <c r="K23" s="43"/>
      <c r="L23" s="43"/>
      <c r="M23" s="43"/>
      <c r="N23" s="44"/>
      <c r="O23" s="44"/>
      <c r="P23" s="44"/>
      <c r="Q23" s="44"/>
      <c r="R23" s="44"/>
      <c r="S23" s="44"/>
      <c r="T23" s="44"/>
      <c r="U23" s="44"/>
      <c r="V23" s="44"/>
      <c r="W23" s="45"/>
      <c r="X23" s="45"/>
      <c r="Y23" s="45"/>
      <c r="Z23" s="45"/>
      <c r="AA23" s="46"/>
      <c r="AB23" s="46"/>
      <c r="AC23" s="46"/>
      <c r="AD23" s="46"/>
      <c r="AE23" s="45"/>
      <c r="AF23" s="45"/>
      <c r="AG23" s="45"/>
      <c r="AH23" s="48"/>
      <c r="AI23" s="46"/>
      <c r="AJ23" s="46"/>
      <c r="AK23" s="46"/>
      <c r="AL23" s="46"/>
      <c r="AM23" s="46"/>
    </row>
    <row r="24" spans="1:39" x14ac:dyDescent="0.3">
      <c r="A24" s="40"/>
      <c r="B24" s="40"/>
      <c r="C24" s="41"/>
      <c r="D24" s="41"/>
      <c r="E24" s="43"/>
      <c r="F24" s="43"/>
      <c r="G24" s="43"/>
      <c r="H24" s="43"/>
      <c r="I24" s="43"/>
      <c r="J24" s="43"/>
      <c r="K24" s="43"/>
      <c r="L24" s="43"/>
      <c r="M24" s="43"/>
      <c r="N24" s="44"/>
      <c r="O24" s="44"/>
      <c r="P24" s="44"/>
      <c r="Q24" s="44"/>
      <c r="R24" s="44"/>
      <c r="S24" s="44"/>
      <c r="T24" s="44"/>
      <c r="U24" s="44"/>
      <c r="V24" s="44"/>
      <c r="W24" s="45"/>
      <c r="X24" s="45"/>
      <c r="Y24" s="45"/>
      <c r="Z24" s="45"/>
      <c r="AA24" s="46"/>
      <c r="AB24" s="46"/>
      <c r="AC24" s="46"/>
      <c r="AD24" s="46"/>
      <c r="AE24" s="45"/>
      <c r="AF24" s="45"/>
      <c r="AG24" s="45"/>
      <c r="AH24" s="48"/>
      <c r="AI24" s="46"/>
      <c r="AJ24" s="46"/>
      <c r="AK24" s="46"/>
      <c r="AL24" s="46"/>
      <c r="AM24" s="46"/>
    </row>
    <row r="25" spans="1:39" x14ac:dyDescent="0.3">
      <c r="A25" s="40"/>
      <c r="B25" s="40"/>
      <c r="C25" s="41"/>
      <c r="D25" s="41"/>
      <c r="E25" s="43"/>
      <c r="F25" s="43"/>
      <c r="G25" s="43"/>
      <c r="H25" s="43"/>
      <c r="I25" s="43"/>
      <c r="J25" s="43"/>
      <c r="K25" s="43"/>
      <c r="L25" s="43"/>
      <c r="M25" s="43"/>
      <c r="N25" s="44"/>
      <c r="O25" s="44"/>
      <c r="P25" s="44"/>
      <c r="Q25" s="44"/>
      <c r="R25" s="44"/>
      <c r="S25" s="44"/>
      <c r="T25" s="44"/>
      <c r="U25" s="44"/>
      <c r="V25" s="44"/>
      <c r="W25" s="45"/>
      <c r="X25" s="45"/>
      <c r="Y25" s="45"/>
      <c r="Z25" s="45"/>
      <c r="AA25" s="46"/>
      <c r="AB25" s="46"/>
      <c r="AC25" s="46"/>
      <c r="AD25" s="46"/>
      <c r="AE25" s="45"/>
      <c r="AF25" s="45"/>
      <c r="AG25" s="45"/>
      <c r="AH25" s="48"/>
      <c r="AI25" s="46"/>
      <c r="AJ25" s="46"/>
      <c r="AK25" s="46"/>
      <c r="AL25" s="46"/>
      <c r="AM25" s="46"/>
    </row>
    <row r="26" spans="1:39" x14ac:dyDescent="0.3">
      <c r="A26" s="40"/>
      <c r="B26" s="40"/>
      <c r="C26" s="41"/>
      <c r="D26" s="41"/>
      <c r="E26" s="49"/>
      <c r="F26" s="50"/>
      <c r="G26" s="50"/>
      <c r="H26" s="50"/>
      <c r="I26" s="50"/>
      <c r="J26" s="50"/>
      <c r="K26" s="50"/>
      <c r="L26" s="50"/>
      <c r="M26" s="50"/>
      <c r="N26" s="44"/>
      <c r="O26" s="44"/>
      <c r="P26" s="44"/>
      <c r="Q26" s="44"/>
      <c r="R26" s="44"/>
      <c r="S26" s="44"/>
      <c r="T26" s="44"/>
      <c r="U26" s="44"/>
      <c r="V26" s="44"/>
      <c r="W26" s="45"/>
      <c r="X26" s="45"/>
      <c r="Y26" s="45"/>
      <c r="Z26" s="45"/>
      <c r="AA26" s="46"/>
      <c r="AB26" s="46"/>
      <c r="AC26" s="46"/>
      <c r="AD26" s="46"/>
      <c r="AE26" s="45"/>
      <c r="AF26" s="45"/>
      <c r="AG26" s="45"/>
      <c r="AH26" s="48"/>
      <c r="AI26" s="46"/>
      <c r="AJ26" s="46"/>
      <c r="AK26" s="46"/>
      <c r="AL26" s="46"/>
      <c r="AM26" s="46"/>
    </row>
    <row r="27" spans="1:39" x14ac:dyDescent="0.3">
      <c r="A27" s="40"/>
      <c r="B27" s="40"/>
      <c r="C27" s="41"/>
      <c r="D27" s="41"/>
      <c r="E27" s="49"/>
      <c r="F27" s="50"/>
      <c r="G27" s="50"/>
      <c r="H27" s="50"/>
      <c r="I27" s="50"/>
      <c r="J27" s="50"/>
      <c r="K27" s="50"/>
      <c r="L27" s="50"/>
      <c r="M27" s="50"/>
      <c r="N27" s="44"/>
      <c r="O27" s="44"/>
      <c r="P27" s="44"/>
      <c r="Q27" s="44"/>
      <c r="R27" s="44"/>
      <c r="S27" s="44"/>
      <c r="T27" s="44"/>
      <c r="U27" s="44"/>
      <c r="V27" s="44"/>
      <c r="W27" s="45"/>
      <c r="X27" s="45"/>
      <c r="Y27" s="45"/>
      <c r="Z27" s="45"/>
      <c r="AA27" s="46"/>
      <c r="AB27" s="46"/>
      <c r="AC27" s="46"/>
      <c r="AD27" s="46"/>
      <c r="AE27" s="45"/>
      <c r="AF27" s="45"/>
      <c r="AG27" s="45"/>
      <c r="AH27" s="48"/>
      <c r="AI27" s="46"/>
      <c r="AJ27" s="46"/>
      <c r="AK27" s="46"/>
      <c r="AL27" s="46"/>
      <c r="AM27" s="46"/>
    </row>
    <row r="28" spans="1:39" x14ac:dyDescent="0.3">
      <c r="A28" s="40"/>
      <c r="B28" s="40"/>
      <c r="C28" s="41"/>
      <c r="D28" s="41"/>
      <c r="E28" s="49"/>
      <c r="F28" s="51"/>
      <c r="G28" s="51"/>
      <c r="H28" s="51"/>
      <c r="I28" s="51"/>
      <c r="J28" s="51"/>
      <c r="K28" s="51"/>
      <c r="L28" s="51"/>
      <c r="M28" s="51"/>
      <c r="N28" s="44"/>
      <c r="O28" s="44"/>
      <c r="P28" s="44"/>
      <c r="Q28" s="44"/>
      <c r="R28" s="44"/>
      <c r="S28" s="44"/>
      <c r="T28" s="44"/>
      <c r="U28" s="44"/>
      <c r="V28" s="44"/>
      <c r="W28" s="45"/>
      <c r="X28" s="45"/>
      <c r="Y28" s="45"/>
      <c r="Z28" s="45"/>
      <c r="AA28" s="46"/>
      <c r="AB28" s="46"/>
      <c r="AC28" s="46"/>
      <c r="AD28" s="46"/>
      <c r="AE28" s="45"/>
      <c r="AF28" s="45"/>
      <c r="AG28" s="45"/>
      <c r="AH28" s="48"/>
      <c r="AI28" s="46"/>
      <c r="AJ28" s="46"/>
      <c r="AK28" s="46"/>
      <c r="AL28" s="46"/>
      <c r="AM28" s="46"/>
    </row>
    <row r="29" spans="1:39" x14ac:dyDescent="0.3">
      <c r="A29" s="40"/>
      <c r="B29" s="40"/>
      <c r="C29" s="41"/>
      <c r="D29" s="41"/>
      <c r="E29" s="49"/>
      <c r="F29" s="51"/>
      <c r="G29" s="51"/>
      <c r="H29" s="51"/>
      <c r="I29" s="51"/>
      <c r="J29" s="51"/>
      <c r="K29" s="51"/>
      <c r="L29" s="51"/>
      <c r="M29" s="51"/>
      <c r="N29" s="44"/>
      <c r="O29" s="44"/>
      <c r="P29" s="44"/>
      <c r="Q29" s="44"/>
      <c r="R29" s="44"/>
      <c r="S29" s="44"/>
      <c r="T29" s="44"/>
      <c r="U29" s="44"/>
      <c r="V29" s="44"/>
      <c r="W29" s="45"/>
      <c r="X29" s="45"/>
      <c r="Y29" s="45"/>
      <c r="Z29" s="45"/>
      <c r="AA29" s="46"/>
      <c r="AB29" s="46"/>
      <c r="AC29" s="46"/>
      <c r="AD29" s="46"/>
      <c r="AE29" s="45"/>
      <c r="AF29" s="45"/>
      <c r="AG29" s="45"/>
      <c r="AH29" s="48"/>
      <c r="AI29" s="46"/>
      <c r="AJ29" s="46"/>
      <c r="AK29" s="46"/>
      <c r="AL29" s="46"/>
      <c r="AM29" s="46"/>
    </row>
    <row r="30" spans="1:39" x14ac:dyDescent="0.3">
      <c r="A30" s="40"/>
      <c r="B30" s="40"/>
      <c r="C30" s="41"/>
      <c r="D30" s="41"/>
      <c r="E30" s="49"/>
      <c r="F30" s="51"/>
      <c r="G30" s="51"/>
      <c r="H30" s="51"/>
      <c r="I30" s="51"/>
      <c r="J30" s="51"/>
      <c r="K30" s="51"/>
      <c r="L30" s="51"/>
      <c r="M30" s="51"/>
      <c r="N30" s="44"/>
      <c r="O30" s="44"/>
      <c r="P30" s="44"/>
      <c r="Q30" s="44"/>
      <c r="R30" s="44"/>
      <c r="S30" s="44"/>
      <c r="T30" s="44"/>
      <c r="U30" s="44"/>
      <c r="V30" s="44"/>
      <c r="W30" s="45"/>
      <c r="X30" s="45"/>
      <c r="Y30" s="45"/>
      <c r="Z30" s="45"/>
      <c r="AA30" s="46"/>
      <c r="AB30" s="46"/>
      <c r="AC30" s="46"/>
      <c r="AD30" s="46"/>
      <c r="AE30" s="45"/>
      <c r="AF30" s="45"/>
      <c r="AG30" s="45"/>
      <c r="AH30" s="48"/>
      <c r="AI30" s="46"/>
      <c r="AJ30" s="46"/>
      <c r="AK30" s="46"/>
      <c r="AL30" s="46"/>
      <c r="AM30" s="46"/>
    </row>
    <row r="31" spans="1:39" x14ac:dyDescent="0.3">
      <c r="A31" s="40"/>
      <c r="B31" s="40"/>
      <c r="C31" s="41"/>
      <c r="D31" s="41"/>
      <c r="E31" s="49"/>
      <c r="F31" s="51"/>
      <c r="G31" s="51"/>
      <c r="H31" s="51"/>
      <c r="I31" s="51"/>
      <c r="J31" s="51"/>
      <c r="K31" s="51"/>
      <c r="L31" s="51"/>
      <c r="M31" s="51"/>
      <c r="N31" s="44"/>
      <c r="O31" s="44"/>
      <c r="P31" s="44"/>
      <c r="Q31" s="44"/>
      <c r="R31" s="44"/>
      <c r="S31" s="44"/>
      <c r="T31" s="44"/>
      <c r="U31" s="44"/>
      <c r="V31" s="44"/>
      <c r="W31" s="45"/>
      <c r="X31" s="45"/>
      <c r="Y31" s="45"/>
      <c r="Z31" s="45"/>
      <c r="AA31" s="46"/>
      <c r="AB31" s="46"/>
      <c r="AC31" s="46"/>
      <c r="AD31" s="46"/>
      <c r="AE31" s="45"/>
      <c r="AF31" s="45"/>
      <c r="AG31" s="45"/>
      <c r="AH31" s="48"/>
      <c r="AI31" s="46"/>
      <c r="AJ31" s="46"/>
      <c r="AK31" s="46"/>
      <c r="AL31" s="46"/>
      <c r="AM31" s="46"/>
    </row>
    <row r="32" spans="1:39" x14ac:dyDescent="0.3">
      <c r="A32" s="40"/>
      <c r="B32" s="40"/>
      <c r="C32" s="41"/>
      <c r="D32" s="41"/>
      <c r="E32" s="49"/>
      <c r="F32" s="51"/>
      <c r="G32" s="51"/>
      <c r="H32" s="51"/>
      <c r="I32" s="51"/>
      <c r="J32" s="51"/>
      <c r="K32" s="51"/>
      <c r="L32" s="51"/>
      <c r="M32" s="51"/>
      <c r="N32" s="44"/>
      <c r="O32" s="44"/>
      <c r="P32" s="44"/>
      <c r="Q32" s="44"/>
      <c r="R32" s="44"/>
      <c r="S32" s="44"/>
      <c r="T32" s="44"/>
      <c r="U32" s="44"/>
      <c r="V32" s="44"/>
      <c r="W32" s="45"/>
      <c r="X32" s="45"/>
      <c r="Y32" s="45"/>
      <c r="Z32" s="45"/>
      <c r="AA32" s="46"/>
      <c r="AB32" s="46"/>
      <c r="AC32" s="46"/>
      <c r="AD32" s="46"/>
      <c r="AE32" s="45"/>
      <c r="AF32" s="45"/>
      <c r="AG32" s="45"/>
      <c r="AH32" s="48"/>
      <c r="AI32" s="46"/>
      <c r="AJ32" s="46"/>
      <c r="AK32" s="46"/>
      <c r="AL32" s="46"/>
      <c r="AM32" s="46"/>
    </row>
    <row r="33" spans="1:39" x14ac:dyDescent="0.3">
      <c r="A33" s="40"/>
      <c r="B33" s="40"/>
      <c r="C33" s="41"/>
      <c r="D33" s="41"/>
      <c r="E33" s="49"/>
      <c r="F33" s="51"/>
      <c r="G33" s="51"/>
      <c r="H33" s="51"/>
      <c r="I33" s="51"/>
      <c r="J33" s="51"/>
      <c r="K33" s="51"/>
      <c r="L33" s="51"/>
      <c r="M33" s="51"/>
      <c r="N33" s="44"/>
      <c r="O33" s="44"/>
      <c r="P33" s="44"/>
      <c r="Q33" s="44"/>
      <c r="R33" s="44"/>
      <c r="S33" s="44"/>
      <c r="T33" s="44"/>
      <c r="U33" s="44"/>
      <c r="V33" s="44"/>
      <c r="W33" s="45"/>
      <c r="X33" s="45"/>
      <c r="Y33" s="45"/>
      <c r="Z33" s="45"/>
      <c r="AA33" s="46"/>
      <c r="AB33" s="46"/>
      <c r="AC33" s="46"/>
      <c r="AD33" s="46"/>
      <c r="AE33" s="45"/>
      <c r="AF33" s="45"/>
      <c r="AG33" s="45"/>
      <c r="AH33" s="48"/>
      <c r="AI33" s="46"/>
      <c r="AJ33" s="46"/>
      <c r="AK33" s="46"/>
      <c r="AL33" s="46"/>
      <c r="AM33" s="46"/>
    </row>
    <row r="34" spans="1:39" x14ac:dyDescent="0.3">
      <c r="A34" s="40"/>
      <c r="B34" s="40"/>
      <c r="C34" s="41"/>
      <c r="D34" s="41"/>
      <c r="E34" s="49"/>
      <c r="F34" s="51"/>
      <c r="G34" s="51"/>
      <c r="H34" s="51"/>
      <c r="I34" s="51"/>
      <c r="J34" s="51"/>
      <c r="K34" s="51"/>
      <c r="L34" s="51"/>
      <c r="M34" s="51"/>
      <c r="N34" s="44"/>
      <c r="O34" s="44"/>
      <c r="P34" s="44"/>
      <c r="Q34" s="44"/>
      <c r="R34" s="44"/>
      <c r="S34" s="44"/>
      <c r="T34" s="44"/>
      <c r="U34" s="44"/>
      <c r="V34" s="44"/>
      <c r="W34" s="45"/>
      <c r="X34" s="45"/>
      <c r="Y34" s="45"/>
      <c r="Z34" s="45"/>
      <c r="AA34" s="46"/>
      <c r="AB34" s="46"/>
      <c r="AC34" s="46"/>
      <c r="AD34" s="46"/>
      <c r="AE34" s="45"/>
      <c r="AF34" s="45"/>
      <c r="AG34" s="45"/>
      <c r="AH34" s="48"/>
      <c r="AI34" s="46"/>
      <c r="AJ34" s="46"/>
      <c r="AK34" s="46"/>
      <c r="AL34" s="46"/>
      <c r="AM34" s="46"/>
    </row>
    <row r="35" spans="1:39" x14ac:dyDescent="0.3">
      <c r="A35" s="40"/>
      <c r="B35" s="40"/>
      <c r="C35" s="41"/>
      <c r="D35" s="41"/>
      <c r="E35" s="49"/>
      <c r="F35" s="51"/>
      <c r="G35" s="51"/>
      <c r="H35" s="51"/>
      <c r="I35" s="51"/>
      <c r="J35" s="51"/>
      <c r="K35" s="51"/>
      <c r="L35" s="51"/>
      <c r="M35" s="51"/>
      <c r="N35" s="44"/>
      <c r="O35" s="44"/>
      <c r="P35" s="44"/>
      <c r="Q35" s="44"/>
      <c r="R35" s="44"/>
      <c r="S35" s="44"/>
      <c r="T35" s="44"/>
      <c r="U35" s="44"/>
      <c r="V35" s="44"/>
      <c r="W35" s="45"/>
      <c r="X35" s="45"/>
      <c r="Y35" s="45"/>
      <c r="Z35" s="45"/>
      <c r="AA35" s="46"/>
      <c r="AB35" s="46"/>
      <c r="AC35" s="46"/>
      <c r="AD35" s="46"/>
      <c r="AE35" s="45"/>
      <c r="AF35" s="45"/>
      <c r="AG35" s="45"/>
      <c r="AH35" s="48"/>
      <c r="AI35" s="46"/>
      <c r="AJ35" s="46"/>
      <c r="AK35" s="46"/>
      <c r="AL35" s="46"/>
      <c r="AM35" s="46"/>
    </row>
    <row r="36" spans="1:39" x14ac:dyDescent="0.3">
      <c r="A36" s="40"/>
      <c r="B36" s="40"/>
      <c r="C36" s="41"/>
      <c r="D36" s="41"/>
      <c r="E36" s="49"/>
      <c r="F36" s="51"/>
      <c r="G36" s="51"/>
      <c r="H36" s="51"/>
      <c r="I36" s="51"/>
      <c r="J36" s="51"/>
      <c r="K36" s="51"/>
      <c r="L36" s="51"/>
      <c r="M36" s="51"/>
      <c r="N36" s="44"/>
      <c r="O36" s="44"/>
      <c r="P36" s="44"/>
      <c r="Q36" s="44"/>
      <c r="R36" s="44"/>
      <c r="S36" s="44"/>
      <c r="T36" s="44"/>
      <c r="U36" s="44"/>
      <c r="V36" s="44"/>
      <c r="W36" s="45"/>
      <c r="X36" s="45"/>
      <c r="Y36" s="45"/>
      <c r="Z36" s="45"/>
      <c r="AA36" s="46"/>
      <c r="AB36" s="46"/>
      <c r="AC36" s="46"/>
      <c r="AD36" s="46"/>
      <c r="AE36" s="45"/>
      <c r="AF36" s="45"/>
      <c r="AG36" s="45"/>
      <c r="AH36" s="48"/>
      <c r="AI36" s="46"/>
      <c r="AJ36" s="46"/>
      <c r="AK36" s="46"/>
      <c r="AL36" s="46"/>
      <c r="AM36" s="46"/>
    </row>
    <row r="37" spans="1:39" x14ac:dyDescent="0.3">
      <c r="A37" s="40"/>
      <c r="B37" s="40"/>
      <c r="C37" s="41"/>
      <c r="D37" s="41"/>
      <c r="E37" s="49"/>
      <c r="F37" s="51"/>
      <c r="G37" s="51"/>
      <c r="H37" s="51"/>
      <c r="I37" s="51"/>
      <c r="J37" s="51"/>
      <c r="K37" s="51"/>
      <c r="L37" s="51"/>
      <c r="M37" s="51"/>
      <c r="N37" s="44"/>
      <c r="O37" s="44"/>
      <c r="P37" s="44"/>
      <c r="Q37" s="44"/>
      <c r="R37" s="44"/>
      <c r="S37" s="44"/>
      <c r="T37" s="44"/>
      <c r="U37" s="44"/>
      <c r="V37" s="44"/>
      <c r="W37" s="45"/>
      <c r="X37" s="45"/>
      <c r="Y37" s="45"/>
      <c r="Z37" s="45"/>
      <c r="AA37" s="46"/>
      <c r="AB37" s="46"/>
      <c r="AC37" s="46"/>
      <c r="AD37" s="46"/>
      <c r="AE37" s="45"/>
      <c r="AF37" s="45"/>
      <c r="AG37" s="45"/>
      <c r="AH37" s="48"/>
      <c r="AI37" s="46"/>
      <c r="AJ37" s="46"/>
      <c r="AK37" s="46"/>
      <c r="AL37" s="46"/>
      <c r="AM37" s="46"/>
    </row>
    <row r="38" spans="1:39" x14ac:dyDescent="0.3">
      <c r="A38" s="40"/>
      <c r="B38" s="40"/>
      <c r="C38" s="41"/>
      <c r="D38" s="41"/>
      <c r="E38" s="49"/>
      <c r="F38" s="51"/>
      <c r="G38" s="51"/>
      <c r="H38" s="51"/>
      <c r="I38" s="51"/>
      <c r="J38" s="51"/>
      <c r="K38" s="51"/>
      <c r="L38" s="51"/>
      <c r="M38" s="51"/>
      <c r="N38" s="44"/>
      <c r="O38" s="44"/>
      <c r="P38" s="44"/>
      <c r="Q38" s="44"/>
      <c r="R38" s="44"/>
      <c r="S38" s="44"/>
      <c r="T38" s="44"/>
      <c r="U38" s="44"/>
      <c r="V38" s="44"/>
      <c r="W38" s="45"/>
      <c r="X38" s="45"/>
      <c r="Y38" s="45"/>
      <c r="Z38" s="45"/>
      <c r="AA38" s="46"/>
      <c r="AB38" s="46"/>
      <c r="AC38" s="46"/>
      <c r="AD38" s="46"/>
      <c r="AE38" s="45"/>
      <c r="AF38" s="45"/>
      <c r="AG38" s="45"/>
      <c r="AH38" s="48"/>
      <c r="AI38" s="46"/>
      <c r="AJ38" s="46"/>
      <c r="AK38" s="46"/>
      <c r="AL38" s="46"/>
      <c r="AM38" s="46"/>
    </row>
    <row r="39" spans="1:39" x14ac:dyDescent="0.3">
      <c r="A39" s="40"/>
      <c r="B39" s="40"/>
      <c r="C39" s="41"/>
      <c r="D39" s="41"/>
      <c r="E39" s="49"/>
      <c r="F39" s="51"/>
      <c r="G39" s="51"/>
      <c r="H39" s="51"/>
      <c r="I39" s="51"/>
      <c r="J39" s="51"/>
      <c r="K39" s="51"/>
      <c r="L39" s="51"/>
      <c r="M39" s="51"/>
      <c r="N39" s="44"/>
      <c r="O39" s="44"/>
      <c r="P39" s="44"/>
      <c r="Q39" s="44"/>
      <c r="R39" s="44"/>
      <c r="S39" s="44"/>
      <c r="T39" s="44"/>
      <c r="U39" s="44"/>
      <c r="V39" s="44"/>
      <c r="W39" s="45"/>
      <c r="X39" s="45"/>
      <c r="Y39" s="45"/>
      <c r="Z39" s="45"/>
      <c r="AA39" s="46"/>
      <c r="AB39" s="46"/>
      <c r="AC39" s="46"/>
      <c r="AD39" s="46"/>
      <c r="AE39" s="45"/>
      <c r="AF39" s="45"/>
      <c r="AG39" s="45"/>
      <c r="AH39" s="48"/>
      <c r="AI39" s="46"/>
      <c r="AJ39" s="46"/>
      <c r="AK39" s="46"/>
      <c r="AL39" s="46"/>
      <c r="AM39" s="46"/>
    </row>
    <row r="40" spans="1:39" x14ac:dyDescent="0.3">
      <c r="A40" s="40"/>
      <c r="B40" s="40"/>
      <c r="C40" s="41"/>
      <c r="D40" s="41"/>
      <c r="E40" s="49"/>
      <c r="F40" s="51"/>
      <c r="G40" s="51"/>
      <c r="H40" s="51"/>
      <c r="I40" s="51"/>
      <c r="J40" s="51"/>
      <c r="K40" s="51"/>
      <c r="L40" s="51"/>
      <c r="M40" s="51"/>
      <c r="N40" s="44"/>
      <c r="O40" s="44"/>
      <c r="P40" s="44"/>
      <c r="Q40" s="44"/>
      <c r="R40" s="44"/>
      <c r="S40" s="44"/>
      <c r="T40" s="44"/>
      <c r="U40" s="44"/>
      <c r="V40" s="44"/>
      <c r="W40" s="45"/>
      <c r="X40" s="45"/>
      <c r="Y40" s="45"/>
      <c r="Z40" s="45"/>
      <c r="AA40" s="46"/>
      <c r="AB40" s="46"/>
      <c r="AC40" s="46"/>
      <c r="AD40" s="46"/>
      <c r="AE40" s="45"/>
      <c r="AF40" s="45"/>
      <c r="AG40" s="45"/>
      <c r="AH40" s="48"/>
      <c r="AI40" s="46"/>
      <c r="AJ40" s="46"/>
      <c r="AK40" s="46"/>
      <c r="AL40" s="46"/>
      <c r="AM40" s="46"/>
    </row>
    <row r="41" spans="1:39" x14ac:dyDescent="0.3">
      <c r="A41" s="40"/>
      <c r="B41" s="40"/>
      <c r="C41" s="41"/>
      <c r="D41" s="41"/>
      <c r="E41" s="49"/>
      <c r="F41" s="51"/>
      <c r="G41" s="51"/>
      <c r="H41" s="51"/>
      <c r="I41" s="51"/>
      <c r="J41" s="51"/>
      <c r="K41" s="51"/>
      <c r="L41" s="51"/>
      <c r="M41" s="51"/>
      <c r="N41" s="44"/>
      <c r="O41" s="44"/>
      <c r="P41" s="44"/>
      <c r="Q41" s="44"/>
      <c r="R41" s="44"/>
      <c r="S41" s="44"/>
      <c r="T41" s="44"/>
      <c r="U41" s="44"/>
      <c r="V41" s="44"/>
      <c r="W41" s="45"/>
      <c r="X41" s="45"/>
      <c r="Y41" s="45"/>
      <c r="Z41" s="45"/>
      <c r="AA41" s="46"/>
      <c r="AB41" s="46"/>
      <c r="AC41" s="46"/>
      <c r="AD41" s="46"/>
      <c r="AE41" s="45"/>
      <c r="AF41" s="45"/>
      <c r="AG41" s="45"/>
      <c r="AH41" s="48"/>
      <c r="AI41" s="46"/>
      <c r="AJ41" s="46"/>
      <c r="AK41" s="46"/>
      <c r="AL41" s="46"/>
      <c r="AM41" s="46"/>
    </row>
    <row r="42" spans="1:39" x14ac:dyDescent="0.3">
      <c r="A42" s="40"/>
      <c r="B42" s="40"/>
      <c r="C42" s="41"/>
      <c r="D42" s="41"/>
      <c r="E42" s="49"/>
      <c r="F42" s="51"/>
      <c r="G42" s="51"/>
      <c r="H42" s="51"/>
      <c r="I42" s="51"/>
      <c r="J42" s="51"/>
      <c r="K42" s="51"/>
      <c r="L42" s="51"/>
      <c r="M42" s="51"/>
      <c r="N42" s="44"/>
      <c r="O42" s="44"/>
      <c r="P42" s="44"/>
      <c r="Q42" s="44"/>
      <c r="R42" s="44"/>
      <c r="S42" s="44"/>
      <c r="T42" s="44"/>
      <c r="U42" s="44"/>
      <c r="V42" s="44"/>
      <c r="W42" s="45"/>
      <c r="X42" s="45"/>
      <c r="Y42" s="45"/>
      <c r="Z42" s="45"/>
      <c r="AA42" s="46"/>
      <c r="AB42" s="46"/>
      <c r="AC42" s="46"/>
      <c r="AD42" s="46"/>
      <c r="AE42" s="45"/>
      <c r="AF42" s="45"/>
      <c r="AG42" s="45"/>
      <c r="AH42" s="48"/>
      <c r="AI42" s="46"/>
      <c r="AJ42" s="46"/>
      <c r="AK42" s="46"/>
      <c r="AL42" s="46"/>
      <c r="AM42" s="46"/>
    </row>
    <row r="43" spans="1:39" x14ac:dyDescent="0.3">
      <c r="A43" s="40"/>
      <c r="B43" s="40"/>
      <c r="C43" s="41"/>
      <c r="D43" s="41"/>
      <c r="E43" s="49"/>
      <c r="F43" s="51"/>
      <c r="G43" s="51"/>
      <c r="H43" s="51"/>
      <c r="I43" s="51"/>
      <c r="J43" s="51"/>
      <c r="K43" s="51"/>
      <c r="L43" s="51"/>
      <c r="M43" s="51"/>
      <c r="N43" s="44"/>
      <c r="O43" s="44"/>
      <c r="P43" s="44"/>
      <c r="Q43" s="44"/>
      <c r="R43" s="44"/>
      <c r="S43" s="44"/>
      <c r="T43" s="44"/>
      <c r="U43" s="44"/>
      <c r="V43" s="44"/>
      <c r="W43" s="45"/>
      <c r="X43" s="45"/>
      <c r="Y43" s="45"/>
      <c r="Z43" s="45"/>
      <c r="AA43" s="46"/>
      <c r="AB43" s="46"/>
      <c r="AC43" s="46"/>
      <c r="AD43" s="46"/>
      <c r="AE43" s="45"/>
      <c r="AF43" s="45"/>
      <c r="AG43" s="45"/>
      <c r="AH43" s="48"/>
      <c r="AI43" s="46"/>
      <c r="AJ43" s="46"/>
      <c r="AK43" s="46"/>
      <c r="AL43" s="46"/>
      <c r="AM43" s="46"/>
    </row>
    <row r="44" spans="1:39" x14ac:dyDescent="0.3">
      <c r="A44" s="40"/>
      <c r="B44" s="40"/>
      <c r="C44" s="41"/>
      <c r="D44" s="41"/>
      <c r="E44" s="49"/>
      <c r="F44" s="51"/>
      <c r="G44" s="51"/>
      <c r="H44" s="51"/>
      <c r="I44" s="51"/>
      <c r="J44" s="51"/>
      <c r="K44" s="51"/>
      <c r="L44" s="51"/>
      <c r="M44" s="51"/>
      <c r="N44" s="44"/>
      <c r="O44" s="44"/>
      <c r="P44" s="44"/>
      <c r="Q44" s="44"/>
      <c r="R44" s="44"/>
      <c r="S44" s="44"/>
      <c r="T44" s="44"/>
      <c r="U44" s="44"/>
      <c r="V44" s="44"/>
      <c r="W44" s="45"/>
      <c r="X44" s="45"/>
      <c r="Y44" s="45"/>
      <c r="Z44" s="45"/>
      <c r="AA44" s="46"/>
      <c r="AB44" s="46"/>
      <c r="AC44" s="46"/>
      <c r="AD44" s="46"/>
      <c r="AE44" s="45"/>
      <c r="AF44" s="45"/>
      <c r="AG44" s="45"/>
      <c r="AH44" s="48"/>
      <c r="AI44" s="46"/>
      <c r="AJ44" s="46"/>
      <c r="AK44" s="46"/>
      <c r="AL44" s="46"/>
      <c r="AM44" s="46"/>
    </row>
    <row r="45" spans="1:39" x14ac:dyDescent="0.3">
      <c r="A45" s="40"/>
      <c r="B45" s="40"/>
      <c r="C45" s="41"/>
      <c r="D45" s="41"/>
      <c r="E45" s="49"/>
      <c r="F45" s="52"/>
      <c r="G45" s="52"/>
      <c r="H45" s="52"/>
      <c r="I45" s="52"/>
      <c r="J45" s="51"/>
      <c r="K45" s="51"/>
      <c r="L45" s="51"/>
      <c r="M45" s="51"/>
      <c r="N45" s="44"/>
      <c r="O45" s="44"/>
      <c r="P45" s="44"/>
      <c r="Q45" s="44"/>
      <c r="R45" s="44"/>
      <c r="S45" s="44"/>
      <c r="T45" s="44"/>
      <c r="U45" s="44"/>
      <c r="V45" s="44"/>
      <c r="W45" s="45"/>
      <c r="X45" s="45"/>
      <c r="Y45" s="45"/>
      <c r="Z45" s="45"/>
      <c r="AA45" s="46"/>
      <c r="AB45" s="46"/>
      <c r="AC45" s="46"/>
      <c r="AD45" s="46"/>
      <c r="AE45" s="45"/>
      <c r="AF45" s="45"/>
      <c r="AG45" s="45"/>
      <c r="AH45" s="48"/>
      <c r="AI45" s="46"/>
      <c r="AJ45" s="46"/>
      <c r="AK45" s="46"/>
      <c r="AL45" s="46"/>
      <c r="AM45" s="46"/>
    </row>
    <row r="46" spans="1:39" x14ac:dyDescent="0.3">
      <c r="A46" s="40"/>
      <c r="B46" s="40"/>
      <c r="C46" s="41"/>
      <c r="D46" s="41"/>
      <c r="E46" s="49"/>
      <c r="F46" s="52"/>
      <c r="G46" s="52"/>
      <c r="H46" s="52"/>
      <c r="I46" s="52"/>
      <c r="J46" s="51"/>
      <c r="K46" s="51"/>
      <c r="L46" s="51"/>
      <c r="M46" s="51"/>
      <c r="N46" s="44"/>
      <c r="O46" s="44"/>
      <c r="P46" s="44"/>
      <c r="Q46" s="44"/>
      <c r="R46" s="44"/>
      <c r="S46" s="44"/>
      <c r="T46" s="44"/>
      <c r="U46" s="44"/>
      <c r="V46" s="44"/>
      <c r="W46" s="45"/>
      <c r="X46" s="45"/>
      <c r="Y46" s="45"/>
      <c r="Z46" s="45"/>
      <c r="AA46" s="46"/>
      <c r="AB46" s="46"/>
      <c r="AC46" s="46"/>
      <c r="AD46" s="46"/>
      <c r="AE46" s="45"/>
      <c r="AF46" s="45"/>
      <c r="AG46" s="45"/>
      <c r="AH46" s="48"/>
      <c r="AI46" s="46"/>
      <c r="AJ46" s="46"/>
      <c r="AK46" s="46"/>
      <c r="AL46" s="46"/>
      <c r="AM46" s="46"/>
    </row>
    <row r="47" spans="1:39" x14ac:dyDescent="0.3">
      <c r="A47" s="40"/>
      <c r="B47" s="40"/>
      <c r="C47" s="41"/>
      <c r="D47" s="41"/>
      <c r="E47" s="49"/>
      <c r="F47" s="52"/>
      <c r="G47" s="52"/>
      <c r="H47" s="52"/>
      <c r="I47" s="52"/>
      <c r="J47" s="51"/>
      <c r="K47" s="51"/>
      <c r="L47" s="51"/>
      <c r="M47" s="51"/>
      <c r="N47" s="44"/>
      <c r="O47" s="44"/>
      <c r="P47" s="44"/>
      <c r="Q47" s="44"/>
      <c r="R47" s="44"/>
      <c r="S47" s="44"/>
      <c r="T47" s="44"/>
      <c r="U47" s="44"/>
      <c r="V47" s="44"/>
      <c r="W47" s="45"/>
      <c r="X47" s="45"/>
      <c r="Y47" s="45"/>
      <c r="Z47" s="45"/>
      <c r="AA47" s="46"/>
      <c r="AB47" s="46"/>
      <c r="AC47" s="46"/>
      <c r="AD47" s="46"/>
      <c r="AE47" s="45"/>
      <c r="AF47" s="45"/>
      <c r="AG47" s="45"/>
      <c r="AH47" s="48"/>
      <c r="AI47" s="46"/>
      <c r="AJ47" s="46"/>
      <c r="AK47" s="46"/>
      <c r="AL47" s="46"/>
      <c r="AM47" s="46"/>
    </row>
    <row r="48" spans="1:39" x14ac:dyDescent="0.3">
      <c r="A48" s="40"/>
      <c r="B48" s="40"/>
      <c r="C48" s="41"/>
      <c r="D48" s="41"/>
      <c r="E48" s="49"/>
      <c r="F48" s="52"/>
      <c r="G48" s="52"/>
      <c r="H48" s="52"/>
      <c r="I48" s="52"/>
      <c r="J48" s="51"/>
      <c r="K48" s="51"/>
      <c r="L48" s="51"/>
      <c r="M48" s="51"/>
      <c r="N48" s="44"/>
      <c r="O48" s="44"/>
      <c r="P48" s="44"/>
      <c r="Q48" s="44"/>
      <c r="R48" s="44"/>
      <c r="S48" s="44"/>
      <c r="T48" s="44"/>
      <c r="U48" s="44"/>
      <c r="V48" s="44"/>
      <c r="W48" s="45"/>
      <c r="X48" s="45"/>
      <c r="Y48" s="45"/>
      <c r="Z48" s="45"/>
      <c r="AA48" s="46"/>
      <c r="AB48" s="46"/>
      <c r="AC48" s="46"/>
      <c r="AD48" s="46"/>
      <c r="AE48" s="45"/>
      <c r="AF48" s="45"/>
      <c r="AG48" s="45"/>
      <c r="AH48" s="48"/>
      <c r="AI48" s="46"/>
      <c r="AJ48" s="46"/>
      <c r="AK48" s="46"/>
      <c r="AL48" s="46"/>
      <c r="AM48" s="46"/>
    </row>
    <row r="49" spans="1:98" x14ac:dyDescent="0.3">
      <c r="A49" s="40"/>
      <c r="B49" s="40"/>
      <c r="C49" s="41"/>
      <c r="D49" s="41"/>
      <c r="E49" s="49"/>
      <c r="F49" s="52"/>
      <c r="G49" s="52"/>
      <c r="H49" s="52"/>
      <c r="I49" s="52"/>
      <c r="J49" s="51"/>
      <c r="K49" s="51"/>
      <c r="L49" s="51"/>
      <c r="M49" s="51"/>
      <c r="N49" s="44"/>
      <c r="O49" s="44"/>
      <c r="P49" s="44"/>
      <c r="Q49" s="44"/>
      <c r="R49" s="44"/>
      <c r="S49" s="44"/>
      <c r="T49" s="44"/>
      <c r="U49" s="44"/>
      <c r="V49" s="44"/>
      <c r="W49" s="45"/>
      <c r="X49" s="45"/>
      <c r="Y49" s="45"/>
      <c r="Z49" s="45"/>
      <c r="AA49" s="46"/>
      <c r="AB49" s="46"/>
      <c r="AC49" s="46"/>
      <c r="AD49" s="46"/>
      <c r="AE49" s="45"/>
      <c r="AF49" s="45"/>
      <c r="AG49" s="45"/>
      <c r="AH49" s="48"/>
      <c r="AI49" s="46"/>
      <c r="AJ49" s="46"/>
      <c r="AK49" s="46"/>
      <c r="AL49" s="46"/>
      <c r="AM49" s="46"/>
    </row>
    <row r="50" spans="1:98" x14ac:dyDescent="0.3">
      <c r="A50" s="40"/>
      <c r="B50" s="40"/>
      <c r="C50" s="41"/>
      <c r="D50" s="41"/>
      <c r="E50" s="49"/>
      <c r="F50" s="52"/>
      <c r="G50" s="52"/>
      <c r="H50" s="52"/>
      <c r="I50" s="52"/>
      <c r="J50" s="51"/>
      <c r="K50" s="51"/>
      <c r="L50" s="51"/>
      <c r="M50" s="51"/>
      <c r="N50" s="44"/>
      <c r="O50" s="44"/>
      <c r="P50" s="44"/>
      <c r="Q50" s="44"/>
      <c r="R50" s="44"/>
      <c r="S50" s="44"/>
      <c r="T50" s="44"/>
      <c r="U50" s="44"/>
      <c r="V50" s="44"/>
      <c r="W50" s="45"/>
      <c r="X50" s="45"/>
      <c r="Y50" s="45"/>
      <c r="Z50" s="45"/>
      <c r="AA50" s="46"/>
      <c r="AB50" s="46"/>
      <c r="AC50" s="46"/>
      <c r="AD50" s="46"/>
      <c r="AE50" s="45"/>
      <c r="AF50" s="45"/>
      <c r="AG50" s="45"/>
      <c r="AH50" s="48"/>
      <c r="AI50" s="46"/>
      <c r="AJ50" s="46"/>
      <c r="AK50" s="46"/>
      <c r="AL50" s="46"/>
      <c r="AM50" s="46"/>
    </row>
    <row r="51" spans="1:98" x14ac:dyDescent="0.3">
      <c r="A51" s="40"/>
      <c r="B51" s="40"/>
      <c r="C51" s="41"/>
      <c r="D51" s="41"/>
      <c r="E51" s="49"/>
      <c r="F51" s="52"/>
      <c r="G51" s="52"/>
      <c r="H51" s="52"/>
      <c r="I51" s="52"/>
      <c r="J51" s="51"/>
      <c r="K51" s="51"/>
      <c r="L51" s="51"/>
      <c r="M51" s="51"/>
      <c r="N51" s="44"/>
      <c r="O51" s="44"/>
      <c r="P51" s="44"/>
      <c r="Q51" s="44"/>
      <c r="R51" s="44"/>
      <c r="S51" s="44"/>
      <c r="T51" s="44"/>
      <c r="U51" s="44"/>
      <c r="V51" s="44"/>
      <c r="W51" s="45"/>
      <c r="X51" s="45"/>
      <c r="Y51" s="45"/>
      <c r="Z51" s="45"/>
      <c r="AA51" s="46"/>
      <c r="AB51" s="46"/>
      <c r="AC51" s="46"/>
      <c r="AD51" s="46"/>
      <c r="AE51" s="45"/>
      <c r="AF51" s="45"/>
      <c r="AG51" s="45"/>
      <c r="AH51" s="48"/>
      <c r="AI51" s="46"/>
      <c r="AJ51" s="46"/>
      <c r="AK51" s="46"/>
      <c r="AL51" s="46"/>
      <c r="AM51" s="46"/>
    </row>
    <row r="52" spans="1:98" x14ac:dyDescent="0.3">
      <c r="A52" s="40"/>
      <c r="B52" s="40"/>
      <c r="C52" s="41"/>
      <c r="D52" s="41"/>
      <c r="E52" s="49"/>
      <c r="F52" s="52"/>
      <c r="G52" s="52"/>
      <c r="H52" s="52"/>
      <c r="I52" s="52"/>
      <c r="J52" s="51"/>
      <c r="K52" s="51"/>
      <c r="L52" s="51"/>
      <c r="M52" s="51"/>
      <c r="N52" s="44"/>
      <c r="O52" s="44"/>
      <c r="P52" s="44"/>
      <c r="Q52" s="44"/>
      <c r="R52" s="44"/>
      <c r="S52" s="44"/>
      <c r="T52" s="44"/>
      <c r="U52" s="44"/>
      <c r="V52" s="44"/>
      <c r="W52" s="45"/>
      <c r="X52" s="45"/>
      <c r="Y52" s="45"/>
      <c r="Z52" s="45"/>
      <c r="AA52" s="46"/>
      <c r="AB52" s="46"/>
      <c r="AC52" s="46"/>
      <c r="AD52" s="46"/>
      <c r="AE52" s="45"/>
      <c r="AF52" s="45"/>
      <c r="AG52" s="45"/>
      <c r="AH52" s="48"/>
      <c r="AI52" s="46"/>
      <c r="AJ52" s="46"/>
      <c r="AK52" s="46"/>
      <c r="AL52" s="46"/>
      <c r="AM52" s="46"/>
    </row>
    <row r="53" spans="1:98" x14ac:dyDescent="0.3">
      <c r="A53" s="40"/>
      <c r="B53" s="40"/>
      <c r="C53" s="41"/>
      <c r="D53" s="41"/>
      <c r="E53" s="49"/>
      <c r="F53" s="52"/>
      <c r="G53" s="52"/>
      <c r="H53" s="52"/>
      <c r="I53" s="52"/>
      <c r="J53" s="51"/>
      <c r="K53" s="51"/>
      <c r="L53" s="51"/>
      <c r="M53" s="51"/>
      <c r="N53" s="44"/>
      <c r="O53" s="44"/>
      <c r="P53" s="44"/>
      <c r="Q53" s="44"/>
      <c r="R53" s="44"/>
      <c r="S53" s="44"/>
      <c r="T53" s="44"/>
      <c r="U53" s="44"/>
      <c r="V53" s="44"/>
      <c r="W53" s="45"/>
      <c r="X53" s="45"/>
      <c r="Y53" s="45"/>
      <c r="Z53" s="45"/>
      <c r="AA53" s="46"/>
      <c r="AB53" s="46"/>
      <c r="AC53" s="46"/>
      <c r="AD53" s="46"/>
      <c r="AE53" s="45"/>
      <c r="AF53" s="45"/>
      <c r="AG53" s="45"/>
      <c r="AH53" s="48"/>
      <c r="AI53" s="46"/>
      <c r="AJ53" s="46"/>
      <c r="AK53" s="46"/>
      <c r="AL53" s="46"/>
      <c r="AM53" s="46"/>
    </row>
    <row r="54" spans="1:98" x14ac:dyDescent="0.3">
      <c r="A54" s="40"/>
      <c r="B54" s="40"/>
      <c r="C54" s="41"/>
      <c r="D54" s="41"/>
      <c r="E54" s="49"/>
      <c r="F54" s="53"/>
      <c r="G54" s="53"/>
      <c r="H54" s="53"/>
      <c r="I54" s="54"/>
      <c r="J54" s="55"/>
      <c r="K54" s="55"/>
      <c r="L54" s="55"/>
      <c r="M54" s="55"/>
      <c r="N54" s="44"/>
      <c r="O54" s="44"/>
      <c r="P54" s="44"/>
      <c r="Q54" s="44"/>
      <c r="R54" s="44"/>
      <c r="S54" s="44"/>
      <c r="T54" s="44"/>
      <c r="U54" s="44"/>
      <c r="V54" s="44"/>
      <c r="W54" s="45"/>
      <c r="X54" s="45"/>
      <c r="Y54" s="45"/>
      <c r="Z54" s="45"/>
      <c r="AA54" s="46"/>
      <c r="AB54" s="46"/>
      <c r="AC54" s="46"/>
      <c r="AD54" s="46"/>
      <c r="AE54" s="45"/>
      <c r="AF54" s="45"/>
      <c r="AG54" s="45"/>
      <c r="AH54" s="48"/>
      <c r="AI54" s="46"/>
      <c r="AJ54" s="46"/>
      <c r="AK54" s="46"/>
      <c r="AL54" s="46"/>
      <c r="AM54" s="46"/>
    </row>
    <row r="55" spans="1:98" x14ac:dyDescent="0.3">
      <c r="A55" s="40"/>
      <c r="B55" s="40"/>
      <c r="C55" s="41"/>
      <c r="D55" s="41"/>
      <c r="E55" s="49"/>
      <c r="F55" s="53"/>
      <c r="G55" s="53"/>
      <c r="H55" s="53"/>
      <c r="I55" s="54"/>
      <c r="J55" s="54"/>
      <c r="K55" s="54"/>
      <c r="L55" s="54"/>
      <c r="M55" s="55"/>
      <c r="N55" s="44"/>
      <c r="O55" s="44"/>
      <c r="P55" s="44"/>
      <c r="Q55" s="44"/>
      <c r="R55" s="44"/>
      <c r="S55" s="44"/>
      <c r="T55" s="44"/>
      <c r="U55" s="44"/>
      <c r="V55" s="44"/>
      <c r="W55" s="45"/>
      <c r="X55" s="45"/>
      <c r="Y55" s="45"/>
      <c r="Z55" s="45"/>
      <c r="AA55" s="46"/>
      <c r="AB55" s="46"/>
      <c r="AC55" s="46"/>
      <c r="AD55" s="46"/>
      <c r="AE55" s="45"/>
      <c r="AF55" s="45"/>
      <c r="AG55" s="45"/>
      <c r="AH55" s="48"/>
      <c r="AI55" s="46"/>
      <c r="AJ55" s="46"/>
      <c r="AK55" s="46"/>
      <c r="AL55" s="46"/>
      <c r="AM55" s="46"/>
    </row>
    <row r="56" spans="1:98" x14ac:dyDescent="0.3">
      <c r="A56" s="40"/>
      <c r="B56" s="40"/>
      <c r="C56" s="41"/>
      <c r="D56" s="41"/>
      <c r="E56" s="49"/>
      <c r="F56" s="53"/>
      <c r="G56" s="53"/>
      <c r="H56" s="53"/>
      <c r="I56" s="54"/>
      <c r="J56" s="54"/>
      <c r="K56" s="54"/>
      <c r="L56" s="54"/>
      <c r="M56" s="55"/>
      <c r="N56" s="44"/>
      <c r="O56" s="44"/>
      <c r="P56" s="44"/>
      <c r="Q56" s="44"/>
      <c r="R56" s="44"/>
      <c r="S56" s="44"/>
      <c r="T56" s="44"/>
      <c r="U56" s="44"/>
      <c r="V56" s="44"/>
      <c r="W56" s="45"/>
      <c r="X56" s="45"/>
      <c r="Y56" s="45"/>
      <c r="Z56" s="45"/>
      <c r="AA56" s="46"/>
      <c r="AB56" s="46"/>
      <c r="AC56" s="46"/>
      <c r="AD56" s="46"/>
      <c r="AE56" s="45"/>
      <c r="AF56" s="45"/>
      <c r="AG56" s="45"/>
      <c r="AH56" s="48"/>
      <c r="AI56" s="46"/>
      <c r="AJ56" s="46"/>
      <c r="AK56" s="46"/>
      <c r="AL56" s="46"/>
      <c r="AM56" s="46"/>
    </row>
    <row r="57" spans="1:98" x14ac:dyDescent="0.3">
      <c r="A57" s="40"/>
      <c r="B57" s="40"/>
      <c r="C57" s="41"/>
      <c r="D57" s="41"/>
      <c r="E57" s="49"/>
      <c r="F57" s="53"/>
      <c r="G57" s="53"/>
      <c r="H57" s="53"/>
      <c r="I57" s="54"/>
      <c r="J57" s="54"/>
      <c r="K57" s="54"/>
      <c r="L57" s="54"/>
      <c r="M57" s="55"/>
      <c r="N57" s="44"/>
      <c r="O57" s="44"/>
      <c r="P57" s="44"/>
      <c r="Q57" s="44"/>
      <c r="R57" s="44"/>
      <c r="S57" s="44"/>
      <c r="T57" s="44"/>
      <c r="U57" s="44"/>
      <c r="V57" s="44"/>
      <c r="W57" s="45"/>
      <c r="X57" s="45"/>
      <c r="Y57" s="45"/>
      <c r="Z57" s="45"/>
      <c r="AA57" s="46"/>
      <c r="AB57" s="46"/>
      <c r="AC57" s="46"/>
      <c r="AD57" s="46"/>
      <c r="AE57" s="45"/>
      <c r="AF57" s="45"/>
      <c r="AG57" s="45"/>
      <c r="AH57" s="48"/>
      <c r="AI57" s="46"/>
      <c r="AJ57" s="46"/>
      <c r="AK57" s="46"/>
      <c r="AL57" s="46"/>
      <c r="AM57" s="46"/>
    </row>
    <row r="58" spans="1:98" x14ac:dyDescent="0.3">
      <c r="A58" s="40"/>
      <c r="B58" s="40"/>
      <c r="C58" s="41"/>
      <c r="D58" s="41"/>
      <c r="E58" s="49"/>
      <c r="F58" s="53"/>
      <c r="G58" s="53"/>
      <c r="H58" s="53"/>
      <c r="I58" s="54"/>
      <c r="J58" s="54"/>
      <c r="K58" s="54"/>
      <c r="L58" s="54"/>
      <c r="M58" s="54"/>
      <c r="N58" s="44"/>
      <c r="O58" s="44"/>
      <c r="P58" s="44"/>
      <c r="Q58" s="44"/>
      <c r="R58" s="44"/>
      <c r="S58" s="44"/>
      <c r="T58" s="44"/>
      <c r="U58" s="44"/>
      <c r="V58" s="44"/>
      <c r="W58" s="45"/>
      <c r="X58" s="45"/>
      <c r="Y58" s="45"/>
      <c r="Z58" s="45"/>
      <c r="AA58" s="46"/>
      <c r="AB58" s="46"/>
      <c r="AC58" s="46"/>
      <c r="AD58" s="46"/>
      <c r="AE58" s="45"/>
      <c r="AF58" s="45"/>
      <c r="AG58" s="45"/>
      <c r="AH58" s="48"/>
      <c r="AI58" s="46"/>
      <c r="AJ58" s="46"/>
      <c r="AK58" s="46"/>
      <c r="AL58" s="46"/>
      <c r="AM58" s="46"/>
    </row>
    <row r="59" spans="1:98" x14ac:dyDescent="0.3">
      <c r="A59" s="40"/>
      <c r="B59" s="40"/>
      <c r="C59" s="41"/>
      <c r="D59" s="41"/>
      <c r="E59" s="49"/>
      <c r="F59" s="53"/>
      <c r="G59" s="53"/>
      <c r="H59" s="53"/>
      <c r="I59" s="54"/>
      <c r="J59" s="54"/>
      <c r="K59" s="54"/>
      <c r="L59" s="54"/>
      <c r="M59" s="54"/>
      <c r="N59" s="44"/>
      <c r="O59" s="44"/>
      <c r="P59" s="44"/>
      <c r="Q59" s="44"/>
      <c r="R59" s="44"/>
      <c r="S59" s="44"/>
      <c r="T59" s="44"/>
      <c r="U59" s="44"/>
      <c r="V59" s="44"/>
      <c r="W59" s="45"/>
      <c r="X59" s="45"/>
      <c r="Y59" s="45"/>
      <c r="Z59" s="45"/>
      <c r="AA59" s="46"/>
      <c r="AB59" s="46"/>
      <c r="AC59" s="46"/>
      <c r="AD59" s="46"/>
      <c r="AE59" s="45"/>
      <c r="AF59" s="45"/>
      <c r="AG59" s="45"/>
      <c r="AH59" s="48"/>
      <c r="AI59" s="46"/>
      <c r="AJ59" s="46"/>
      <c r="AK59" s="46"/>
      <c r="AL59" s="46"/>
      <c r="AM59" s="46"/>
    </row>
    <row r="60" spans="1:98" x14ac:dyDescent="0.3">
      <c r="A60" s="40"/>
      <c r="B60" s="40"/>
      <c r="C60" s="41"/>
      <c r="D60" s="41"/>
      <c r="E60" s="49"/>
      <c r="F60" s="53"/>
      <c r="G60" s="53"/>
      <c r="H60" s="53"/>
      <c r="I60" s="54"/>
      <c r="J60" s="54"/>
      <c r="K60" s="54"/>
      <c r="L60" s="54"/>
      <c r="M60" s="54"/>
      <c r="N60" s="44"/>
      <c r="O60" s="44"/>
      <c r="P60" s="44"/>
      <c r="Q60" s="44"/>
      <c r="R60" s="44"/>
      <c r="S60" s="44"/>
      <c r="T60" s="44"/>
      <c r="U60" s="44"/>
      <c r="V60" s="44"/>
      <c r="W60" s="45"/>
      <c r="X60" s="45"/>
      <c r="Y60" s="45"/>
      <c r="Z60" s="45"/>
      <c r="AA60" s="46"/>
      <c r="AB60" s="46"/>
      <c r="AC60" s="46"/>
      <c r="AD60" s="46"/>
      <c r="AE60" s="45"/>
      <c r="AF60" s="45"/>
      <c r="AG60" s="45"/>
      <c r="AH60" s="48"/>
      <c r="AI60" s="46"/>
      <c r="AJ60" s="46"/>
      <c r="AK60" s="46"/>
      <c r="AL60" s="46"/>
      <c r="AM60" s="46"/>
    </row>
    <row r="61" spans="1:98" x14ac:dyDescent="0.3">
      <c r="A61" s="40"/>
      <c r="B61" s="40"/>
      <c r="C61" s="41"/>
      <c r="D61" s="41"/>
      <c r="E61" s="49"/>
      <c r="F61" s="53"/>
      <c r="G61" s="53"/>
      <c r="H61" s="53"/>
      <c r="I61" s="54"/>
      <c r="J61" s="54"/>
      <c r="K61" s="54"/>
      <c r="L61" s="54"/>
      <c r="M61" s="54"/>
      <c r="N61" s="44"/>
      <c r="O61" s="44"/>
      <c r="P61" s="44"/>
      <c r="Q61" s="44"/>
      <c r="R61" s="44"/>
      <c r="S61" s="44"/>
      <c r="T61" s="44"/>
      <c r="U61" s="44"/>
      <c r="V61" s="44"/>
      <c r="W61" s="45"/>
      <c r="X61" s="45"/>
      <c r="Y61" s="45"/>
      <c r="Z61" s="45"/>
      <c r="AA61" s="46"/>
      <c r="AB61" s="46"/>
      <c r="AC61" s="46"/>
      <c r="AD61" s="46"/>
      <c r="AE61" s="45"/>
      <c r="AF61" s="45"/>
      <c r="AG61" s="45"/>
      <c r="AH61" s="48"/>
      <c r="AI61" s="46"/>
      <c r="AJ61" s="46"/>
      <c r="AK61" s="46"/>
      <c r="AL61" s="46"/>
      <c r="AM61" s="46"/>
    </row>
    <row r="62" spans="1:98" x14ac:dyDescent="0.3">
      <c r="A62" s="40"/>
      <c r="B62" s="40"/>
      <c r="C62" s="41"/>
      <c r="D62" s="41"/>
      <c r="E62" s="49"/>
      <c r="F62" s="53"/>
      <c r="G62" s="53"/>
      <c r="H62" s="53"/>
      <c r="I62" s="54"/>
      <c r="J62" s="54"/>
      <c r="K62" s="54"/>
      <c r="L62" s="54"/>
      <c r="M62" s="54"/>
      <c r="N62" s="44"/>
      <c r="O62" s="44"/>
      <c r="P62" s="44"/>
      <c r="Q62" s="44"/>
      <c r="R62" s="44"/>
      <c r="S62" s="44"/>
      <c r="T62" s="44"/>
      <c r="U62" s="44"/>
      <c r="V62" s="44"/>
      <c r="W62" s="45"/>
      <c r="X62" s="45"/>
      <c r="Y62" s="45"/>
      <c r="Z62" s="45"/>
      <c r="AA62" s="46"/>
      <c r="AB62" s="46"/>
      <c r="AC62" s="46"/>
      <c r="AD62" s="46"/>
      <c r="AE62" s="45"/>
      <c r="AF62" s="45"/>
      <c r="AG62" s="45"/>
      <c r="AH62" s="48"/>
      <c r="AI62" s="46"/>
      <c r="AJ62" s="46"/>
      <c r="AK62" s="46"/>
      <c r="AL62" s="46"/>
      <c r="AM62" s="46"/>
    </row>
    <row r="63" spans="1:98" x14ac:dyDescent="0.3">
      <c r="A63" s="40"/>
      <c r="B63" s="40"/>
      <c r="C63" s="41"/>
      <c r="D63" s="41"/>
      <c r="E63" s="49"/>
      <c r="F63" s="49"/>
      <c r="G63" s="49"/>
      <c r="H63" s="44"/>
      <c r="I63" s="44"/>
      <c r="J63" s="44"/>
      <c r="K63" s="44"/>
      <c r="L63" s="54"/>
      <c r="M63" s="54"/>
      <c r="N63" s="44"/>
      <c r="O63" s="44"/>
      <c r="P63" s="44"/>
      <c r="Q63" s="44"/>
      <c r="R63" s="44"/>
      <c r="S63" s="44"/>
      <c r="T63" s="44"/>
      <c r="U63" s="44"/>
      <c r="V63" s="44"/>
      <c r="W63" s="45"/>
      <c r="X63" s="45"/>
      <c r="Y63" s="45"/>
      <c r="Z63" s="45"/>
      <c r="AA63" s="46"/>
      <c r="AB63" s="46"/>
      <c r="AC63" s="46"/>
      <c r="AD63" s="46"/>
      <c r="AE63" s="45"/>
      <c r="AF63" s="45"/>
      <c r="AG63" s="45"/>
      <c r="AH63" s="48"/>
      <c r="AI63" s="46"/>
      <c r="AJ63" s="46"/>
      <c r="AK63" s="46"/>
      <c r="AL63" s="46"/>
      <c r="AM63" s="46"/>
      <c r="AP63" s="27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  <c r="BM63" s="28"/>
      <c r="BN63" s="28"/>
      <c r="BO63" s="28"/>
      <c r="BP63" s="28"/>
      <c r="BQ63" s="29"/>
      <c r="BS63" s="27"/>
      <c r="BT63" s="28"/>
      <c r="BU63" s="28"/>
      <c r="BV63" s="28"/>
      <c r="BW63" s="28"/>
      <c r="BX63" s="28"/>
      <c r="BY63" s="28"/>
      <c r="BZ63" s="28"/>
      <c r="CA63" s="28"/>
      <c r="CB63" s="28"/>
      <c r="CC63" s="28"/>
      <c r="CD63" s="28"/>
      <c r="CE63" s="28"/>
      <c r="CF63" s="28"/>
      <c r="CG63" s="28"/>
      <c r="CH63" s="28"/>
      <c r="CI63" s="28"/>
      <c r="CJ63" s="28"/>
      <c r="CK63" s="28"/>
      <c r="CL63" s="28"/>
      <c r="CM63" s="28"/>
      <c r="CN63" s="28"/>
      <c r="CO63" s="28"/>
      <c r="CP63" s="28"/>
      <c r="CQ63" s="28"/>
      <c r="CR63" s="28"/>
      <c r="CS63" s="28"/>
      <c r="CT63" s="29"/>
    </row>
    <row r="64" spans="1:98" x14ac:dyDescent="0.3">
      <c r="A64" s="40"/>
      <c r="B64" s="40"/>
      <c r="C64" s="41"/>
      <c r="D64" s="41"/>
      <c r="E64" s="49"/>
      <c r="F64" s="49"/>
      <c r="G64" s="49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5"/>
      <c r="X64" s="45"/>
      <c r="Y64" s="45"/>
      <c r="Z64" s="45"/>
      <c r="AA64" s="46"/>
      <c r="AB64" s="46"/>
      <c r="AC64" s="46"/>
      <c r="AD64" s="46"/>
      <c r="AE64" s="45"/>
      <c r="AF64" s="45"/>
      <c r="AG64" s="45"/>
      <c r="AH64" s="48"/>
      <c r="AI64" s="46"/>
      <c r="AJ64" s="46"/>
      <c r="AK64" s="46"/>
      <c r="AL64" s="46"/>
      <c r="AM64" s="46"/>
      <c r="AP64" s="30"/>
      <c r="BQ64" s="31"/>
      <c r="BS64" s="30"/>
      <c r="CT64" s="31"/>
    </row>
    <row r="65" spans="1:98" x14ac:dyDescent="0.3">
      <c r="A65" s="40"/>
      <c r="B65" s="40"/>
      <c r="C65" s="41"/>
      <c r="D65" s="41"/>
      <c r="E65" s="49"/>
      <c r="F65" s="49"/>
      <c r="G65" s="49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5"/>
      <c r="X65" s="45"/>
      <c r="Y65" s="45"/>
      <c r="Z65" s="45"/>
      <c r="AA65" s="46"/>
      <c r="AB65" s="46"/>
      <c r="AC65" s="46"/>
      <c r="AD65" s="46"/>
      <c r="AE65" s="45"/>
      <c r="AF65" s="45"/>
      <c r="AG65" s="45"/>
      <c r="AH65" s="48"/>
      <c r="AI65" s="46"/>
      <c r="AJ65" s="46"/>
      <c r="AK65" s="46"/>
      <c r="AL65" s="46"/>
      <c r="AM65" s="46"/>
      <c r="AP65" s="30"/>
      <c r="BQ65" s="31"/>
      <c r="BS65" s="30"/>
      <c r="CT65" s="31"/>
    </row>
    <row r="66" spans="1:98" x14ac:dyDescent="0.3">
      <c r="A66" s="40"/>
      <c r="B66" s="40"/>
      <c r="C66" s="41"/>
      <c r="D66" s="41"/>
      <c r="E66" s="49"/>
      <c r="F66" s="49"/>
      <c r="G66" s="49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5"/>
      <c r="X66" s="45"/>
      <c r="Y66" s="45"/>
      <c r="Z66" s="45"/>
      <c r="AA66" s="46"/>
      <c r="AB66" s="46"/>
      <c r="AC66" s="46"/>
      <c r="AD66" s="46"/>
      <c r="AE66" s="45"/>
      <c r="AF66" s="45"/>
      <c r="AG66" s="45"/>
      <c r="AH66" s="48"/>
      <c r="AI66" s="46"/>
      <c r="AJ66" s="46"/>
      <c r="AK66" s="46"/>
      <c r="AL66" s="46"/>
      <c r="AM66" s="46"/>
      <c r="AP66" s="30"/>
      <c r="BQ66" s="31"/>
      <c r="BS66" s="30"/>
      <c r="CT66" s="31"/>
    </row>
    <row r="67" spans="1:98" x14ac:dyDescent="0.3">
      <c r="A67" s="40"/>
      <c r="B67" s="40"/>
      <c r="C67" s="41"/>
      <c r="D67" s="41"/>
      <c r="E67" s="49"/>
      <c r="F67" s="49"/>
      <c r="G67" s="49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5"/>
      <c r="X67" s="45"/>
      <c r="Y67" s="45"/>
      <c r="Z67" s="45"/>
      <c r="AA67" s="46"/>
      <c r="AB67" s="46"/>
      <c r="AC67" s="46"/>
      <c r="AD67" s="46"/>
      <c r="AE67" s="45"/>
      <c r="AF67" s="45"/>
      <c r="AG67" s="45"/>
      <c r="AH67" s="48"/>
      <c r="AI67" s="46"/>
      <c r="AJ67" s="46"/>
      <c r="AK67" s="46"/>
      <c r="AL67" s="46"/>
      <c r="AM67" s="46"/>
      <c r="AP67" s="30"/>
      <c r="BQ67" s="31"/>
      <c r="BS67" s="30"/>
      <c r="CT67" s="31"/>
    </row>
    <row r="68" spans="1:98" x14ac:dyDescent="0.3">
      <c r="A68" s="40"/>
      <c r="B68" s="40"/>
      <c r="C68" s="41"/>
      <c r="D68" s="41"/>
      <c r="E68" s="49"/>
      <c r="F68" s="49"/>
      <c r="G68" s="49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5"/>
      <c r="X68" s="45"/>
      <c r="Y68" s="45"/>
      <c r="Z68" s="45"/>
      <c r="AA68" s="46"/>
      <c r="AB68" s="46"/>
      <c r="AC68" s="46"/>
      <c r="AD68" s="46"/>
      <c r="AE68" s="45"/>
      <c r="AF68" s="45"/>
      <c r="AG68" s="45"/>
      <c r="AH68" s="48"/>
      <c r="AI68" s="46"/>
      <c r="AJ68" s="46"/>
      <c r="AK68" s="46"/>
      <c r="AL68" s="46"/>
      <c r="AM68" s="46"/>
      <c r="AP68" s="30"/>
      <c r="BQ68" s="31"/>
      <c r="BS68" s="30"/>
      <c r="CT68" s="31"/>
    </row>
    <row r="69" spans="1:98" x14ac:dyDescent="0.3">
      <c r="A69" s="40"/>
      <c r="B69" s="40"/>
      <c r="C69" s="41"/>
      <c r="D69" s="41"/>
      <c r="E69" s="49"/>
      <c r="F69" s="49"/>
      <c r="G69" s="49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5"/>
      <c r="X69" s="45"/>
      <c r="Y69" s="45"/>
      <c r="Z69" s="45"/>
      <c r="AA69" s="46"/>
      <c r="AB69" s="46"/>
      <c r="AC69" s="46"/>
      <c r="AD69" s="46"/>
      <c r="AE69" s="45"/>
      <c r="AF69" s="45"/>
      <c r="AG69" s="45"/>
      <c r="AH69" s="48"/>
      <c r="AI69" s="46"/>
      <c r="AJ69" s="46"/>
      <c r="AK69" s="46"/>
      <c r="AL69" s="46"/>
      <c r="AM69" s="46"/>
      <c r="AP69" s="30"/>
      <c r="BQ69" s="31"/>
      <c r="BS69" s="30"/>
      <c r="CT69" s="31"/>
    </row>
    <row r="70" spans="1:98" x14ac:dyDescent="0.3">
      <c r="A70" s="40"/>
      <c r="B70" s="40"/>
      <c r="C70" s="41"/>
      <c r="D70" s="41"/>
      <c r="E70" s="49"/>
      <c r="F70" s="49"/>
      <c r="G70" s="49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5"/>
      <c r="X70" s="45"/>
      <c r="Y70" s="45"/>
      <c r="Z70" s="45"/>
      <c r="AA70" s="46"/>
      <c r="AB70" s="46"/>
      <c r="AC70" s="46"/>
      <c r="AD70" s="46"/>
      <c r="AE70" s="45"/>
      <c r="AF70" s="45"/>
      <c r="AG70" s="45"/>
      <c r="AH70" s="48"/>
      <c r="AI70" s="46"/>
      <c r="AJ70" s="46"/>
      <c r="AK70" s="46"/>
      <c r="AL70" s="46"/>
      <c r="AM70" s="46"/>
      <c r="AP70" s="30"/>
      <c r="BQ70" s="31"/>
      <c r="BS70" s="30"/>
      <c r="CT70" s="31"/>
    </row>
    <row r="71" spans="1:98" x14ac:dyDescent="0.3">
      <c r="A71" s="40"/>
      <c r="B71" s="40"/>
      <c r="C71" s="41"/>
      <c r="D71" s="41"/>
      <c r="E71" s="49"/>
      <c r="F71" s="49"/>
      <c r="G71" s="49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5"/>
      <c r="X71" s="45"/>
      <c r="Y71" s="45"/>
      <c r="Z71" s="45"/>
      <c r="AA71" s="46"/>
      <c r="AB71" s="46"/>
      <c r="AC71" s="46"/>
      <c r="AD71" s="46"/>
      <c r="AE71" s="45"/>
      <c r="AF71" s="45"/>
      <c r="AG71" s="45"/>
      <c r="AH71" s="48"/>
      <c r="AI71" s="46"/>
      <c r="AJ71" s="46"/>
      <c r="AK71" s="46"/>
      <c r="AL71" s="46"/>
      <c r="AM71" s="46"/>
      <c r="AP71" s="30"/>
      <c r="BQ71" s="31"/>
      <c r="BS71" s="30"/>
      <c r="CT71" s="31"/>
    </row>
    <row r="72" spans="1:98" x14ac:dyDescent="0.3">
      <c r="A72" s="40"/>
      <c r="B72" s="40"/>
      <c r="C72" s="41"/>
      <c r="D72" s="41"/>
      <c r="E72" s="49"/>
      <c r="F72" s="49"/>
      <c r="G72" s="49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5"/>
      <c r="X72" s="45"/>
      <c r="Y72" s="45"/>
      <c r="Z72" s="45"/>
      <c r="AA72" s="46"/>
      <c r="AB72" s="46"/>
      <c r="AC72" s="46"/>
      <c r="AD72" s="46"/>
      <c r="AE72" s="45"/>
      <c r="AF72" s="45"/>
      <c r="AG72" s="45"/>
      <c r="AH72" s="48"/>
      <c r="AI72" s="46"/>
      <c r="AJ72" s="46"/>
      <c r="AK72" s="46"/>
      <c r="AL72" s="46"/>
      <c r="AM72" s="46"/>
      <c r="AP72" s="30"/>
      <c r="BQ72" s="31"/>
      <c r="BS72" s="30"/>
      <c r="CT72" s="31"/>
    </row>
    <row r="73" spans="1:98" x14ac:dyDescent="0.3">
      <c r="A73" s="40"/>
      <c r="B73" s="40"/>
      <c r="C73" s="41"/>
      <c r="D73" s="41"/>
      <c r="E73" s="49"/>
      <c r="F73" s="49"/>
      <c r="G73" s="49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5"/>
      <c r="X73" s="45"/>
      <c r="Y73" s="45"/>
      <c r="Z73" s="45"/>
      <c r="AA73" s="46"/>
      <c r="AB73" s="46"/>
      <c r="AC73" s="46"/>
      <c r="AD73" s="46"/>
      <c r="AE73" s="45"/>
      <c r="AF73" s="45"/>
      <c r="AG73" s="45"/>
      <c r="AH73" s="48"/>
      <c r="AI73" s="46"/>
      <c r="AJ73" s="46"/>
      <c r="AK73" s="46"/>
      <c r="AL73" s="46"/>
      <c r="AM73" s="46"/>
      <c r="AP73" s="30"/>
      <c r="BQ73" s="31"/>
      <c r="BS73" s="30"/>
      <c r="CT73" s="31"/>
    </row>
    <row r="74" spans="1:98" x14ac:dyDescent="0.3">
      <c r="A74" s="40"/>
      <c r="B74" s="40"/>
      <c r="C74" s="41"/>
      <c r="D74" s="41"/>
      <c r="E74" s="49"/>
      <c r="F74" s="49"/>
      <c r="G74" s="49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5"/>
      <c r="X74" s="45"/>
      <c r="Y74" s="45"/>
      <c r="Z74" s="45"/>
      <c r="AA74" s="46"/>
      <c r="AB74" s="46"/>
      <c r="AC74" s="46"/>
      <c r="AD74" s="46"/>
      <c r="AE74" s="45"/>
      <c r="AF74" s="45"/>
      <c r="AG74" s="45"/>
      <c r="AH74" s="48"/>
      <c r="AI74" s="46"/>
      <c r="AJ74" s="46"/>
      <c r="AK74" s="46"/>
      <c r="AL74" s="46"/>
      <c r="AM74" s="46"/>
      <c r="AP74" s="30"/>
      <c r="BQ74" s="31"/>
      <c r="BS74" s="30"/>
      <c r="CT74" s="31"/>
    </row>
    <row r="75" spans="1:98" x14ac:dyDescent="0.3">
      <c r="A75" s="40"/>
      <c r="B75" s="40"/>
      <c r="C75" s="41"/>
      <c r="D75" s="41"/>
      <c r="E75" s="49"/>
      <c r="F75" s="49"/>
      <c r="G75" s="49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5"/>
      <c r="X75" s="45"/>
      <c r="Y75" s="45"/>
      <c r="Z75" s="45"/>
      <c r="AA75" s="46"/>
      <c r="AB75" s="46"/>
      <c r="AC75" s="46"/>
      <c r="AD75" s="46"/>
      <c r="AE75" s="45"/>
      <c r="AF75" s="45"/>
      <c r="AG75" s="45"/>
      <c r="AH75" s="48"/>
      <c r="AI75" s="46"/>
      <c r="AJ75" s="46"/>
      <c r="AK75" s="46"/>
      <c r="AL75" s="46"/>
      <c r="AM75" s="46"/>
      <c r="AP75" s="30"/>
      <c r="BQ75" s="31"/>
      <c r="BS75" s="30"/>
      <c r="CT75" s="31"/>
    </row>
    <row r="76" spans="1:98" x14ac:dyDescent="0.3">
      <c r="A76" s="40"/>
      <c r="B76" s="40"/>
      <c r="C76" s="41"/>
      <c r="D76" s="41"/>
      <c r="E76" s="49"/>
      <c r="F76" s="49"/>
      <c r="G76" s="49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5"/>
      <c r="X76" s="45"/>
      <c r="Y76" s="45"/>
      <c r="Z76" s="45"/>
      <c r="AA76" s="46"/>
      <c r="AB76" s="46"/>
      <c r="AC76" s="46"/>
      <c r="AD76" s="46"/>
      <c r="AE76" s="45"/>
      <c r="AF76" s="45"/>
      <c r="AG76" s="45"/>
      <c r="AH76" s="48"/>
      <c r="AI76" s="46"/>
      <c r="AJ76" s="46"/>
      <c r="AK76" s="46"/>
      <c r="AL76" s="46"/>
      <c r="AM76" s="46"/>
      <c r="AP76" s="30"/>
      <c r="BQ76" s="31"/>
      <c r="BS76" s="30"/>
      <c r="CT76" s="31"/>
    </row>
    <row r="77" spans="1:98" x14ac:dyDescent="0.3">
      <c r="A77" s="40"/>
      <c r="B77" s="40"/>
      <c r="C77" s="41"/>
      <c r="D77" s="41"/>
      <c r="E77" s="49"/>
      <c r="F77" s="49"/>
      <c r="G77" s="49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5"/>
      <c r="X77" s="45"/>
      <c r="Y77" s="45"/>
      <c r="Z77" s="45"/>
      <c r="AA77" s="46"/>
      <c r="AB77" s="46"/>
      <c r="AC77" s="46"/>
      <c r="AD77" s="46"/>
      <c r="AE77" s="45"/>
      <c r="AF77" s="45"/>
      <c r="AG77" s="45"/>
      <c r="AH77" s="48"/>
      <c r="AI77" s="46"/>
      <c r="AJ77" s="46"/>
      <c r="AK77" s="46"/>
      <c r="AL77" s="46"/>
      <c r="AM77" s="46"/>
      <c r="AP77" s="30"/>
      <c r="BQ77" s="31"/>
      <c r="BS77" s="30"/>
      <c r="CT77" s="31"/>
    </row>
    <row r="78" spans="1:98" x14ac:dyDescent="0.3">
      <c r="A78" s="40"/>
      <c r="B78" s="40"/>
      <c r="C78" s="41"/>
      <c r="D78" s="41"/>
      <c r="E78" s="49"/>
      <c r="F78" s="49"/>
      <c r="G78" s="49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5"/>
      <c r="X78" s="45"/>
      <c r="Y78" s="45"/>
      <c r="Z78" s="45"/>
      <c r="AA78" s="46"/>
      <c r="AB78" s="46"/>
      <c r="AC78" s="46"/>
      <c r="AD78" s="46"/>
      <c r="AE78" s="45"/>
      <c r="AF78" s="45"/>
      <c r="AG78" s="45"/>
      <c r="AH78" s="48"/>
      <c r="AI78" s="46"/>
      <c r="AJ78" s="46"/>
      <c r="AK78" s="46"/>
      <c r="AL78" s="46"/>
      <c r="AM78" s="46"/>
      <c r="AP78" s="30"/>
      <c r="BQ78" s="31"/>
      <c r="BS78" s="30"/>
      <c r="CT78" s="31"/>
    </row>
    <row r="79" spans="1:98" x14ac:dyDescent="0.3">
      <c r="A79" s="40"/>
      <c r="B79" s="40"/>
      <c r="C79" s="41"/>
      <c r="D79" s="41"/>
      <c r="E79" s="49"/>
      <c r="F79" s="49"/>
      <c r="G79" s="49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5"/>
      <c r="X79" s="45"/>
      <c r="Y79" s="45"/>
      <c r="Z79" s="45"/>
      <c r="AA79" s="46"/>
      <c r="AB79" s="46"/>
      <c r="AC79" s="46"/>
      <c r="AD79" s="46"/>
      <c r="AE79" s="45"/>
      <c r="AF79" s="45"/>
      <c r="AG79" s="45"/>
      <c r="AH79" s="48"/>
      <c r="AI79" s="46"/>
      <c r="AJ79" s="46"/>
      <c r="AK79" s="46"/>
      <c r="AL79" s="46"/>
      <c r="AM79" s="46"/>
      <c r="AP79" s="30"/>
      <c r="BQ79" s="31"/>
      <c r="BS79" s="30"/>
      <c r="CT79" s="31"/>
    </row>
    <row r="80" spans="1:98" x14ac:dyDescent="0.3">
      <c r="A80" s="40"/>
      <c r="B80" s="40"/>
      <c r="C80" s="41"/>
      <c r="D80" s="41"/>
      <c r="E80" s="49"/>
      <c r="F80" s="49"/>
      <c r="G80" s="49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5"/>
      <c r="X80" s="45"/>
      <c r="Y80" s="45"/>
      <c r="Z80" s="45"/>
      <c r="AA80" s="46"/>
      <c r="AB80" s="46"/>
      <c r="AC80" s="46"/>
      <c r="AD80" s="46"/>
      <c r="AE80" s="45"/>
      <c r="AF80" s="45"/>
      <c r="AG80" s="45"/>
      <c r="AH80" s="48"/>
      <c r="AI80" s="46"/>
      <c r="AJ80" s="46"/>
      <c r="AK80" s="46"/>
      <c r="AL80" s="46"/>
      <c r="AM80" s="46"/>
      <c r="AP80" s="30"/>
      <c r="BQ80" s="31"/>
      <c r="BS80" s="30"/>
      <c r="CT80" s="31"/>
    </row>
    <row r="81" spans="1:98" x14ac:dyDescent="0.3">
      <c r="A81" s="40"/>
      <c r="B81" s="40"/>
      <c r="C81" s="41"/>
      <c r="D81" s="41"/>
      <c r="E81" s="49"/>
      <c r="F81" s="49"/>
      <c r="G81" s="49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5"/>
      <c r="X81" s="45"/>
      <c r="Y81" s="45"/>
      <c r="Z81" s="45"/>
      <c r="AA81" s="46"/>
      <c r="AB81" s="46"/>
      <c r="AC81" s="46"/>
      <c r="AD81" s="46"/>
      <c r="AE81" s="45"/>
      <c r="AF81" s="45"/>
      <c r="AG81" s="45"/>
      <c r="AH81" s="48"/>
      <c r="AI81" s="46"/>
      <c r="AJ81" s="46"/>
      <c r="AK81" s="46"/>
      <c r="AL81" s="46"/>
      <c r="AM81" s="46"/>
      <c r="AP81" s="30"/>
      <c r="BQ81" s="31"/>
      <c r="BS81" s="30"/>
      <c r="CT81" s="31"/>
    </row>
    <row r="82" spans="1:98" x14ac:dyDescent="0.3">
      <c r="A82" s="40"/>
      <c r="B82" s="40"/>
      <c r="C82" s="41"/>
      <c r="D82" s="41"/>
      <c r="E82" s="49"/>
      <c r="F82" s="49"/>
      <c r="G82" s="49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5"/>
      <c r="X82" s="45"/>
      <c r="Y82" s="45"/>
      <c r="Z82" s="45"/>
      <c r="AA82" s="46"/>
      <c r="AB82" s="46"/>
      <c r="AC82" s="46"/>
      <c r="AD82" s="46"/>
      <c r="AE82" s="45"/>
      <c r="AF82" s="45"/>
      <c r="AG82" s="45"/>
      <c r="AH82" s="48"/>
      <c r="AI82" s="46"/>
      <c r="AJ82" s="46"/>
      <c r="AK82" s="46"/>
      <c r="AL82" s="46"/>
      <c r="AM82" s="46"/>
      <c r="AP82" s="30"/>
      <c r="BQ82" s="31"/>
      <c r="BS82" s="30"/>
      <c r="CT82" s="31"/>
    </row>
    <row r="83" spans="1:98" x14ac:dyDescent="0.3">
      <c r="A83" s="40"/>
      <c r="B83" s="40"/>
      <c r="C83" s="41"/>
      <c r="D83" s="41"/>
      <c r="E83" s="49"/>
      <c r="F83" s="49"/>
      <c r="G83" s="49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5"/>
      <c r="X83" s="45"/>
      <c r="Y83" s="45"/>
      <c r="Z83" s="45"/>
      <c r="AA83" s="46"/>
      <c r="AB83" s="46"/>
      <c r="AC83" s="46"/>
      <c r="AD83" s="46"/>
      <c r="AE83" s="45"/>
      <c r="AF83" s="45"/>
      <c r="AG83" s="45"/>
      <c r="AH83" s="48"/>
      <c r="AI83" s="46"/>
      <c r="AJ83" s="46"/>
      <c r="AK83" s="46"/>
      <c r="AL83" s="46"/>
      <c r="AM83" s="46"/>
      <c r="AP83" s="30"/>
      <c r="BQ83" s="31"/>
      <c r="BS83" s="30"/>
      <c r="CT83" s="31"/>
    </row>
    <row r="84" spans="1:98" x14ac:dyDescent="0.3">
      <c r="A84" s="40"/>
      <c r="B84" s="40"/>
      <c r="C84" s="41"/>
      <c r="D84" s="41"/>
      <c r="E84" s="49"/>
      <c r="F84" s="49"/>
      <c r="G84" s="49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5"/>
      <c r="X84" s="45"/>
      <c r="Y84" s="45"/>
      <c r="Z84" s="45"/>
      <c r="AA84" s="46"/>
      <c r="AB84" s="46"/>
      <c r="AC84" s="46"/>
      <c r="AD84" s="46"/>
      <c r="AE84" s="45"/>
      <c r="AF84" s="45"/>
      <c r="AG84" s="45"/>
      <c r="AH84" s="48"/>
      <c r="AI84" s="46"/>
      <c r="AJ84" s="46"/>
      <c r="AK84" s="46"/>
      <c r="AL84" s="46"/>
      <c r="AM84" s="46"/>
      <c r="AP84" s="30"/>
      <c r="BQ84" s="31"/>
      <c r="BS84" s="30"/>
      <c r="CT84" s="31"/>
    </row>
    <row r="85" spans="1:98" x14ac:dyDescent="0.3">
      <c r="A85" s="40"/>
      <c r="B85" s="40"/>
      <c r="C85" s="41"/>
      <c r="D85" s="41"/>
      <c r="E85" s="49"/>
      <c r="F85" s="49"/>
      <c r="G85" s="49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5"/>
      <c r="X85" s="45"/>
      <c r="Y85" s="45"/>
      <c r="Z85" s="45"/>
      <c r="AA85" s="46"/>
      <c r="AB85" s="46"/>
      <c r="AC85" s="46"/>
      <c r="AD85" s="46"/>
      <c r="AE85" s="45"/>
      <c r="AF85" s="45"/>
      <c r="AG85" s="45"/>
      <c r="AH85" s="48"/>
      <c r="AI85" s="46"/>
      <c r="AJ85" s="46"/>
      <c r="AK85" s="46"/>
      <c r="AL85" s="46"/>
      <c r="AM85" s="46"/>
      <c r="AP85" s="30"/>
      <c r="BQ85" s="31"/>
      <c r="BS85" s="30"/>
      <c r="CT85" s="31"/>
    </row>
    <row r="86" spans="1:98" x14ac:dyDescent="0.3">
      <c r="A86" s="11">
        <v>1.8200000000000001E-2</v>
      </c>
      <c r="B86" s="11">
        <v>5.4000000000000003E-3</v>
      </c>
      <c r="C86" s="3">
        <v>44562</v>
      </c>
      <c r="D86" s="3"/>
      <c r="E86" s="1"/>
      <c r="F86" s="1"/>
      <c r="G86" s="1"/>
      <c r="H86" s="6"/>
      <c r="I86" s="6"/>
      <c r="J86" s="6"/>
      <c r="K86" s="6">
        <v>234</v>
      </c>
      <c r="L86" s="6">
        <v>241</v>
      </c>
      <c r="M86" s="6">
        <v>214</v>
      </c>
      <c r="N86" s="6">
        <f t="shared" ref="N86" si="0">M86-15</f>
        <v>199</v>
      </c>
      <c r="O86" s="16">
        <v>191</v>
      </c>
      <c r="P86" s="16">
        <v>183</v>
      </c>
      <c r="Q86" s="6">
        <f t="shared" ref="Q86:T86" si="1">P86-5</f>
        <v>178</v>
      </c>
      <c r="R86" s="6">
        <f t="shared" si="1"/>
        <v>173</v>
      </c>
      <c r="S86" s="6">
        <f t="shared" si="1"/>
        <v>168</v>
      </c>
      <c r="T86" s="6">
        <f t="shared" si="1"/>
        <v>163</v>
      </c>
      <c r="U86" s="6"/>
      <c r="V86" s="6"/>
      <c r="W86" s="20">
        <f t="shared" ref="W86:W97" si="2">((13-MONTH($C86))*INDEX($D86:$V86,1,MATCH(YEAR($C86),$D$1:$V$1,0))+12*INDEX($D86:$V86,1,MATCH(YEAR($C86)+1,$D$1:$V$1,0))+12*INDEX($D86:$V86,1,MATCH(YEAR($C86)+2,$D$1:$V$1,0))+(MONTH($C86)-1)*INDEX($D86:$V86,1,MATCH(YEAR($C86)+3,$D$1:$V$1,0)))/36</f>
        <v>229.66666666666666</v>
      </c>
      <c r="X86" s="20">
        <f t="shared" ref="X86:X97" si="3">AVERAGE($W$2:$W$198)</f>
        <v>201.69958847736623</v>
      </c>
      <c r="Y86" s="23">
        <f t="shared" ref="Y86:Y97" si="4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215.8</v>
      </c>
      <c r="Z86" s="23">
        <f t="shared" ref="Z86:Z97" si="5">AVERAGE($Y$2:$Y$198)</f>
        <v>195.44290123456793</v>
      </c>
      <c r="AA86">
        <v>29.89</v>
      </c>
      <c r="AB86">
        <v>65</v>
      </c>
      <c r="AC86">
        <v>97.95</v>
      </c>
      <c r="AD86">
        <v>300</v>
      </c>
      <c r="AE86" s="8">
        <f t="shared" ref="AE86:AE130" si="6">$AD86+$AA86</f>
        <v>329.89</v>
      </c>
      <c r="AF86" s="8">
        <f t="shared" ref="AF86:AF139" si="7">$AD86+$AB86</f>
        <v>365</v>
      </c>
      <c r="AG86" s="8">
        <f t="shared" ref="AG86:AG139" si="8">$AD86+$AC86</f>
        <v>397.95</v>
      </c>
      <c r="AH86" s="9">
        <f t="shared" ref="AH86:AH97" si="9">(AD86-W86)/AD86</f>
        <v>0.23444444444444448</v>
      </c>
      <c r="AI86">
        <f t="shared" ref="AI86:AI130" si="10">INDEX($D86:$V86,MATCH(YEAR($C86),$D$1:$V$1,0))</f>
        <v>234</v>
      </c>
      <c r="AJ86">
        <f t="shared" ref="AJ86:AJ130" si="11">INDEX($D86:$V86,MATCH((YEAR($C86)+1),$D$1:$V$1,0))</f>
        <v>241</v>
      </c>
      <c r="AK86">
        <f t="shared" ref="AK86:AK130" si="12">INDEX($D86:$V86,MATCH((YEAR($C86)+2),$D$1:$V$1,0))</f>
        <v>214</v>
      </c>
      <c r="AL86">
        <f t="shared" ref="AL86:AL130" si="13">INDEX($D86:$V86,MATCH((YEAR($C86)+3),$D$1:$V$1,0))</f>
        <v>199</v>
      </c>
      <c r="AM86">
        <f t="shared" ref="AM86:AM130" si="14">INDEX($D86:$V86,MATCH((YEAR($C86)+4),$D$1:$V$1,0))</f>
        <v>191</v>
      </c>
      <c r="AP86" s="30"/>
      <c r="BQ86" s="31"/>
      <c r="BS86" s="30"/>
      <c r="CT86" s="31"/>
    </row>
    <row r="87" spans="1:98" x14ac:dyDescent="0.3">
      <c r="A87" s="11">
        <v>1.83E-2</v>
      </c>
      <c r="B87" s="11">
        <v>1.01E-2</v>
      </c>
      <c r="C87" s="3">
        <v>44593</v>
      </c>
      <c r="D87" s="3"/>
      <c r="E87" s="1"/>
      <c r="F87" s="1"/>
      <c r="G87" s="1"/>
      <c r="H87" s="6"/>
      <c r="I87" s="6"/>
      <c r="J87" s="6"/>
      <c r="K87" s="6">
        <v>173</v>
      </c>
      <c r="L87" s="6">
        <v>234</v>
      </c>
      <c r="M87" s="10">
        <v>219</v>
      </c>
      <c r="N87" s="6">
        <v>201</v>
      </c>
      <c r="O87" s="16">
        <v>193</v>
      </c>
      <c r="P87" s="16">
        <v>185</v>
      </c>
      <c r="Q87" s="6">
        <f t="shared" ref="Q87:T87" si="15">P87-5</f>
        <v>180</v>
      </c>
      <c r="R87" s="6">
        <f t="shared" si="15"/>
        <v>175</v>
      </c>
      <c r="S87" s="6">
        <f t="shared" si="15"/>
        <v>170</v>
      </c>
      <c r="T87" s="6">
        <f t="shared" si="15"/>
        <v>165</v>
      </c>
      <c r="U87" s="6"/>
      <c r="V87" s="6"/>
      <c r="W87" s="20">
        <f t="shared" si="2"/>
        <v>209.44444444444446</v>
      </c>
      <c r="X87" s="20">
        <f t="shared" si="3"/>
        <v>201.69958847736623</v>
      </c>
      <c r="Y87" s="23">
        <f t="shared" si="4"/>
        <v>204.2</v>
      </c>
      <c r="Z87" s="23">
        <f t="shared" si="5"/>
        <v>195.44290123456793</v>
      </c>
      <c r="AA87">
        <v>29.89</v>
      </c>
      <c r="AB87">
        <v>65</v>
      </c>
      <c r="AC87">
        <v>97.95</v>
      </c>
      <c r="AD87">
        <v>300</v>
      </c>
      <c r="AE87" s="8">
        <f t="shared" si="6"/>
        <v>329.89</v>
      </c>
      <c r="AF87" s="8">
        <f t="shared" si="7"/>
        <v>365</v>
      </c>
      <c r="AG87" s="8">
        <f t="shared" si="8"/>
        <v>397.95</v>
      </c>
      <c r="AH87" s="9">
        <f t="shared" si="9"/>
        <v>0.30185185185185182</v>
      </c>
      <c r="AI87">
        <f t="shared" si="10"/>
        <v>173</v>
      </c>
      <c r="AJ87">
        <f t="shared" si="11"/>
        <v>234</v>
      </c>
      <c r="AK87">
        <f t="shared" si="12"/>
        <v>219</v>
      </c>
      <c r="AL87">
        <f t="shared" si="13"/>
        <v>201</v>
      </c>
      <c r="AM87">
        <f t="shared" si="14"/>
        <v>193</v>
      </c>
      <c r="AP87" s="30"/>
      <c r="BQ87" s="31"/>
      <c r="BS87" s="30"/>
      <c r="CT87" s="31"/>
    </row>
    <row r="88" spans="1:98" x14ac:dyDescent="0.3">
      <c r="A88" s="11">
        <v>1.7399999999999999E-2</v>
      </c>
      <c r="B88" s="11">
        <v>1.6199999999999999E-2</v>
      </c>
      <c r="C88" s="3">
        <v>44621</v>
      </c>
      <c r="D88" s="3"/>
      <c r="E88" s="1"/>
      <c r="F88" s="1"/>
      <c r="G88" s="1"/>
      <c r="H88" s="6"/>
      <c r="I88" s="6"/>
      <c r="J88" s="6"/>
      <c r="K88" s="6">
        <v>192</v>
      </c>
      <c r="L88" s="6">
        <v>258</v>
      </c>
      <c r="M88" s="10">
        <v>225</v>
      </c>
      <c r="N88" s="6">
        <v>200</v>
      </c>
      <c r="O88" s="16">
        <v>192</v>
      </c>
      <c r="P88" s="16">
        <v>184</v>
      </c>
      <c r="Q88" s="6">
        <f t="shared" ref="Q88:T88" si="16">P88-5</f>
        <v>179</v>
      </c>
      <c r="R88" s="6">
        <f t="shared" si="16"/>
        <v>174</v>
      </c>
      <c r="S88" s="6">
        <f t="shared" si="16"/>
        <v>169</v>
      </c>
      <c r="T88" s="6">
        <f t="shared" si="16"/>
        <v>164</v>
      </c>
      <c r="U88" s="6"/>
      <c r="V88" s="6"/>
      <c r="W88" s="20">
        <f t="shared" si="2"/>
        <v>225.44444444444446</v>
      </c>
      <c r="X88" s="20">
        <f t="shared" si="3"/>
        <v>201.69958847736623</v>
      </c>
      <c r="Y88" s="23">
        <f t="shared" si="4"/>
        <v>213.13333333333333</v>
      </c>
      <c r="Z88" s="23">
        <f t="shared" si="5"/>
        <v>195.44290123456793</v>
      </c>
      <c r="AA88">
        <v>29.89</v>
      </c>
      <c r="AB88">
        <v>65</v>
      </c>
      <c r="AC88">
        <v>97.95</v>
      </c>
      <c r="AD88">
        <v>300</v>
      </c>
      <c r="AE88" s="8">
        <f t="shared" si="6"/>
        <v>329.89</v>
      </c>
      <c r="AF88" s="8">
        <f t="shared" si="7"/>
        <v>365</v>
      </c>
      <c r="AG88" s="8">
        <f t="shared" si="8"/>
        <v>397.95</v>
      </c>
      <c r="AH88" s="9">
        <f t="shared" si="9"/>
        <v>0.24851851851851847</v>
      </c>
      <c r="AI88">
        <f t="shared" si="10"/>
        <v>192</v>
      </c>
      <c r="AJ88">
        <f t="shared" si="11"/>
        <v>258</v>
      </c>
      <c r="AK88">
        <f t="shared" si="12"/>
        <v>225</v>
      </c>
      <c r="AL88">
        <f t="shared" si="13"/>
        <v>200</v>
      </c>
      <c r="AM88">
        <f t="shared" si="14"/>
        <v>192</v>
      </c>
      <c r="AP88" s="30"/>
      <c r="BQ88" s="31"/>
      <c r="BS88" s="30"/>
      <c r="CT88" s="31"/>
    </row>
    <row r="89" spans="1:98" x14ac:dyDescent="0.3">
      <c r="A89" s="11">
        <v>1.41E-2</v>
      </c>
      <c r="B89" s="11">
        <v>1.06E-2</v>
      </c>
      <c r="C89" s="3">
        <v>44652</v>
      </c>
      <c r="D89" s="3"/>
      <c r="E89" s="1"/>
      <c r="F89" s="1"/>
      <c r="G89" s="1"/>
      <c r="H89" s="6"/>
      <c r="I89" s="6"/>
      <c r="J89" s="6"/>
      <c r="K89" s="6">
        <v>172</v>
      </c>
      <c r="L89" s="6">
        <v>258</v>
      </c>
      <c r="M89" s="10">
        <v>233</v>
      </c>
      <c r="N89" s="6">
        <v>202</v>
      </c>
      <c r="O89" s="16">
        <v>194</v>
      </c>
      <c r="P89" s="16">
        <v>186</v>
      </c>
      <c r="Q89" s="6">
        <f t="shared" ref="Q89:T89" si="17">P89-5</f>
        <v>181</v>
      </c>
      <c r="R89" s="6">
        <f t="shared" si="17"/>
        <v>176</v>
      </c>
      <c r="S89" s="6">
        <f t="shared" si="17"/>
        <v>171</v>
      </c>
      <c r="T89" s="6">
        <f t="shared" si="17"/>
        <v>166</v>
      </c>
      <c r="U89" s="6"/>
      <c r="V89" s="6"/>
      <c r="W89" s="20">
        <f t="shared" si="2"/>
        <v>223.5</v>
      </c>
      <c r="X89" s="20">
        <f t="shared" si="3"/>
        <v>201.69958847736623</v>
      </c>
      <c r="Y89" s="23">
        <f t="shared" si="4"/>
        <v>212.5</v>
      </c>
      <c r="Z89" s="23">
        <f t="shared" si="5"/>
        <v>195.44290123456793</v>
      </c>
      <c r="AA89">
        <v>29.89</v>
      </c>
      <c r="AB89">
        <v>65</v>
      </c>
      <c r="AC89">
        <v>97.95</v>
      </c>
      <c r="AD89">
        <v>300</v>
      </c>
      <c r="AE89" s="8">
        <f t="shared" si="6"/>
        <v>329.89</v>
      </c>
      <c r="AF89" s="8">
        <f t="shared" si="7"/>
        <v>365</v>
      </c>
      <c r="AG89" s="8">
        <f t="shared" si="8"/>
        <v>397.95</v>
      </c>
      <c r="AH89" s="9">
        <f t="shared" si="9"/>
        <v>0.255</v>
      </c>
      <c r="AI89">
        <f t="shared" si="10"/>
        <v>172</v>
      </c>
      <c r="AJ89">
        <f t="shared" si="11"/>
        <v>258</v>
      </c>
      <c r="AK89">
        <f t="shared" si="12"/>
        <v>233</v>
      </c>
      <c r="AL89">
        <f t="shared" si="13"/>
        <v>202</v>
      </c>
      <c r="AM89">
        <f t="shared" si="14"/>
        <v>194</v>
      </c>
      <c r="AP89" s="30"/>
      <c r="BQ89" s="31"/>
      <c r="BS89" s="30"/>
      <c r="CT89" s="31"/>
    </row>
    <row r="90" spans="1:98" x14ac:dyDescent="0.3">
      <c r="A90" s="11">
        <v>5.1999999999999998E-3</v>
      </c>
      <c r="B90" s="11">
        <v>4.7000000000000002E-3</v>
      </c>
      <c r="C90" s="3">
        <v>44682</v>
      </c>
      <c r="D90" s="3"/>
      <c r="E90" s="1"/>
      <c r="F90" s="1"/>
      <c r="G90" s="1"/>
      <c r="H90" s="6"/>
      <c r="I90" s="6"/>
      <c r="J90" s="6"/>
      <c r="K90" s="6">
        <v>170</v>
      </c>
      <c r="L90" s="6">
        <v>235</v>
      </c>
      <c r="M90" s="10">
        <v>228</v>
      </c>
      <c r="N90" s="6">
        <v>208</v>
      </c>
      <c r="O90" s="16">
        <v>200</v>
      </c>
      <c r="P90" s="16">
        <v>192</v>
      </c>
      <c r="Q90" s="6">
        <f t="shared" ref="Q90:T90" si="18">P90-5</f>
        <v>187</v>
      </c>
      <c r="R90" s="6">
        <f t="shared" si="18"/>
        <v>182</v>
      </c>
      <c r="S90" s="6">
        <f t="shared" si="18"/>
        <v>177</v>
      </c>
      <c r="T90" s="6">
        <f t="shared" si="18"/>
        <v>172</v>
      </c>
      <c r="U90" s="6"/>
      <c r="V90" s="6"/>
      <c r="W90" s="20">
        <f t="shared" si="2"/>
        <v>215.22222222222223</v>
      </c>
      <c r="X90" s="20">
        <f t="shared" si="3"/>
        <v>201.69958847736623</v>
      </c>
      <c r="Y90" s="23">
        <f t="shared" si="4"/>
        <v>209.66666666666666</v>
      </c>
      <c r="Z90" s="23">
        <f t="shared" si="5"/>
        <v>195.44290123456793</v>
      </c>
      <c r="AA90">
        <v>29.89</v>
      </c>
      <c r="AB90">
        <v>65</v>
      </c>
      <c r="AC90">
        <v>97.95</v>
      </c>
      <c r="AD90">
        <v>300</v>
      </c>
      <c r="AE90" s="8">
        <f t="shared" si="6"/>
        <v>329.89</v>
      </c>
      <c r="AF90" s="8">
        <f t="shared" si="7"/>
        <v>365</v>
      </c>
      <c r="AG90" s="8">
        <f t="shared" si="8"/>
        <v>397.95</v>
      </c>
      <c r="AH90" s="9">
        <f t="shared" si="9"/>
        <v>0.28259259259259256</v>
      </c>
      <c r="AI90">
        <f t="shared" si="10"/>
        <v>170</v>
      </c>
      <c r="AJ90">
        <f t="shared" si="11"/>
        <v>235</v>
      </c>
      <c r="AK90">
        <f t="shared" si="12"/>
        <v>228</v>
      </c>
      <c r="AL90">
        <f t="shared" si="13"/>
        <v>208</v>
      </c>
      <c r="AM90">
        <f t="shared" si="14"/>
        <v>200</v>
      </c>
      <c r="AP90" s="30"/>
      <c r="BQ90" s="31"/>
      <c r="BS90" s="30"/>
      <c r="CT90" s="31"/>
    </row>
    <row r="91" spans="1:98" x14ac:dyDescent="0.3">
      <c r="A91" s="12">
        <v>5.8999999999999999E-3</v>
      </c>
      <c r="B91" s="12">
        <v>6.7000000000000002E-3</v>
      </c>
      <c r="C91" s="3">
        <v>44713</v>
      </c>
      <c r="D91" s="3"/>
      <c r="E91" s="1"/>
      <c r="F91" s="1"/>
      <c r="G91" s="1"/>
      <c r="H91" s="6"/>
      <c r="I91" s="6"/>
      <c r="J91" s="6"/>
      <c r="K91" s="6">
        <v>164</v>
      </c>
      <c r="L91" s="6">
        <v>232</v>
      </c>
      <c r="M91" s="10">
        <v>223</v>
      </c>
      <c r="N91" s="6">
        <v>202</v>
      </c>
      <c r="O91" s="16">
        <v>194</v>
      </c>
      <c r="P91" s="16">
        <v>186</v>
      </c>
      <c r="Q91" s="6">
        <f t="shared" ref="Q91:T91" si="19">P91-5</f>
        <v>181</v>
      </c>
      <c r="R91" s="6">
        <f t="shared" si="19"/>
        <v>176</v>
      </c>
      <c r="S91" s="6">
        <f t="shared" si="19"/>
        <v>171</v>
      </c>
      <c r="T91" s="6">
        <f t="shared" si="19"/>
        <v>166</v>
      </c>
      <c r="U91" s="6"/>
      <c r="V91" s="6"/>
      <c r="W91" s="20">
        <f t="shared" si="2"/>
        <v>211.61111111111111</v>
      </c>
      <c r="X91" s="20">
        <f t="shared" si="3"/>
        <v>201.69958847736623</v>
      </c>
      <c r="Y91" s="23">
        <f t="shared" si="4"/>
        <v>204.83333333333334</v>
      </c>
      <c r="Z91" s="23">
        <f t="shared" si="5"/>
        <v>195.44290123456793</v>
      </c>
      <c r="AA91">
        <v>29.89</v>
      </c>
      <c r="AB91">
        <v>65</v>
      </c>
      <c r="AC91">
        <v>97.95</v>
      </c>
      <c r="AD91">
        <v>300</v>
      </c>
      <c r="AE91" s="8">
        <f t="shared" si="6"/>
        <v>329.89</v>
      </c>
      <c r="AF91" s="8">
        <f t="shared" si="7"/>
        <v>365</v>
      </c>
      <c r="AG91" s="8">
        <f t="shared" si="8"/>
        <v>397.95</v>
      </c>
      <c r="AH91" s="9">
        <f t="shared" si="9"/>
        <v>0.29462962962962963</v>
      </c>
      <c r="AI91">
        <f t="shared" si="10"/>
        <v>164</v>
      </c>
      <c r="AJ91">
        <f t="shared" si="11"/>
        <v>232</v>
      </c>
      <c r="AK91">
        <f t="shared" si="12"/>
        <v>223</v>
      </c>
      <c r="AL91">
        <f t="shared" si="13"/>
        <v>202</v>
      </c>
      <c r="AM91">
        <f t="shared" si="14"/>
        <v>194</v>
      </c>
      <c r="AP91" s="30"/>
      <c r="BQ91" s="31"/>
      <c r="BS91" s="30"/>
      <c r="CT91" s="31"/>
    </row>
    <row r="92" spans="1:98" x14ac:dyDescent="0.3">
      <c r="A92" s="11">
        <v>2.0999999999999999E-3</v>
      </c>
      <c r="B92" s="11">
        <v>-6.7999999999999996E-3</v>
      </c>
      <c r="C92" s="3">
        <v>44743</v>
      </c>
      <c r="D92" s="3"/>
      <c r="E92" s="1"/>
      <c r="F92" s="1"/>
      <c r="G92" s="1"/>
      <c r="H92" s="6"/>
      <c r="I92" s="6"/>
      <c r="J92" s="6"/>
      <c r="K92" s="6">
        <v>97</v>
      </c>
      <c r="L92" s="6">
        <v>217</v>
      </c>
      <c r="M92" s="6">
        <v>217</v>
      </c>
      <c r="N92" s="6">
        <v>203</v>
      </c>
      <c r="O92" s="16">
        <v>195</v>
      </c>
      <c r="P92" s="16">
        <v>187</v>
      </c>
      <c r="Q92" s="6">
        <f t="shared" ref="Q92:T92" si="20">P92-5</f>
        <v>182</v>
      </c>
      <c r="R92" s="6">
        <f t="shared" si="20"/>
        <v>177</v>
      </c>
      <c r="S92" s="6">
        <f t="shared" si="20"/>
        <v>172</v>
      </c>
      <c r="T92" s="6">
        <f t="shared" si="20"/>
        <v>167</v>
      </c>
      <c r="U92" s="6"/>
      <c r="V92" s="6"/>
      <c r="W92" s="20">
        <f t="shared" si="2"/>
        <v>194.66666666666666</v>
      </c>
      <c r="X92" s="20">
        <f t="shared" si="3"/>
        <v>201.69958847736623</v>
      </c>
      <c r="Y92" s="23">
        <f t="shared" si="4"/>
        <v>194.8</v>
      </c>
      <c r="Z92" s="23">
        <f t="shared" si="5"/>
        <v>195.44290123456793</v>
      </c>
      <c r="AA92">
        <v>29.89</v>
      </c>
      <c r="AB92">
        <v>65</v>
      </c>
      <c r="AC92">
        <v>97.95</v>
      </c>
      <c r="AD92">
        <v>300</v>
      </c>
      <c r="AE92" s="8">
        <f t="shared" si="6"/>
        <v>329.89</v>
      </c>
      <c r="AF92" s="8">
        <f t="shared" si="7"/>
        <v>365</v>
      </c>
      <c r="AG92" s="8">
        <f t="shared" si="8"/>
        <v>397.95</v>
      </c>
      <c r="AH92" s="9">
        <f t="shared" si="9"/>
        <v>0.35111111111111115</v>
      </c>
      <c r="AI92">
        <f t="shared" si="10"/>
        <v>97</v>
      </c>
      <c r="AJ92">
        <f t="shared" si="11"/>
        <v>217</v>
      </c>
      <c r="AK92">
        <f t="shared" si="12"/>
        <v>217</v>
      </c>
      <c r="AL92">
        <f t="shared" si="13"/>
        <v>203</v>
      </c>
      <c r="AM92">
        <f t="shared" si="14"/>
        <v>195</v>
      </c>
      <c r="AP92" s="30"/>
      <c r="BQ92" s="31"/>
      <c r="BS92" s="30"/>
      <c r="CT92" s="31"/>
    </row>
    <row r="93" spans="1:98" x14ac:dyDescent="0.3">
      <c r="A93" s="11">
        <v>-7.0000000000000001E-3</v>
      </c>
      <c r="B93" s="11">
        <v>-3.5999999999999999E-3</v>
      </c>
      <c r="C93" s="3">
        <v>44774</v>
      </c>
      <c r="D93" s="3"/>
      <c r="E93" s="1"/>
      <c r="F93" s="1"/>
      <c r="G93" s="1"/>
      <c r="H93" s="6"/>
      <c r="I93" s="6"/>
      <c r="J93" s="6"/>
      <c r="K93" s="6">
        <v>99</v>
      </c>
      <c r="L93" s="6">
        <v>203</v>
      </c>
      <c r="M93" s="6">
        <v>208</v>
      </c>
      <c r="N93" s="6">
        <v>198</v>
      </c>
      <c r="O93" s="16">
        <v>190</v>
      </c>
      <c r="P93" s="16">
        <v>182</v>
      </c>
      <c r="Q93" s="6">
        <f t="shared" ref="Q93:T93" si="21">P93-5</f>
        <v>177</v>
      </c>
      <c r="R93" s="6">
        <f t="shared" si="21"/>
        <v>172</v>
      </c>
      <c r="S93" s="6">
        <f t="shared" si="21"/>
        <v>167</v>
      </c>
      <c r="T93" s="6">
        <f t="shared" si="21"/>
        <v>162</v>
      </c>
      <c r="U93" s="6"/>
      <c r="V93" s="6"/>
      <c r="W93" s="20">
        <f t="shared" si="2"/>
        <v>189.25</v>
      </c>
      <c r="X93" s="20">
        <f t="shared" si="3"/>
        <v>201.69958847736623</v>
      </c>
      <c r="Y93" s="23">
        <f t="shared" si="4"/>
        <v>189.28333333333333</v>
      </c>
      <c r="Z93" s="23">
        <f t="shared" si="5"/>
        <v>195.44290123456793</v>
      </c>
      <c r="AA93">
        <v>29.89</v>
      </c>
      <c r="AB93">
        <v>65</v>
      </c>
      <c r="AC93">
        <v>97.95</v>
      </c>
      <c r="AD93">
        <v>300</v>
      </c>
      <c r="AE93" s="8">
        <f t="shared" si="6"/>
        <v>329.89</v>
      </c>
      <c r="AF93" s="8">
        <f t="shared" si="7"/>
        <v>365</v>
      </c>
      <c r="AG93" s="8">
        <f t="shared" si="8"/>
        <v>397.95</v>
      </c>
      <c r="AH93" s="9">
        <f t="shared" si="9"/>
        <v>0.36916666666666664</v>
      </c>
      <c r="AI93">
        <f t="shared" si="10"/>
        <v>99</v>
      </c>
      <c r="AJ93">
        <f t="shared" si="11"/>
        <v>203</v>
      </c>
      <c r="AK93">
        <f t="shared" si="12"/>
        <v>208</v>
      </c>
      <c r="AL93">
        <f t="shared" si="13"/>
        <v>198</v>
      </c>
      <c r="AM93">
        <f t="shared" si="14"/>
        <v>190</v>
      </c>
      <c r="AP93" s="30"/>
      <c r="BQ93" s="31"/>
      <c r="BS93" s="30"/>
      <c r="CT93" s="31"/>
    </row>
    <row r="94" spans="1:98" x14ac:dyDescent="0.3">
      <c r="A94" s="11">
        <v>-9.4999999999999998E-3</v>
      </c>
      <c r="B94" s="11">
        <v>-2.8999999999999998E-3</v>
      </c>
      <c r="C94" s="3">
        <v>44805</v>
      </c>
      <c r="D94" s="3"/>
      <c r="E94" s="1"/>
      <c r="F94" s="1"/>
      <c r="G94" s="1"/>
      <c r="H94" s="6"/>
      <c r="I94" s="6"/>
      <c r="J94" s="6"/>
      <c r="K94" s="6">
        <v>119</v>
      </c>
      <c r="L94" s="6">
        <v>197</v>
      </c>
      <c r="M94" s="6">
        <v>204</v>
      </c>
      <c r="N94" s="6">
        <v>200</v>
      </c>
      <c r="O94" s="16">
        <v>192</v>
      </c>
      <c r="P94" s="16">
        <v>184</v>
      </c>
      <c r="Q94" s="6">
        <f t="shared" ref="Q94:T94" si="22">P94-5</f>
        <v>179</v>
      </c>
      <c r="R94" s="6">
        <f t="shared" si="22"/>
        <v>174</v>
      </c>
      <c r="S94" s="6">
        <f t="shared" si="22"/>
        <v>169</v>
      </c>
      <c r="T94" s="6">
        <f t="shared" si="22"/>
        <v>164</v>
      </c>
      <c r="U94" s="6"/>
      <c r="V94" s="6"/>
      <c r="W94" s="20">
        <f t="shared" si="2"/>
        <v>191.33333333333334</v>
      </c>
      <c r="X94" s="20">
        <f t="shared" si="3"/>
        <v>201.69958847736623</v>
      </c>
      <c r="Y94" s="23">
        <f t="shared" si="4"/>
        <v>191.06666666666666</v>
      </c>
      <c r="Z94" s="23">
        <f t="shared" si="5"/>
        <v>195.44290123456793</v>
      </c>
      <c r="AA94">
        <v>29.89</v>
      </c>
      <c r="AB94">
        <v>65</v>
      </c>
      <c r="AC94">
        <v>97.95</v>
      </c>
      <c r="AD94">
        <v>300</v>
      </c>
      <c r="AE94" s="8">
        <f t="shared" si="6"/>
        <v>329.89</v>
      </c>
      <c r="AF94" s="8">
        <f t="shared" si="7"/>
        <v>365</v>
      </c>
      <c r="AG94" s="8">
        <f t="shared" si="8"/>
        <v>397.95</v>
      </c>
      <c r="AH94" s="9">
        <f t="shared" si="9"/>
        <v>0.36222222222222217</v>
      </c>
      <c r="AI94">
        <f t="shared" si="10"/>
        <v>119</v>
      </c>
      <c r="AJ94">
        <f t="shared" si="11"/>
        <v>197</v>
      </c>
      <c r="AK94">
        <f t="shared" si="12"/>
        <v>204</v>
      </c>
      <c r="AL94">
        <f t="shared" si="13"/>
        <v>200</v>
      </c>
      <c r="AM94">
        <f t="shared" si="14"/>
        <v>192</v>
      </c>
      <c r="AP94" s="30"/>
      <c r="BQ94" s="31"/>
      <c r="BS94" s="30"/>
      <c r="CT94" s="31"/>
    </row>
    <row r="95" spans="1:98" x14ac:dyDescent="0.3">
      <c r="A95" s="11">
        <v>-9.7000000000000003E-3</v>
      </c>
      <c r="B95" s="11">
        <v>5.8999999999999999E-3</v>
      </c>
      <c r="C95" s="3">
        <v>44835</v>
      </c>
      <c r="D95" s="3"/>
      <c r="E95" s="1"/>
      <c r="F95" s="1"/>
      <c r="G95" s="1"/>
      <c r="H95" s="6"/>
      <c r="I95" s="6"/>
      <c r="J95" s="6"/>
      <c r="K95" s="6">
        <v>95</v>
      </c>
      <c r="L95" s="6">
        <v>165</v>
      </c>
      <c r="M95" s="6">
        <v>185</v>
      </c>
      <c r="N95" s="6">
        <v>185</v>
      </c>
      <c r="O95" s="16">
        <v>177</v>
      </c>
      <c r="P95" s="16">
        <v>175</v>
      </c>
      <c r="Q95" s="6">
        <f t="shared" ref="Q95:T95" si="23">P95-5</f>
        <v>170</v>
      </c>
      <c r="R95" s="6">
        <f t="shared" si="23"/>
        <v>165</v>
      </c>
      <c r="S95" s="6">
        <f t="shared" si="23"/>
        <v>160</v>
      </c>
      <c r="T95" s="6">
        <f t="shared" si="23"/>
        <v>155</v>
      </c>
      <c r="U95" s="6"/>
      <c r="V95" s="6"/>
      <c r="W95" s="20">
        <f t="shared" si="2"/>
        <v>170.83333333333334</v>
      </c>
      <c r="X95" s="20">
        <f t="shared" si="3"/>
        <v>201.69958847736623</v>
      </c>
      <c r="Y95" s="23">
        <f t="shared" si="4"/>
        <v>173.4</v>
      </c>
      <c r="Z95" s="23">
        <f t="shared" si="5"/>
        <v>195.44290123456793</v>
      </c>
      <c r="AA95">
        <v>29.89</v>
      </c>
      <c r="AB95">
        <v>65</v>
      </c>
      <c r="AC95">
        <v>97.95</v>
      </c>
      <c r="AD95">
        <v>300</v>
      </c>
      <c r="AE95" s="8">
        <f t="shared" si="6"/>
        <v>329.89</v>
      </c>
      <c r="AF95" s="8">
        <f t="shared" si="7"/>
        <v>365</v>
      </c>
      <c r="AG95" s="8">
        <f t="shared" si="8"/>
        <v>397.95</v>
      </c>
      <c r="AH95" s="9">
        <f t="shared" si="9"/>
        <v>0.43055555555555552</v>
      </c>
      <c r="AI95">
        <f t="shared" si="10"/>
        <v>95</v>
      </c>
      <c r="AJ95">
        <f t="shared" si="11"/>
        <v>165</v>
      </c>
      <c r="AK95">
        <f t="shared" si="12"/>
        <v>185</v>
      </c>
      <c r="AL95">
        <f t="shared" si="13"/>
        <v>185</v>
      </c>
      <c r="AM95">
        <f t="shared" si="14"/>
        <v>177</v>
      </c>
      <c r="AP95" s="30"/>
      <c r="BQ95" s="31"/>
      <c r="BS95" s="30"/>
      <c r="CT95" s="31"/>
    </row>
    <row r="96" spans="1:98" x14ac:dyDescent="0.3">
      <c r="A96" s="11">
        <v>-5.5999999999999999E-3</v>
      </c>
      <c r="B96" s="11">
        <v>4.1000000000000003E-3</v>
      </c>
      <c r="C96" s="3">
        <v>44866</v>
      </c>
      <c r="D96" s="3"/>
      <c r="E96" s="1"/>
      <c r="F96" s="1"/>
      <c r="G96" s="1"/>
      <c r="H96" s="6"/>
      <c r="I96" s="6"/>
      <c r="J96" s="6"/>
      <c r="K96" s="6">
        <v>90</v>
      </c>
      <c r="L96" s="6">
        <v>121</v>
      </c>
      <c r="M96" s="6">
        <v>163</v>
      </c>
      <c r="N96" s="6">
        <v>173</v>
      </c>
      <c r="O96" s="16">
        <v>165</v>
      </c>
      <c r="P96" s="16">
        <v>175</v>
      </c>
      <c r="Q96" s="6">
        <f t="shared" ref="Q96:T96" si="24">P96-5</f>
        <v>170</v>
      </c>
      <c r="R96" s="6">
        <f t="shared" si="24"/>
        <v>165</v>
      </c>
      <c r="S96" s="6">
        <f t="shared" si="24"/>
        <v>160</v>
      </c>
      <c r="T96" s="6">
        <f t="shared" si="24"/>
        <v>155</v>
      </c>
      <c r="U96" s="6"/>
      <c r="V96" s="6"/>
      <c r="W96" s="20">
        <f t="shared" si="2"/>
        <v>147.72222222222223</v>
      </c>
      <c r="X96" s="20">
        <f t="shared" si="3"/>
        <v>201.69958847736623</v>
      </c>
      <c r="Y96" s="23">
        <f t="shared" si="4"/>
        <v>156.56666666666666</v>
      </c>
      <c r="Z96" s="23">
        <f t="shared" si="5"/>
        <v>195.44290123456793</v>
      </c>
      <c r="AA96">
        <v>29.89</v>
      </c>
      <c r="AB96">
        <v>65</v>
      </c>
      <c r="AC96">
        <v>97.95</v>
      </c>
      <c r="AD96">
        <v>300</v>
      </c>
      <c r="AE96" s="8">
        <f t="shared" si="6"/>
        <v>329.89</v>
      </c>
      <c r="AF96" s="8">
        <f t="shared" si="7"/>
        <v>365</v>
      </c>
      <c r="AG96" s="8">
        <f t="shared" si="8"/>
        <v>397.95</v>
      </c>
      <c r="AH96" s="9">
        <f t="shared" si="9"/>
        <v>0.5075925925925926</v>
      </c>
      <c r="AI96">
        <f t="shared" si="10"/>
        <v>90</v>
      </c>
      <c r="AJ96">
        <f t="shared" si="11"/>
        <v>121</v>
      </c>
      <c r="AK96">
        <f t="shared" si="12"/>
        <v>163</v>
      </c>
      <c r="AL96">
        <f t="shared" si="13"/>
        <v>173</v>
      </c>
      <c r="AM96">
        <f t="shared" si="14"/>
        <v>165</v>
      </c>
      <c r="AP96" s="30"/>
      <c r="BQ96" s="31"/>
      <c r="BS96" s="30"/>
      <c r="CT96" s="31"/>
    </row>
    <row r="97" spans="1:98" x14ac:dyDescent="0.3">
      <c r="A97" s="11">
        <v>4.4999999999999997E-3</v>
      </c>
      <c r="B97" s="11">
        <v>6.1999999999999998E-3</v>
      </c>
      <c r="C97" s="3">
        <v>44896</v>
      </c>
      <c r="D97" s="3"/>
      <c r="E97" s="1"/>
      <c r="F97" s="1"/>
      <c r="G97" s="1"/>
      <c r="H97" s="6"/>
      <c r="I97" s="6"/>
      <c r="J97" s="6"/>
      <c r="K97" s="6">
        <v>91</v>
      </c>
      <c r="L97" s="6">
        <v>118</v>
      </c>
      <c r="M97" s="6">
        <v>158</v>
      </c>
      <c r="N97" s="6">
        <v>170</v>
      </c>
      <c r="O97" s="16">
        <v>162</v>
      </c>
      <c r="P97" s="16">
        <v>175</v>
      </c>
      <c r="Q97" s="6">
        <f t="shared" ref="Q97:T97" si="25">P97-5</f>
        <v>170</v>
      </c>
      <c r="R97" s="6">
        <f t="shared" si="25"/>
        <v>165</v>
      </c>
      <c r="S97" s="6">
        <f t="shared" si="25"/>
        <v>160</v>
      </c>
      <c r="T97" s="6">
        <f t="shared" si="25"/>
        <v>155</v>
      </c>
      <c r="U97" s="6"/>
      <c r="V97" s="6"/>
      <c r="W97" s="20">
        <f t="shared" si="2"/>
        <v>146.47222222222223</v>
      </c>
      <c r="X97" s="20">
        <f t="shared" si="3"/>
        <v>201.69958847736623</v>
      </c>
      <c r="Y97" s="23">
        <f t="shared" si="4"/>
        <v>155.19999999999999</v>
      </c>
      <c r="Z97" s="23">
        <f t="shared" si="5"/>
        <v>195.44290123456793</v>
      </c>
      <c r="AA97">
        <v>29.89</v>
      </c>
      <c r="AB97">
        <v>65</v>
      </c>
      <c r="AC97">
        <v>97.95</v>
      </c>
      <c r="AD97">
        <v>300</v>
      </c>
      <c r="AE97" s="8">
        <f t="shared" si="6"/>
        <v>329.89</v>
      </c>
      <c r="AF97" s="8">
        <f t="shared" si="7"/>
        <v>365</v>
      </c>
      <c r="AG97" s="8">
        <f t="shared" si="8"/>
        <v>397.95</v>
      </c>
      <c r="AH97" s="9">
        <f t="shared" si="9"/>
        <v>0.51175925925925925</v>
      </c>
      <c r="AI97">
        <f t="shared" si="10"/>
        <v>91</v>
      </c>
      <c r="AJ97">
        <f t="shared" si="11"/>
        <v>118</v>
      </c>
      <c r="AK97">
        <f t="shared" si="12"/>
        <v>158</v>
      </c>
      <c r="AL97">
        <f t="shared" si="13"/>
        <v>170</v>
      </c>
      <c r="AM97">
        <f t="shared" si="14"/>
        <v>162</v>
      </c>
      <c r="AP97" s="30"/>
      <c r="BQ97" s="31"/>
      <c r="BS97" s="30"/>
      <c r="CT97" s="31"/>
    </row>
    <row r="98" spans="1:98" x14ac:dyDescent="0.3">
      <c r="A98" s="11">
        <v>2.0999999999999999E-3</v>
      </c>
      <c r="B98" s="11">
        <v>5.3E-3</v>
      </c>
      <c r="C98" s="3">
        <v>44927</v>
      </c>
      <c r="D98" s="3"/>
      <c r="E98" s="1"/>
      <c r="F98" s="1"/>
      <c r="G98" s="1"/>
      <c r="H98" s="6"/>
      <c r="I98" s="6"/>
      <c r="J98" s="6"/>
      <c r="K98" s="6"/>
      <c r="L98" s="6">
        <v>108</v>
      </c>
      <c r="M98" s="6">
        <v>130</v>
      </c>
      <c r="N98" s="6">
        <v>145</v>
      </c>
      <c r="O98" s="16">
        <v>158</v>
      </c>
      <c r="P98" s="16">
        <v>179</v>
      </c>
      <c r="Q98" s="6">
        <f>P98-5</f>
        <v>174</v>
      </c>
      <c r="R98" s="6">
        <f>Q98-5</f>
        <v>169</v>
      </c>
      <c r="S98" s="6">
        <f t="shared" ref="S98:T100" si="26">R98-5</f>
        <v>164</v>
      </c>
      <c r="T98" s="6">
        <f t="shared" si="26"/>
        <v>159</v>
      </c>
      <c r="U98" s="6"/>
      <c r="V98" s="6"/>
      <c r="W98" s="20">
        <f t="shared" ref="W98:W139" si="27">((13-MONTH($C98))*INDEX($D98:$V98,1,MATCH(YEAR($C98),$D$1:$V$1,0))+12*INDEX($D98:$V98,1,MATCH(YEAR($C98)+1,$D$1:$V$1,0))+12*INDEX($D98:$V98,1,MATCH(YEAR($C98)+2,$D$1:$V$1,0))+(MONTH($C98)-1)*INDEX($D98:$V98,1,MATCH(YEAR($C98)+3,$D$1:$V$1,0)))/36</f>
        <v>127.66666666666667</v>
      </c>
      <c r="X98" s="20">
        <f t="shared" ref="X98:X139" si="28">AVERAGE($W$2:$W$198)</f>
        <v>201.69958847736623</v>
      </c>
      <c r="Y98" s="23">
        <f t="shared" ref="Y98:Y139" si="29">((13-MONTH($C98))*INDEX($D98:$V98,1,MATCH(YEAR($C98),$D$1:$V$1,0))+12*INDEX($D98:$V98,1,MATCH(YEAR($C98)+1,$D$1:$V$1,0))+12*INDEX($D98:$V98,1,MATCH(YEAR($C98)+2,$D$1:$V$1,0))+12*INDEX($D98:$V98,1,MATCH(YEAR($C98)+3,$D$1:$V$1,0))+12*INDEX($D98:$V98,1,MATCH(YEAR($C98)+4,$D$1:$V$1,0))+(MONTH($C98)-1)*INDEX($D98:$V98,1,MATCH(YEAR($C98)+5,$D$1:$V$1,0)))/60</f>
        <v>144</v>
      </c>
      <c r="Z98" s="23">
        <f t="shared" ref="Z98:Z139" si="30">AVERAGE($Y$2:$Y$198)</f>
        <v>195.44290123456793</v>
      </c>
      <c r="AA98">
        <v>29.89</v>
      </c>
      <c r="AB98">
        <v>65</v>
      </c>
      <c r="AC98">
        <v>97.95</v>
      </c>
      <c r="AD98">
        <v>330</v>
      </c>
      <c r="AE98" s="8">
        <f t="shared" si="6"/>
        <v>359.89</v>
      </c>
      <c r="AF98" s="8">
        <f t="shared" si="7"/>
        <v>395</v>
      </c>
      <c r="AG98" s="8">
        <f t="shared" si="8"/>
        <v>427.95</v>
      </c>
      <c r="AH98" s="9">
        <f t="shared" ref="AH98:AH133" si="31">(AD98-W98)/AD98</f>
        <v>0.61313131313131308</v>
      </c>
      <c r="AI98">
        <f t="shared" si="10"/>
        <v>108</v>
      </c>
      <c r="AJ98">
        <f t="shared" si="11"/>
        <v>130</v>
      </c>
      <c r="AK98">
        <f t="shared" si="12"/>
        <v>145</v>
      </c>
      <c r="AL98">
        <f t="shared" si="13"/>
        <v>158</v>
      </c>
      <c r="AM98">
        <f t="shared" si="14"/>
        <v>179</v>
      </c>
      <c r="AP98" s="30"/>
      <c r="BQ98" s="31"/>
      <c r="BS98" s="30"/>
      <c r="CT98" s="31"/>
    </row>
    <row r="99" spans="1:98" x14ac:dyDescent="0.3">
      <c r="A99" s="13">
        <v>-5.9999999999999995E-4</v>
      </c>
      <c r="B99" s="13">
        <v>8.3999999999999995E-3</v>
      </c>
      <c r="C99" s="3">
        <v>44958</v>
      </c>
      <c r="D99" s="3"/>
      <c r="E99" s="1"/>
      <c r="F99" s="1"/>
      <c r="G99" s="1"/>
      <c r="H99" s="6"/>
      <c r="I99" s="6"/>
      <c r="J99" s="6"/>
      <c r="K99" s="6"/>
      <c r="L99" s="6">
        <v>107</v>
      </c>
      <c r="M99" s="6">
        <v>121</v>
      </c>
      <c r="N99" s="6">
        <v>134</v>
      </c>
      <c r="O99" s="6">
        <v>145</v>
      </c>
      <c r="P99" s="16">
        <v>179</v>
      </c>
      <c r="Q99" s="16">
        <v>178</v>
      </c>
      <c r="R99" s="6">
        <f>Q99-5</f>
        <v>173</v>
      </c>
      <c r="S99" s="6">
        <f t="shared" si="26"/>
        <v>168</v>
      </c>
      <c r="T99" s="6">
        <f t="shared" si="26"/>
        <v>163</v>
      </c>
      <c r="U99" s="6"/>
      <c r="V99" s="6"/>
      <c r="W99" s="20">
        <f t="shared" si="27"/>
        <v>121.72222222222223</v>
      </c>
      <c r="X99" s="20">
        <f t="shared" si="28"/>
        <v>201.69958847736623</v>
      </c>
      <c r="Y99" s="23">
        <f t="shared" si="29"/>
        <v>138.38333333333333</v>
      </c>
      <c r="Z99" s="23">
        <f t="shared" si="30"/>
        <v>195.44290123456793</v>
      </c>
      <c r="AA99">
        <v>29.89</v>
      </c>
      <c r="AB99">
        <v>65</v>
      </c>
      <c r="AC99">
        <v>97.95</v>
      </c>
      <c r="AD99">
        <v>330</v>
      </c>
      <c r="AE99" s="8">
        <f t="shared" si="6"/>
        <v>359.89</v>
      </c>
      <c r="AF99" s="8">
        <f t="shared" si="7"/>
        <v>395</v>
      </c>
      <c r="AG99" s="8">
        <f t="shared" si="8"/>
        <v>427.95</v>
      </c>
      <c r="AH99" s="9">
        <f t="shared" si="31"/>
        <v>0.63114478114478112</v>
      </c>
      <c r="AI99">
        <f t="shared" si="10"/>
        <v>107</v>
      </c>
      <c r="AJ99">
        <f t="shared" si="11"/>
        <v>121</v>
      </c>
      <c r="AK99">
        <f t="shared" si="12"/>
        <v>134</v>
      </c>
      <c r="AL99">
        <f t="shared" si="13"/>
        <v>145</v>
      </c>
      <c r="AM99">
        <f t="shared" si="14"/>
        <v>179</v>
      </c>
      <c r="AP99" s="30"/>
      <c r="BQ99" s="31"/>
      <c r="BS99" s="30"/>
      <c r="CT99" s="31"/>
    </row>
    <row r="100" spans="1:98" x14ac:dyDescent="0.3">
      <c r="A100" s="11">
        <v>5.0000000000000001E-4</v>
      </c>
      <c r="B100" s="11"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6"/>
      <c r="K100" s="6"/>
      <c r="L100" s="6">
        <v>103</v>
      </c>
      <c r="M100" s="6">
        <v>116</v>
      </c>
      <c r="N100" s="6">
        <v>130</v>
      </c>
      <c r="O100" s="6">
        <v>137</v>
      </c>
      <c r="P100" s="16">
        <v>159</v>
      </c>
      <c r="Q100" s="16">
        <v>171</v>
      </c>
      <c r="R100" s="6">
        <f>Q100-5</f>
        <v>166</v>
      </c>
      <c r="S100" s="6">
        <f t="shared" si="26"/>
        <v>161</v>
      </c>
      <c r="T100" s="6">
        <f t="shared" si="26"/>
        <v>156</v>
      </c>
      <c r="U100" s="6"/>
      <c r="V100" s="6"/>
      <c r="W100" s="20">
        <f t="shared" si="27"/>
        <v>118.22222222222223</v>
      </c>
      <c r="X100" s="20">
        <f t="shared" si="28"/>
        <v>201.69958847736623</v>
      </c>
      <c r="Y100" s="23">
        <f t="shared" si="29"/>
        <v>131.26666666666668</v>
      </c>
      <c r="Z100" s="23">
        <f t="shared" si="30"/>
        <v>195.44290123456793</v>
      </c>
      <c r="AA100">
        <v>29.89</v>
      </c>
      <c r="AB100">
        <v>65</v>
      </c>
      <c r="AC100">
        <v>97.95</v>
      </c>
      <c r="AD100">
        <v>330</v>
      </c>
      <c r="AE100" s="8">
        <f t="shared" si="6"/>
        <v>359.89</v>
      </c>
      <c r="AF100" s="8">
        <f t="shared" si="7"/>
        <v>395</v>
      </c>
      <c r="AG100" s="8">
        <f t="shared" si="8"/>
        <v>427.95</v>
      </c>
      <c r="AH100" s="9">
        <f t="shared" si="31"/>
        <v>0.64175084175084174</v>
      </c>
      <c r="AI100">
        <f t="shared" si="10"/>
        <v>103</v>
      </c>
      <c r="AJ100">
        <f t="shared" si="11"/>
        <v>116</v>
      </c>
      <c r="AK100">
        <f t="shared" si="12"/>
        <v>130</v>
      </c>
      <c r="AL100">
        <f t="shared" si="13"/>
        <v>137</v>
      </c>
      <c r="AM100">
        <f t="shared" si="14"/>
        <v>159</v>
      </c>
      <c r="AP100" s="30"/>
      <c r="BQ100" s="31"/>
      <c r="BS100" s="30"/>
      <c r="CT100" s="31"/>
    </row>
    <row r="101" spans="1:98" x14ac:dyDescent="0.3">
      <c r="A101" s="11">
        <v>-9.4999999999999998E-3</v>
      </c>
      <c r="B101" s="11">
        <v>5.7000000000000002E-3</v>
      </c>
      <c r="C101" s="3">
        <v>45017</v>
      </c>
      <c r="D101" s="3"/>
      <c r="E101" s="1"/>
      <c r="F101" s="1"/>
      <c r="G101" s="1"/>
      <c r="H101" s="6"/>
      <c r="I101" s="6"/>
      <c r="J101" s="6"/>
      <c r="K101" s="6"/>
      <c r="L101" s="6">
        <v>101</v>
      </c>
      <c r="M101" s="6">
        <v>103</v>
      </c>
      <c r="N101" s="6">
        <v>115</v>
      </c>
      <c r="O101" s="6">
        <v>128</v>
      </c>
      <c r="P101" s="16">
        <v>149</v>
      </c>
      <c r="Q101" s="16">
        <v>165</v>
      </c>
      <c r="R101" s="6">
        <f t="shared" ref="R101:T102" si="32">Q101-2</f>
        <v>163</v>
      </c>
      <c r="S101" s="6">
        <f t="shared" si="32"/>
        <v>161</v>
      </c>
      <c r="T101" s="6">
        <f t="shared" si="32"/>
        <v>159</v>
      </c>
      <c r="U101" s="6"/>
      <c r="V101" s="6"/>
      <c r="W101" s="20">
        <f t="shared" si="27"/>
        <v>108.58333333333333</v>
      </c>
      <c r="X101" s="20">
        <f t="shared" si="28"/>
        <v>201.69958847736623</v>
      </c>
      <c r="Y101" s="23">
        <f t="shared" si="29"/>
        <v>122.4</v>
      </c>
      <c r="Z101" s="23">
        <f t="shared" si="30"/>
        <v>195.44290123456793</v>
      </c>
      <c r="AA101">
        <v>29.89</v>
      </c>
      <c r="AB101">
        <v>65</v>
      </c>
      <c r="AC101">
        <v>97.95</v>
      </c>
      <c r="AD101">
        <v>330</v>
      </c>
      <c r="AE101" s="8">
        <f t="shared" si="6"/>
        <v>359.89</v>
      </c>
      <c r="AF101" s="8">
        <f t="shared" si="7"/>
        <v>395</v>
      </c>
      <c r="AG101" s="8">
        <f t="shared" si="8"/>
        <v>427.95</v>
      </c>
      <c r="AH101" s="9">
        <f t="shared" si="31"/>
        <v>0.67095959595959598</v>
      </c>
      <c r="AI101">
        <f t="shared" si="10"/>
        <v>101</v>
      </c>
      <c r="AJ101">
        <f t="shared" si="11"/>
        <v>103</v>
      </c>
      <c r="AK101">
        <f t="shared" si="12"/>
        <v>115</v>
      </c>
      <c r="AL101">
        <f t="shared" si="13"/>
        <v>128</v>
      </c>
      <c r="AM101">
        <f t="shared" si="14"/>
        <v>149</v>
      </c>
      <c r="AP101" s="30"/>
      <c r="BQ101" s="31"/>
      <c r="BS101" s="30"/>
      <c r="CT101" s="31"/>
    </row>
    <row r="102" spans="1:98" x14ac:dyDescent="0.3">
      <c r="A102" s="11">
        <v>-1.84E-2</v>
      </c>
      <c r="B102" s="11">
        <v>2.3E-3</v>
      </c>
      <c r="C102" s="3">
        <v>45047</v>
      </c>
      <c r="D102" s="3"/>
      <c r="E102" s="1"/>
      <c r="F102" s="1"/>
      <c r="G102" s="1"/>
      <c r="H102" s="6"/>
      <c r="I102" s="6"/>
      <c r="J102" s="6"/>
      <c r="K102" s="6"/>
      <c r="L102" s="6">
        <v>105</v>
      </c>
      <c r="M102" s="6">
        <v>106</v>
      </c>
      <c r="N102" s="6">
        <v>119</v>
      </c>
      <c r="O102" s="6">
        <v>130</v>
      </c>
      <c r="P102" s="16">
        <v>145</v>
      </c>
      <c r="Q102" s="16">
        <v>160</v>
      </c>
      <c r="R102" s="6">
        <f t="shared" si="32"/>
        <v>158</v>
      </c>
      <c r="S102" s="6">
        <f t="shared" si="32"/>
        <v>156</v>
      </c>
      <c r="T102" s="6">
        <f t="shared" si="32"/>
        <v>154</v>
      </c>
      <c r="U102" s="6"/>
      <c r="V102" s="6"/>
      <c r="W102" s="20">
        <f t="shared" si="27"/>
        <v>112.77777777777777</v>
      </c>
      <c r="X102" s="20">
        <f t="shared" si="28"/>
        <v>201.69958847736623</v>
      </c>
      <c r="Y102" s="23">
        <f t="shared" si="29"/>
        <v>124.66666666666667</v>
      </c>
      <c r="Z102" s="23">
        <f t="shared" si="30"/>
        <v>195.44290123456793</v>
      </c>
      <c r="AA102">
        <v>29.89</v>
      </c>
      <c r="AB102">
        <v>65</v>
      </c>
      <c r="AC102">
        <v>97.95</v>
      </c>
      <c r="AD102">
        <v>330</v>
      </c>
      <c r="AE102" s="8">
        <f t="shared" si="6"/>
        <v>359.89</v>
      </c>
      <c r="AF102" s="8">
        <f t="shared" si="7"/>
        <v>395</v>
      </c>
      <c r="AG102" s="8">
        <f t="shared" si="8"/>
        <v>427.95</v>
      </c>
      <c r="AH102" s="9">
        <f t="shared" si="31"/>
        <v>0.65824915824915831</v>
      </c>
      <c r="AI102">
        <f t="shared" si="10"/>
        <v>105</v>
      </c>
      <c r="AJ102">
        <f t="shared" si="11"/>
        <v>106</v>
      </c>
      <c r="AK102">
        <f t="shared" si="12"/>
        <v>119</v>
      </c>
      <c r="AL102">
        <f t="shared" si="13"/>
        <v>130</v>
      </c>
      <c r="AM102">
        <f t="shared" si="14"/>
        <v>145</v>
      </c>
      <c r="AP102" s="30"/>
      <c r="BQ102" s="31"/>
      <c r="BS102" s="30"/>
      <c r="CT102" s="31"/>
    </row>
    <row r="103" spans="1:98" x14ac:dyDescent="0.3">
      <c r="A103" s="11">
        <v>-1.9300000000000001E-2</v>
      </c>
      <c r="B103" s="11"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6"/>
      <c r="K103" s="6"/>
      <c r="L103" s="6">
        <v>105</v>
      </c>
      <c r="M103" s="6">
        <v>107</v>
      </c>
      <c r="N103" s="6">
        <v>121</v>
      </c>
      <c r="O103" s="6">
        <v>131</v>
      </c>
      <c r="P103" s="16">
        <v>139</v>
      </c>
      <c r="Q103" s="16">
        <v>156</v>
      </c>
      <c r="R103" s="6">
        <f t="shared" ref="R103:T103" si="33">Q103-2</f>
        <v>154</v>
      </c>
      <c r="S103" s="6">
        <f t="shared" si="33"/>
        <v>152</v>
      </c>
      <c r="T103" s="6">
        <f t="shared" si="33"/>
        <v>150</v>
      </c>
      <c r="U103" s="6"/>
      <c r="V103" s="6"/>
      <c r="W103" s="20">
        <f t="shared" si="27"/>
        <v>114.61111111111111</v>
      </c>
      <c r="X103" s="20">
        <f t="shared" si="28"/>
        <v>201.69958847736623</v>
      </c>
      <c r="Y103" s="23">
        <f t="shared" si="29"/>
        <v>124.85</v>
      </c>
      <c r="Z103" s="23">
        <f t="shared" si="30"/>
        <v>195.44290123456793</v>
      </c>
      <c r="AA103">
        <v>29.89</v>
      </c>
      <c r="AB103">
        <v>65</v>
      </c>
      <c r="AC103">
        <v>97.95</v>
      </c>
      <c r="AD103">
        <v>330</v>
      </c>
      <c r="AE103" s="8">
        <f t="shared" si="6"/>
        <v>359.89</v>
      </c>
      <c r="AF103" s="8">
        <f t="shared" si="7"/>
        <v>395</v>
      </c>
      <c r="AG103" s="8">
        <f t="shared" si="8"/>
        <v>427.95</v>
      </c>
      <c r="AH103" s="9">
        <f t="shared" si="31"/>
        <v>0.65269360269360266</v>
      </c>
      <c r="AI103">
        <f t="shared" si="10"/>
        <v>105</v>
      </c>
      <c r="AJ103">
        <f t="shared" si="11"/>
        <v>107</v>
      </c>
      <c r="AK103">
        <f t="shared" si="12"/>
        <v>121</v>
      </c>
      <c r="AL103">
        <f t="shared" si="13"/>
        <v>131</v>
      </c>
      <c r="AM103">
        <f t="shared" si="14"/>
        <v>139</v>
      </c>
      <c r="AP103" s="30"/>
      <c r="BQ103" s="31"/>
      <c r="BS103" s="30"/>
      <c r="CT103" s="31"/>
    </row>
    <row r="104" spans="1:98" x14ac:dyDescent="0.3">
      <c r="A104" s="11">
        <v>-7.1999999999999998E-3</v>
      </c>
      <c r="B104" s="11"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6"/>
      <c r="K104" s="6"/>
      <c r="L104" s="6">
        <v>108</v>
      </c>
      <c r="M104" s="6">
        <v>110</v>
      </c>
      <c r="N104" s="6">
        <v>123</v>
      </c>
      <c r="O104" s="6">
        <v>130</v>
      </c>
      <c r="P104" s="16">
        <v>139</v>
      </c>
      <c r="Q104" s="16">
        <v>152</v>
      </c>
      <c r="R104" s="6">
        <f t="shared" ref="R104:T104" si="34">Q104-2</f>
        <v>150</v>
      </c>
      <c r="S104" s="6">
        <f t="shared" si="34"/>
        <v>148</v>
      </c>
      <c r="T104" s="6">
        <f t="shared" si="34"/>
        <v>146</v>
      </c>
      <c r="U104" s="6"/>
      <c r="V104" s="6"/>
      <c r="W104" s="20">
        <f t="shared" si="27"/>
        <v>117.33333333333333</v>
      </c>
      <c r="X104" s="20">
        <f t="shared" si="28"/>
        <v>201.69958847736623</v>
      </c>
      <c r="Y104" s="23">
        <f t="shared" si="29"/>
        <v>126.4</v>
      </c>
      <c r="Z104" s="23">
        <f t="shared" si="30"/>
        <v>195.44290123456793</v>
      </c>
      <c r="AA104">
        <v>29.89</v>
      </c>
      <c r="AB104">
        <v>65</v>
      </c>
      <c r="AC104">
        <v>97.95</v>
      </c>
      <c r="AD104">
        <v>330</v>
      </c>
      <c r="AE104" s="8">
        <f t="shared" si="6"/>
        <v>359.89</v>
      </c>
      <c r="AF104" s="8">
        <f t="shared" si="7"/>
        <v>395</v>
      </c>
      <c r="AG104" s="8">
        <f t="shared" si="8"/>
        <v>427.95</v>
      </c>
      <c r="AH104" s="9">
        <f t="shared" si="31"/>
        <v>0.64444444444444449</v>
      </c>
      <c r="AI104">
        <f t="shared" si="10"/>
        <v>108</v>
      </c>
      <c r="AJ104">
        <f t="shared" si="11"/>
        <v>110</v>
      </c>
      <c r="AK104">
        <f t="shared" si="12"/>
        <v>123</v>
      </c>
      <c r="AL104">
        <f t="shared" si="13"/>
        <v>130</v>
      </c>
      <c r="AM104">
        <f t="shared" si="14"/>
        <v>139</v>
      </c>
      <c r="AP104" s="30"/>
      <c r="BQ104" s="31"/>
      <c r="BS104" s="30"/>
      <c r="CT104" s="31"/>
    </row>
    <row r="105" spans="1:98" x14ac:dyDescent="0.3">
      <c r="A105" s="11">
        <v>-1.4E-3</v>
      </c>
      <c r="B105" s="11"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6"/>
      <c r="K105" s="6"/>
      <c r="L105" s="6">
        <v>111</v>
      </c>
      <c r="M105" s="6">
        <v>107</v>
      </c>
      <c r="N105" s="6">
        <v>122</v>
      </c>
      <c r="O105" s="6">
        <v>130</v>
      </c>
      <c r="P105" s="16">
        <v>139</v>
      </c>
      <c r="Q105" s="16">
        <v>152</v>
      </c>
      <c r="R105" s="6">
        <f t="shared" ref="R105:T105" si="35">Q105-2</f>
        <v>150</v>
      </c>
      <c r="S105" s="6">
        <f t="shared" si="35"/>
        <v>148</v>
      </c>
      <c r="T105" s="6">
        <f t="shared" si="35"/>
        <v>146</v>
      </c>
      <c r="U105" s="6"/>
      <c r="V105" s="6"/>
      <c r="W105" s="20">
        <f t="shared" si="27"/>
        <v>117.02777777777777</v>
      </c>
      <c r="X105" s="20">
        <f t="shared" si="28"/>
        <v>201.69958847736623</v>
      </c>
      <c r="Y105" s="23">
        <f t="shared" si="29"/>
        <v>126.58333333333333</v>
      </c>
      <c r="Z105" s="23">
        <f t="shared" si="30"/>
        <v>195.44290123456793</v>
      </c>
      <c r="AA105">
        <v>29.89</v>
      </c>
      <c r="AB105">
        <v>65</v>
      </c>
      <c r="AC105">
        <v>97.95</v>
      </c>
      <c r="AD105">
        <v>330</v>
      </c>
      <c r="AE105" s="8">
        <f t="shared" si="6"/>
        <v>359.89</v>
      </c>
      <c r="AF105" s="8">
        <f t="shared" si="7"/>
        <v>395</v>
      </c>
      <c r="AG105" s="8">
        <f t="shared" si="8"/>
        <v>427.95</v>
      </c>
      <c r="AH105" s="9">
        <f t="shared" si="31"/>
        <v>0.64537037037037037</v>
      </c>
      <c r="AI105">
        <f t="shared" si="10"/>
        <v>111</v>
      </c>
      <c r="AJ105">
        <f t="shared" si="11"/>
        <v>107</v>
      </c>
      <c r="AK105">
        <f t="shared" si="12"/>
        <v>122</v>
      </c>
      <c r="AL105">
        <f t="shared" si="13"/>
        <v>130</v>
      </c>
      <c r="AM105">
        <f t="shared" si="14"/>
        <v>139</v>
      </c>
      <c r="AP105" s="30"/>
      <c r="BQ105" s="31"/>
      <c r="BS105" s="30"/>
      <c r="CT105" s="31"/>
    </row>
    <row r="106" spans="1:98" x14ac:dyDescent="0.3">
      <c r="A106" s="11">
        <v>3.7000000000000002E-3</v>
      </c>
      <c r="B106" s="11"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6"/>
      <c r="K106" s="6"/>
      <c r="L106" s="6">
        <v>108</v>
      </c>
      <c r="M106" s="6">
        <v>103</v>
      </c>
      <c r="N106" s="6">
        <v>116</v>
      </c>
      <c r="O106" s="6">
        <v>125</v>
      </c>
      <c r="P106" s="16">
        <v>139</v>
      </c>
      <c r="Q106" s="16">
        <v>152</v>
      </c>
      <c r="R106" s="6">
        <f t="shared" ref="R106:T106" si="36">Q106-2</f>
        <v>150</v>
      </c>
      <c r="S106" s="6">
        <f t="shared" si="36"/>
        <v>148</v>
      </c>
      <c r="T106" s="6">
        <f t="shared" si="36"/>
        <v>146</v>
      </c>
      <c r="U106" s="6"/>
      <c r="V106" s="6"/>
      <c r="W106" s="20">
        <f t="shared" si="27"/>
        <v>112.77777777777777</v>
      </c>
      <c r="X106" s="20">
        <f t="shared" si="28"/>
        <v>201.69958847736623</v>
      </c>
      <c r="Y106" s="23">
        <f t="shared" si="29"/>
        <v>124.06666666666666</v>
      </c>
      <c r="Z106" s="23">
        <f t="shared" si="30"/>
        <v>195.44290123456793</v>
      </c>
      <c r="AA106">
        <v>29.89</v>
      </c>
      <c r="AB106">
        <v>65</v>
      </c>
      <c r="AC106">
        <v>97.95</v>
      </c>
      <c r="AD106">
        <v>330</v>
      </c>
      <c r="AE106" s="8">
        <f t="shared" si="6"/>
        <v>359.89</v>
      </c>
      <c r="AF106" s="8">
        <f t="shared" si="7"/>
        <v>395</v>
      </c>
      <c r="AG106" s="8">
        <f t="shared" si="8"/>
        <v>427.95</v>
      </c>
      <c r="AH106" s="9">
        <f t="shared" si="31"/>
        <v>0.65824915824915831</v>
      </c>
      <c r="AI106">
        <f t="shared" si="10"/>
        <v>108</v>
      </c>
      <c r="AJ106">
        <f t="shared" si="11"/>
        <v>103</v>
      </c>
      <c r="AK106">
        <f t="shared" si="12"/>
        <v>116</v>
      </c>
      <c r="AL106">
        <f t="shared" si="13"/>
        <v>125</v>
      </c>
      <c r="AM106">
        <f t="shared" si="14"/>
        <v>139</v>
      </c>
      <c r="AP106" s="30"/>
      <c r="BQ106" s="31"/>
      <c r="BS106" s="30"/>
      <c r="CT106" s="31"/>
    </row>
    <row r="107" spans="1:98" x14ac:dyDescent="0.3">
      <c r="A107" s="11">
        <v>5.0000000000000001E-3</v>
      </c>
      <c r="B107" s="11"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6"/>
      <c r="K107" s="6"/>
      <c r="L107" s="6">
        <v>110</v>
      </c>
      <c r="M107" s="6">
        <v>104</v>
      </c>
      <c r="N107" s="6">
        <v>120</v>
      </c>
      <c r="O107" s="6">
        <v>130</v>
      </c>
      <c r="P107" s="16">
        <v>137</v>
      </c>
      <c r="Q107" s="16">
        <v>150</v>
      </c>
      <c r="R107" s="6">
        <f t="shared" ref="R107:T107" si="37">Q107-2</f>
        <v>148</v>
      </c>
      <c r="S107" s="6">
        <f t="shared" si="37"/>
        <v>146</v>
      </c>
      <c r="T107" s="6">
        <f t="shared" si="37"/>
        <v>144</v>
      </c>
      <c r="U107" s="6"/>
      <c r="V107" s="6"/>
      <c r="W107" s="20">
        <f t="shared" si="27"/>
        <v>116.33333333333333</v>
      </c>
      <c r="X107" s="20">
        <f t="shared" si="28"/>
        <v>201.69958847736623</v>
      </c>
      <c r="Y107" s="23">
        <f t="shared" si="29"/>
        <v>126.2</v>
      </c>
      <c r="Z107" s="23">
        <f t="shared" si="30"/>
        <v>195.44290123456793</v>
      </c>
      <c r="AA107">
        <v>29.89</v>
      </c>
      <c r="AB107">
        <v>65</v>
      </c>
      <c r="AC107">
        <v>97.95</v>
      </c>
      <c r="AD107">
        <v>330</v>
      </c>
      <c r="AE107" s="8">
        <f t="shared" si="6"/>
        <v>359.89</v>
      </c>
      <c r="AF107" s="8">
        <f t="shared" si="7"/>
        <v>395</v>
      </c>
      <c r="AG107" s="8">
        <f t="shared" si="8"/>
        <v>427.95</v>
      </c>
      <c r="AH107" s="9">
        <f t="shared" si="31"/>
        <v>0.64747474747474754</v>
      </c>
      <c r="AI107">
        <f t="shared" si="10"/>
        <v>110</v>
      </c>
      <c r="AJ107">
        <f t="shared" si="11"/>
        <v>104</v>
      </c>
      <c r="AK107">
        <f t="shared" si="12"/>
        <v>120</v>
      </c>
      <c r="AL107">
        <f t="shared" si="13"/>
        <v>130</v>
      </c>
      <c r="AM107">
        <f t="shared" si="14"/>
        <v>137</v>
      </c>
      <c r="AP107" s="30"/>
      <c r="BQ107" s="31"/>
      <c r="BS107" s="30"/>
      <c r="CT107" s="31"/>
    </row>
    <row r="108" spans="1:98" x14ac:dyDescent="0.3">
      <c r="A108" s="11">
        <v>5.8999999999999999E-3</v>
      </c>
      <c r="B108" s="11">
        <v>2.8E-3</v>
      </c>
      <c r="C108" s="3">
        <v>45231</v>
      </c>
      <c r="D108" s="3"/>
      <c r="E108" s="1"/>
      <c r="F108" s="1"/>
      <c r="G108" s="1"/>
      <c r="H108" s="6"/>
      <c r="I108" s="6"/>
      <c r="J108" s="6"/>
      <c r="K108" s="6"/>
      <c r="L108" s="6">
        <v>110</v>
      </c>
      <c r="M108" s="6">
        <v>117</v>
      </c>
      <c r="N108" s="6">
        <v>129</v>
      </c>
      <c r="O108" s="6">
        <v>139</v>
      </c>
      <c r="P108" s="16">
        <v>137</v>
      </c>
      <c r="Q108" s="16">
        <v>150</v>
      </c>
      <c r="R108" s="6">
        <f t="shared" ref="R108:T108" si="38">Q108-2</f>
        <v>148</v>
      </c>
      <c r="S108" s="6">
        <f t="shared" si="38"/>
        <v>146</v>
      </c>
      <c r="T108" s="6">
        <f t="shared" si="38"/>
        <v>144</v>
      </c>
      <c r="U108" s="6"/>
      <c r="V108" s="6"/>
      <c r="W108" s="20">
        <f t="shared" si="27"/>
        <v>126.72222222222223</v>
      </c>
      <c r="X108" s="20">
        <f t="shared" si="28"/>
        <v>201.69958847736623</v>
      </c>
      <c r="Y108" s="23">
        <f t="shared" si="29"/>
        <v>133.06666666666666</v>
      </c>
      <c r="Z108" s="23">
        <f t="shared" si="30"/>
        <v>195.44290123456793</v>
      </c>
      <c r="AA108">
        <v>29.89</v>
      </c>
      <c r="AB108">
        <v>65</v>
      </c>
      <c r="AC108">
        <v>97.95</v>
      </c>
      <c r="AD108">
        <v>330</v>
      </c>
      <c r="AE108" s="8">
        <f t="shared" si="6"/>
        <v>359.89</v>
      </c>
      <c r="AF108" s="8">
        <f t="shared" si="7"/>
        <v>395</v>
      </c>
      <c r="AG108" s="8">
        <f t="shared" si="8"/>
        <v>427.95</v>
      </c>
      <c r="AH108" s="9">
        <f t="shared" si="31"/>
        <v>0.61599326599326598</v>
      </c>
      <c r="AI108">
        <f t="shared" si="10"/>
        <v>110</v>
      </c>
      <c r="AJ108">
        <f t="shared" si="11"/>
        <v>117</v>
      </c>
      <c r="AK108">
        <f t="shared" si="12"/>
        <v>129</v>
      </c>
      <c r="AL108">
        <f t="shared" si="13"/>
        <v>139</v>
      </c>
      <c r="AM108">
        <f t="shared" si="14"/>
        <v>137</v>
      </c>
      <c r="AP108" s="30"/>
      <c r="BQ108" s="31"/>
      <c r="BS108" s="30"/>
      <c r="CT108" s="31"/>
    </row>
    <row r="109" spans="1:98" x14ac:dyDescent="0.3">
      <c r="A109" s="11">
        <v>7.4000000000000003E-3</v>
      </c>
      <c r="B109" s="11">
        <v>2.8E-3</v>
      </c>
      <c r="C109" s="3">
        <v>45261</v>
      </c>
      <c r="D109" s="3"/>
      <c r="E109" s="1"/>
      <c r="F109" s="1"/>
      <c r="G109" s="1"/>
      <c r="H109" s="6"/>
      <c r="I109" s="6"/>
      <c r="J109" s="6"/>
      <c r="K109" s="6"/>
      <c r="L109" s="4">
        <v>111</v>
      </c>
      <c r="M109" s="4">
        <v>116</v>
      </c>
      <c r="N109" s="4">
        <v>144</v>
      </c>
      <c r="O109" s="4">
        <v>154</v>
      </c>
      <c r="P109" s="16">
        <v>153</v>
      </c>
      <c r="Q109" s="16">
        <v>161</v>
      </c>
      <c r="R109" s="6">
        <f t="shared" ref="R109:T109" si="39">Q109-2</f>
        <v>159</v>
      </c>
      <c r="S109" s="6">
        <f t="shared" si="39"/>
        <v>157</v>
      </c>
      <c r="T109" s="6">
        <f t="shared" si="39"/>
        <v>155</v>
      </c>
      <c r="U109" s="6"/>
      <c r="V109" s="6"/>
      <c r="W109" s="20">
        <f t="shared" si="27"/>
        <v>136.80555555555554</v>
      </c>
      <c r="X109" s="20">
        <f t="shared" si="28"/>
        <v>201.69958847736623</v>
      </c>
      <c r="Y109" s="23">
        <f t="shared" si="29"/>
        <v>144.76666666666668</v>
      </c>
      <c r="Z109" s="23">
        <f t="shared" si="30"/>
        <v>195.44290123456793</v>
      </c>
      <c r="AA109">
        <v>29.89</v>
      </c>
      <c r="AB109">
        <v>65</v>
      </c>
      <c r="AC109">
        <v>97.95</v>
      </c>
      <c r="AD109" s="4">
        <v>330</v>
      </c>
      <c r="AE109" s="8">
        <f t="shared" si="6"/>
        <v>359.89</v>
      </c>
      <c r="AF109" s="8">
        <f t="shared" si="7"/>
        <v>395</v>
      </c>
      <c r="AG109" s="8">
        <f t="shared" si="8"/>
        <v>427.95</v>
      </c>
      <c r="AH109" s="9">
        <f t="shared" si="31"/>
        <v>0.58543771043771042</v>
      </c>
      <c r="AI109">
        <f t="shared" si="10"/>
        <v>111</v>
      </c>
      <c r="AJ109">
        <f t="shared" si="11"/>
        <v>116</v>
      </c>
      <c r="AK109">
        <f t="shared" si="12"/>
        <v>144</v>
      </c>
      <c r="AL109">
        <f t="shared" si="13"/>
        <v>154</v>
      </c>
      <c r="AM109">
        <f t="shared" si="14"/>
        <v>153</v>
      </c>
      <c r="AP109" s="30"/>
      <c r="BQ109" s="31"/>
      <c r="BS109" s="30"/>
      <c r="CT109" s="31"/>
    </row>
    <row r="110" spans="1:98" x14ac:dyDescent="0.3">
      <c r="A110" s="11">
        <v>6.9999999999999999E-4</v>
      </c>
      <c r="B110" s="11"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6"/>
      <c r="K110" s="6"/>
      <c r="L110" s="4"/>
      <c r="M110" s="4">
        <v>120</v>
      </c>
      <c r="N110" s="4">
        <v>135</v>
      </c>
      <c r="O110" s="4">
        <v>147</v>
      </c>
      <c r="P110" s="16">
        <v>168</v>
      </c>
      <c r="Q110" s="16">
        <v>167</v>
      </c>
      <c r="R110" s="6">
        <f>Q110-2</f>
        <v>165</v>
      </c>
      <c r="S110" s="6">
        <f t="shared" ref="S110:T110" si="40">R110-2</f>
        <v>163</v>
      </c>
      <c r="T110" s="6">
        <f t="shared" si="40"/>
        <v>161</v>
      </c>
      <c r="U110" s="6"/>
      <c r="V110" s="6"/>
      <c r="W110" s="20">
        <f t="shared" si="27"/>
        <v>134</v>
      </c>
      <c r="X110" s="20">
        <f t="shared" si="28"/>
        <v>201.69958847736623</v>
      </c>
      <c r="Y110" s="23">
        <f t="shared" si="29"/>
        <v>147.4</v>
      </c>
      <c r="Z110" s="23">
        <f t="shared" si="30"/>
        <v>195.44290123456793</v>
      </c>
      <c r="AA110">
        <v>18.850000000000001</v>
      </c>
      <c r="AB110" s="14">
        <v>44.63</v>
      </c>
      <c r="AC110" s="14">
        <v>78.77</v>
      </c>
      <c r="AD110" s="4">
        <v>350</v>
      </c>
      <c r="AE110" s="8">
        <f t="shared" si="6"/>
        <v>368.85</v>
      </c>
      <c r="AF110" s="8">
        <f t="shared" si="7"/>
        <v>394.63</v>
      </c>
      <c r="AG110" s="8">
        <f t="shared" si="8"/>
        <v>428.77</v>
      </c>
      <c r="AH110" s="9">
        <f t="shared" si="31"/>
        <v>0.6171428571428571</v>
      </c>
      <c r="AI110">
        <f t="shared" si="10"/>
        <v>120</v>
      </c>
      <c r="AJ110">
        <f t="shared" si="11"/>
        <v>135</v>
      </c>
      <c r="AK110">
        <f t="shared" si="12"/>
        <v>147</v>
      </c>
      <c r="AL110">
        <f t="shared" si="13"/>
        <v>168</v>
      </c>
      <c r="AM110">
        <f t="shared" si="14"/>
        <v>167</v>
      </c>
      <c r="AP110" s="30"/>
      <c r="BQ110" s="31"/>
      <c r="BS110" s="30"/>
      <c r="CT110" s="31"/>
    </row>
    <row r="111" spans="1:98" x14ac:dyDescent="0.3">
      <c r="A111" s="11">
        <v>-5.1999999999999998E-3</v>
      </c>
      <c r="B111" s="11"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6"/>
      <c r="K111" s="6"/>
      <c r="L111" s="4"/>
      <c r="M111" s="4">
        <v>159</v>
      </c>
      <c r="N111" s="4">
        <v>216</v>
      </c>
      <c r="O111" s="4">
        <v>207</v>
      </c>
      <c r="P111" s="4">
        <v>201</v>
      </c>
      <c r="Q111" s="15">
        <v>191</v>
      </c>
      <c r="R111" s="15">
        <v>185</v>
      </c>
      <c r="S111" s="36">
        <f t="shared" ref="S111:T111" si="41">R111-5</f>
        <v>180</v>
      </c>
      <c r="T111" s="36">
        <f t="shared" si="41"/>
        <v>175</v>
      </c>
      <c r="U111" s="6"/>
      <c r="V111" s="6"/>
      <c r="W111" s="20">
        <f t="shared" si="27"/>
        <v>195.16666666666666</v>
      </c>
      <c r="X111" s="20">
        <f t="shared" si="28"/>
        <v>201.69958847736623</v>
      </c>
      <c r="Y111" s="23">
        <f t="shared" si="29"/>
        <v>195.23333333333332</v>
      </c>
      <c r="Z111" s="23">
        <f t="shared" si="30"/>
        <v>195.44290123456793</v>
      </c>
      <c r="AA111">
        <v>18.850000000000001</v>
      </c>
      <c r="AB111" s="14">
        <v>44.63</v>
      </c>
      <c r="AC111" s="14">
        <v>78.77</v>
      </c>
      <c r="AD111" s="4">
        <v>350</v>
      </c>
      <c r="AE111" s="8">
        <f t="shared" si="6"/>
        <v>368.85</v>
      </c>
      <c r="AF111" s="8">
        <f t="shared" si="7"/>
        <v>394.63</v>
      </c>
      <c r="AG111" s="8">
        <f t="shared" si="8"/>
        <v>428.77</v>
      </c>
      <c r="AH111" s="9">
        <f t="shared" si="31"/>
        <v>0.44238095238095243</v>
      </c>
      <c r="AI111">
        <f t="shared" si="10"/>
        <v>159</v>
      </c>
      <c r="AJ111">
        <f t="shared" si="11"/>
        <v>216</v>
      </c>
      <c r="AK111">
        <f t="shared" si="12"/>
        <v>207</v>
      </c>
      <c r="AL111">
        <f t="shared" si="13"/>
        <v>201</v>
      </c>
      <c r="AM111">
        <f t="shared" si="14"/>
        <v>191</v>
      </c>
      <c r="AP111" s="30"/>
      <c r="BQ111" s="31"/>
      <c r="BS111" s="30"/>
      <c r="CT111" s="31"/>
    </row>
    <row r="112" spans="1:98" x14ac:dyDescent="0.3">
      <c r="A112" s="11">
        <v>-4.7000000000000002E-3</v>
      </c>
      <c r="B112" s="11"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6"/>
      <c r="K112" s="6"/>
      <c r="L112" s="4"/>
      <c r="M112" s="4">
        <v>159</v>
      </c>
      <c r="N112" s="4">
        <v>201</v>
      </c>
      <c r="O112" s="4">
        <v>195</v>
      </c>
      <c r="P112" s="4">
        <v>189</v>
      </c>
      <c r="Q112" s="15">
        <v>190</v>
      </c>
      <c r="R112" s="15">
        <v>186</v>
      </c>
      <c r="S112" s="36">
        <f t="shared" ref="S112:T112" si="42">R112-5</f>
        <v>181</v>
      </c>
      <c r="T112" s="36">
        <f t="shared" si="42"/>
        <v>176</v>
      </c>
      <c r="U112" s="6"/>
      <c r="V112" s="6"/>
      <c r="W112" s="20">
        <f t="shared" si="27"/>
        <v>186.66666666666666</v>
      </c>
      <c r="X112" s="20">
        <f t="shared" si="28"/>
        <v>201.69958847736623</v>
      </c>
      <c r="Y112" s="23">
        <f t="shared" si="29"/>
        <v>187.7</v>
      </c>
      <c r="Z112" s="23">
        <f t="shared" si="30"/>
        <v>195.44290123456793</v>
      </c>
      <c r="AA112">
        <v>18.850000000000001</v>
      </c>
      <c r="AB112" s="14">
        <v>44.63</v>
      </c>
      <c r="AC112" s="14">
        <v>78.77</v>
      </c>
      <c r="AD112" s="4">
        <v>350</v>
      </c>
      <c r="AE112" s="8">
        <f t="shared" si="6"/>
        <v>368.85</v>
      </c>
      <c r="AF112" s="8">
        <f t="shared" si="7"/>
        <v>394.63</v>
      </c>
      <c r="AG112" s="8">
        <f t="shared" si="8"/>
        <v>428.77</v>
      </c>
      <c r="AH112" s="9">
        <f t="shared" si="31"/>
        <v>0.46666666666666667</v>
      </c>
      <c r="AI112">
        <f t="shared" si="10"/>
        <v>159</v>
      </c>
      <c r="AJ112">
        <f t="shared" si="11"/>
        <v>201</v>
      </c>
      <c r="AK112">
        <f t="shared" si="12"/>
        <v>195</v>
      </c>
      <c r="AL112">
        <f t="shared" si="13"/>
        <v>189</v>
      </c>
      <c r="AM112">
        <f t="shared" si="14"/>
        <v>190</v>
      </c>
      <c r="AP112" s="30"/>
      <c r="BQ112" s="31"/>
      <c r="BS112" s="30"/>
      <c r="CT112" s="31"/>
    </row>
    <row r="113" spans="1:98" x14ac:dyDescent="0.3">
      <c r="A113" s="11">
        <v>3.0999999999999999E-3</v>
      </c>
      <c r="B113" s="11">
        <v>3.8E-3</v>
      </c>
      <c r="C113" s="3">
        <v>45383</v>
      </c>
      <c r="D113" s="3"/>
      <c r="E113" s="1"/>
      <c r="F113" s="1"/>
      <c r="G113" s="1"/>
      <c r="H113" s="6"/>
      <c r="I113" s="6"/>
      <c r="J113" s="6"/>
      <c r="K113" s="6"/>
      <c r="L113" s="4"/>
      <c r="M113" s="4">
        <v>150</v>
      </c>
      <c r="N113" s="4">
        <v>185</v>
      </c>
      <c r="O113" s="4">
        <v>186</v>
      </c>
      <c r="P113" s="4">
        <v>182</v>
      </c>
      <c r="Q113" s="15">
        <f t="shared" ref="Q113:R122" si="43">P113-5</f>
        <v>177</v>
      </c>
      <c r="R113" s="15">
        <f t="shared" si="43"/>
        <v>172</v>
      </c>
      <c r="S113" s="36">
        <f t="shared" ref="S113:T113" si="44">R113-5</f>
        <v>167</v>
      </c>
      <c r="T113" s="36">
        <f t="shared" si="44"/>
        <v>162</v>
      </c>
      <c r="U113" s="6"/>
      <c r="V113" s="6"/>
      <c r="W113" s="20">
        <f t="shared" si="27"/>
        <v>176.33333333333334</v>
      </c>
      <c r="X113" s="20">
        <f t="shared" si="28"/>
        <v>201.69958847736623</v>
      </c>
      <c r="Y113" s="23">
        <f t="shared" si="29"/>
        <v>177.1</v>
      </c>
      <c r="Z113" s="23">
        <f t="shared" si="30"/>
        <v>195.44290123456793</v>
      </c>
      <c r="AA113">
        <v>18.850000000000001</v>
      </c>
      <c r="AB113" s="14">
        <v>44.63</v>
      </c>
      <c r="AC113" s="14">
        <v>78.77</v>
      </c>
      <c r="AD113" s="4">
        <v>350</v>
      </c>
      <c r="AE113" s="8">
        <f t="shared" si="6"/>
        <v>368.85</v>
      </c>
      <c r="AF113" s="8">
        <f t="shared" si="7"/>
        <v>394.63</v>
      </c>
      <c r="AG113" s="8">
        <f t="shared" si="8"/>
        <v>428.77</v>
      </c>
      <c r="AH113" s="9">
        <f t="shared" si="31"/>
        <v>0.49619047619047618</v>
      </c>
      <c r="AI113">
        <f t="shared" si="10"/>
        <v>150</v>
      </c>
      <c r="AJ113">
        <f t="shared" si="11"/>
        <v>185</v>
      </c>
      <c r="AK113">
        <f t="shared" si="12"/>
        <v>186</v>
      </c>
      <c r="AL113">
        <f t="shared" si="13"/>
        <v>182</v>
      </c>
      <c r="AM113">
        <f t="shared" si="14"/>
        <v>177</v>
      </c>
      <c r="AP113" s="30"/>
      <c r="BQ113" s="31"/>
      <c r="BS113" s="30"/>
      <c r="CT113" s="31"/>
    </row>
    <row r="114" spans="1:98" x14ac:dyDescent="0.3">
      <c r="A114" s="11">
        <v>8.8999999999999999E-3</v>
      </c>
      <c r="B114" s="11">
        <v>4.5999999999999999E-3</v>
      </c>
      <c r="C114" s="3">
        <v>45413</v>
      </c>
      <c r="D114" s="3"/>
      <c r="E114" s="1"/>
      <c r="F114" s="1"/>
      <c r="G114" s="1"/>
      <c r="H114" s="6"/>
      <c r="I114" s="6"/>
      <c r="J114" s="6"/>
      <c r="K114" s="6"/>
      <c r="L114" s="4"/>
      <c r="M114" s="4">
        <v>120</v>
      </c>
      <c r="N114" s="4">
        <v>160</v>
      </c>
      <c r="O114" s="4">
        <v>175</v>
      </c>
      <c r="P114" s="4">
        <v>172</v>
      </c>
      <c r="Q114" s="15">
        <f t="shared" si="43"/>
        <v>167</v>
      </c>
      <c r="R114" s="15">
        <f t="shared" si="43"/>
        <v>162</v>
      </c>
      <c r="S114" s="36">
        <f t="shared" ref="S114:T114" si="45">R114-5</f>
        <v>157</v>
      </c>
      <c r="T114" s="36">
        <f t="shared" si="45"/>
        <v>152</v>
      </c>
      <c r="U114" s="6"/>
      <c r="V114" s="6"/>
      <c r="W114" s="20">
        <f t="shared" si="27"/>
        <v>157.44444444444446</v>
      </c>
      <c r="X114" s="20">
        <f t="shared" si="28"/>
        <v>201.69958847736623</v>
      </c>
      <c r="Y114" s="23">
        <f t="shared" si="29"/>
        <v>161.6</v>
      </c>
      <c r="Z114" s="23">
        <f t="shared" si="30"/>
        <v>195.44290123456793</v>
      </c>
      <c r="AA114">
        <v>18.850000000000001</v>
      </c>
      <c r="AB114" s="14">
        <v>44.63</v>
      </c>
      <c r="AC114" s="14">
        <v>78.77</v>
      </c>
      <c r="AD114" s="4">
        <v>350</v>
      </c>
      <c r="AE114" s="8">
        <f t="shared" si="6"/>
        <v>368.85</v>
      </c>
      <c r="AF114" s="8">
        <f t="shared" si="7"/>
        <v>394.63</v>
      </c>
      <c r="AG114" s="8">
        <f t="shared" si="8"/>
        <v>428.77</v>
      </c>
      <c r="AH114" s="9">
        <f t="shared" si="31"/>
        <v>0.55015873015873007</v>
      </c>
      <c r="AI114">
        <f t="shared" si="10"/>
        <v>120</v>
      </c>
      <c r="AJ114">
        <f t="shared" si="11"/>
        <v>160</v>
      </c>
      <c r="AK114">
        <f t="shared" si="12"/>
        <v>175</v>
      </c>
      <c r="AL114">
        <f t="shared" si="13"/>
        <v>172</v>
      </c>
      <c r="AM114">
        <f t="shared" si="14"/>
        <v>167</v>
      </c>
      <c r="AP114" s="30"/>
      <c r="BQ114" s="31"/>
      <c r="BS114" s="30"/>
      <c r="CT114" s="31"/>
    </row>
    <row r="115" spans="1:98" x14ac:dyDescent="0.3">
      <c r="A115" s="11">
        <v>8.0999999999999996E-3</v>
      </c>
      <c r="B115" s="11"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6"/>
      <c r="K115" s="6"/>
      <c r="L115" s="4"/>
      <c r="M115" s="4">
        <v>172</v>
      </c>
      <c r="N115" s="4">
        <v>187</v>
      </c>
      <c r="O115" s="4">
        <v>188</v>
      </c>
      <c r="P115" s="4">
        <v>180</v>
      </c>
      <c r="Q115" s="15">
        <f t="shared" si="43"/>
        <v>175</v>
      </c>
      <c r="R115" s="15">
        <f t="shared" si="43"/>
        <v>170</v>
      </c>
      <c r="S115" s="36">
        <f t="shared" ref="S115:T115" si="46">R115-5</f>
        <v>165</v>
      </c>
      <c r="T115" s="36">
        <f t="shared" si="46"/>
        <v>160</v>
      </c>
      <c r="U115" s="6"/>
      <c r="V115" s="6"/>
      <c r="W115" s="20">
        <f t="shared" si="27"/>
        <v>183.44444444444446</v>
      </c>
      <c r="X115" s="20">
        <f t="shared" si="28"/>
        <v>201.69958847736623</v>
      </c>
      <c r="Y115" s="23">
        <f t="shared" si="29"/>
        <v>180.23333333333332</v>
      </c>
      <c r="Z115" s="23">
        <f t="shared" si="30"/>
        <v>195.44290123456793</v>
      </c>
      <c r="AA115">
        <v>18.850000000000001</v>
      </c>
      <c r="AB115" s="14">
        <v>44.63</v>
      </c>
      <c r="AC115" s="14">
        <v>78.77</v>
      </c>
      <c r="AD115" s="4">
        <v>350</v>
      </c>
      <c r="AE115" s="8">
        <f t="shared" si="6"/>
        <v>368.85</v>
      </c>
      <c r="AF115" s="8">
        <f t="shared" si="7"/>
        <v>394.63</v>
      </c>
      <c r="AG115" s="8">
        <f t="shared" si="8"/>
        <v>428.77</v>
      </c>
      <c r="AH115" s="9">
        <f t="shared" si="31"/>
        <v>0.47587301587301584</v>
      </c>
      <c r="AI115">
        <f t="shared" si="10"/>
        <v>172</v>
      </c>
      <c r="AJ115">
        <f t="shared" si="11"/>
        <v>187</v>
      </c>
      <c r="AK115">
        <f t="shared" si="12"/>
        <v>188</v>
      </c>
      <c r="AL115">
        <f t="shared" si="13"/>
        <v>180</v>
      </c>
      <c r="AM115">
        <f t="shared" si="14"/>
        <v>175</v>
      </c>
      <c r="AP115" s="30"/>
      <c r="BQ115" s="31"/>
      <c r="BS115" s="30"/>
      <c r="CT115" s="31"/>
    </row>
    <row r="116" spans="1:98" x14ac:dyDescent="0.3">
      <c r="A116" s="11">
        <v>6.1000000000000004E-3</v>
      </c>
      <c r="B116" s="11">
        <v>3.8E-3</v>
      </c>
      <c r="C116" s="3">
        <v>45474</v>
      </c>
      <c r="D116" s="3"/>
      <c r="E116" s="1"/>
      <c r="F116" s="1"/>
      <c r="G116" s="1"/>
      <c r="H116" s="6"/>
      <c r="I116" s="6"/>
      <c r="J116" s="6"/>
      <c r="K116" s="6"/>
      <c r="L116" s="4"/>
      <c r="M116" s="4">
        <v>230</v>
      </c>
      <c r="N116" s="4">
        <v>212</v>
      </c>
      <c r="O116" s="4">
        <v>197</v>
      </c>
      <c r="P116" s="4">
        <v>181</v>
      </c>
      <c r="Q116" s="15">
        <f t="shared" si="43"/>
        <v>176</v>
      </c>
      <c r="R116" s="15">
        <f t="shared" si="43"/>
        <v>171</v>
      </c>
      <c r="S116" s="36">
        <f t="shared" ref="S116:T116" si="47">R116-5</f>
        <v>166</v>
      </c>
      <c r="T116" s="36">
        <f t="shared" si="47"/>
        <v>161</v>
      </c>
      <c r="U116" s="6"/>
      <c r="V116" s="6"/>
      <c r="W116" s="20">
        <f t="shared" si="27"/>
        <v>204.83333333333334</v>
      </c>
      <c r="X116" s="20">
        <f t="shared" si="28"/>
        <v>201.69958847736623</v>
      </c>
      <c r="Y116" s="23">
        <f t="shared" si="29"/>
        <v>193.3</v>
      </c>
      <c r="Z116" s="23">
        <f t="shared" si="30"/>
        <v>195.44290123456793</v>
      </c>
      <c r="AA116">
        <v>18.850000000000001</v>
      </c>
      <c r="AB116" s="14">
        <v>44.63</v>
      </c>
      <c r="AC116" s="14">
        <v>78.77</v>
      </c>
      <c r="AD116" s="4">
        <v>350</v>
      </c>
      <c r="AE116" s="8">
        <f t="shared" si="6"/>
        <v>368.85</v>
      </c>
      <c r="AF116" s="8">
        <f t="shared" si="7"/>
        <v>394.63</v>
      </c>
      <c r="AG116" s="8">
        <f t="shared" si="8"/>
        <v>428.77</v>
      </c>
      <c r="AH116" s="9">
        <f t="shared" si="31"/>
        <v>0.41476190476190472</v>
      </c>
      <c r="AI116">
        <f t="shared" si="10"/>
        <v>230</v>
      </c>
      <c r="AJ116">
        <f t="shared" si="11"/>
        <v>212</v>
      </c>
      <c r="AK116">
        <f t="shared" si="12"/>
        <v>197</v>
      </c>
      <c r="AL116">
        <f t="shared" si="13"/>
        <v>181</v>
      </c>
      <c r="AM116">
        <f t="shared" si="14"/>
        <v>176</v>
      </c>
      <c r="AP116" s="30"/>
      <c r="BQ116" s="31"/>
      <c r="BS116" s="30"/>
      <c r="CT116" s="31"/>
    </row>
    <row r="117" spans="1:98" x14ac:dyDescent="0.3">
      <c r="A117" s="11">
        <v>2.8999999999999998E-3</v>
      </c>
      <c r="B117" s="11">
        <v>1.9E-3</v>
      </c>
      <c r="C117" s="3">
        <v>45505</v>
      </c>
      <c r="D117" s="3"/>
      <c r="E117" s="1"/>
      <c r="F117" s="1"/>
      <c r="G117" s="1"/>
      <c r="H117" s="6"/>
      <c r="I117" s="6"/>
      <c r="J117" s="6"/>
      <c r="K117" s="6"/>
      <c r="L117" s="4"/>
      <c r="M117" s="4">
        <v>185</v>
      </c>
      <c r="N117" s="4">
        <v>202</v>
      </c>
      <c r="O117" s="4">
        <v>192</v>
      </c>
      <c r="P117" s="4">
        <v>180</v>
      </c>
      <c r="Q117" s="15">
        <f t="shared" si="43"/>
        <v>175</v>
      </c>
      <c r="R117" s="15">
        <f t="shared" si="43"/>
        <v>170</v>
      </c>
      <c r="S117" s="36">
        <f t="shared" ref="S117:T117" si="48">R117-5</f>
        <v>165</v>
      </c>
      <c r="T117" s="36">
        <f t="shared" si="48"/>
        <v>160</v>
      </c>
      <c r="U117" s="6"/>
      <c r="V117" s="6"/>
      <c r="W117" s="20">
        <f t="shared" si="27"/>
        <v>192.02777777777777</v>
      </c>
      <c r="X117" s="20">
        <f t="shared" si="28"/>
        <v>201.69958847736623</v>
      </c>
      <c r="Y117" s="23">
        <f t="shared" si="29"/>
        <v>185.05</v>
      </c>
      <c r="Z117" s="23">
        <f t="shared" si="30"/>
        <v>195.44290123456793</v>
      </c>
      <c r="AA117">
        <v>18.850000000000001</v>
      </c>
      <c r="AB117" s="14">
        <v>44.63</v>
      </c>
      <c r="AC117" s="14">
        <v>78.77</v>
      </c>
      <c r="AD117" s="4">
        <v>350</v>
      </c>
      <c r="AE117" s="8">
        <f t="shared" si="6"/>
        <v>368.85</v>
      </c>
      <c r="AF117" s="8">
        <f t="shared" si="7"/>
        <v>394.63</v>
      </c>
      <c r="AG117" s="8">
        <f t="shared" si="8"/>
        <v>428.77</v>
      </c>
      <c r="AH117" s="9">
        <f t="shared" si="31"/>
        <v>0.45134920634920639</v>
      </c>
      <c r="AI117">
        <f t="shared" si="10"/>
        <v>185</v>
      </c>
      <c r="AJ117">
        <f t="shared" si="11"/>
        <v>202</v>
      </c>
      <c r="AK117">
        <f t="shared" si="12"/>
        <v>192</v>
      </c>
      <c r="AL117">
        <f t="shared" si="13"/>
        <v>180</v>
      </c>
      <c r="AM117">
        <f t="shared" si="14"/>
        <v>175</v>
      </c>
      <c r="AP117" s="30"/>
      <c r="BQ117" s="31"/>
      <c r="BS117" s="30"/>
      <c r="CT117" s="31"/>
    </row>
    <row r="118" spans="1:98" x14ac:dyDescent="0.3">
      <c r="A118" s="11">
        <v>6.1999999999999998E-3</v>
      </c>
      <c r="B118" s="11"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6"/>
      <c r="K118" s="6"/>
      <c r="L118" s="4"/>
      <c r="M118" s="4">
        <v>228</v>
      </c>
      <c r="N118" s="4">
        <v>216</v>
      </c>
      <c r="O118" s="4">
        <v>200</v>
      </c>
      <c r="P118" s="4">
        <v>183</v>
      </c>
      <c r="Q118" s="15">
        <f t="shared" si="43"/>
        <v>178</v>
      </c>
      <c r="R118" s="15">
        <f t="shared" si="43"/>
        <v>173</v>
      </c>
      <c r="S118" s="36">
        <f t="shared" ref="S118:T118" si="49">R118-5</f>
        <v>168</v>
      </c>
      <c r="T118" s="36">
        <f t="shared" si="49"/>
        <v>163</v>
      </c>
      <c r="U118" s="6"/>
      <c r="V118" s="6"/>
      <c r="W118" s="20">
        <f t="shared" si="27"/>
        <v>204.66666666666666</v>
      </c>
      <c r="X118" s="20">
        <f t="shared" si="28"/>
        <v>201.69958847736623</v>
      </c>
      <c r="Y118" s="23">
        <f t="shared" si="29"/>
        <v>193.66666666666666</v>
      </c>
      <c r="Z118" s="23">
        <f t="shared" si="30"/>
        <v>195.44290123456793</v>
      </c>
      <c r="AA118">
        <v>18.850000000000001</v>
      </c>
      <c r="AB118" s="14">
        <v>44.63</v>
      </c>
      <c r="AC118" s="14">
        <v>78.77</v>
      </c>
      <c r="AD118" s="4">
        <v>350</v>
      </c>
      <c r="AE118" s="8">
        <f t="shared" si="6"/>
        <v>368.85</v>
      </c>
      <c r="AF118" s="8">
        <f t="shared" si="7"/>
        <v>394.63</v>
      </c>
      <c r="AG118" s="8">
        <f t="shared" si="8"/>
        <v>428.77</v>
      </c>
      <c r="AH118" s="9">
        <f t="shared" si="31"/>
        <v>0.41523809523809524</v>
      </c>
      <c r="AI118">
        <f t="shared" si="10"/>
        <v>228</v>
      </c>
      <c r="AJ118">
        <f t="shared" si="11"/>
        <v>216</v>
      </c>
      <c r="AK118">
        <f t="shared" si="12"/>
        <v>200</v>
      </c>
      <c r="AL118">
        <f t="shared" si="13"/>
        <v>183</v>
      </c>
      <c r="AM118">
        <f t="shared" si="14"/>
        <v>178</v>
      </c>
      <c r="AP118" s="30"/>
      <c r="BQ118" s="31"/>
      <c r="BS118" s="30"/>
      <c r="CT118" s="31"/>
    </row>
    <row r="119" spans="1:98" x14ac:dyDescent="0.3">
      <c r="A119" s="11">
        <v>1.52E-2</v>
      </c>
      <c r="B119" s="11"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6"/>
      <c r="K119" s="6"/>
      <c r="L119" s="4"/>
      <c r="M119" s="4">
        <v>320</v>
      </c>
      <c r="N119" s="4">
        <v>243</v>
      </c>
      <c r="O119" s="4">
        <v>201</v>
      </c>
      <c r="P119" s="4">
        <v>181</v>
      </c>
      <c r="Q119" s="15">
        <f t="shared" si="43"/>
        <v>176</v>
      </c>
      <c r="R119" s="15">
        <f t="shared" si="43"/>
        <v>171</v>
      </c>
      <c r="S119" s="36">
        <f t="shared" ref="S119:T119" si="50">R119-5</f>
        <v>166</v>
      </c>
      <c r="T119" s="36">
        <f t="shared" si="50"/>
        <v>161</v>
      </c>
      <c r="U119" s="6"/>
      <c r="V119" s="6"/>
      <c r="W119" s="20">
        <f t="shared" si="27"/>
        <v>219.91666666666666</v>
      </c>
      <c r="X119" s="20">
        <f t="shared" si="28"/>
        <v>201.69958847736623</v>
      </c>
      <c r="Y119" s="23">
        <f t="shared" si="29"/>
        <v>201.85</v>
      </c>
      <c r="Z119" s="23">
        <f t="shared" si="30"/>
        <v>195.44290123456793</v>
      </c>
      <c r="AA119">
        <v>18.850000000000001</v>
      </c>
      <c r="AB119" s="14">
        <v>44.63</v>
      </c>
      <c r="AC119" s="14">
        <v>78.77</v>
      </c>
      <c r="AD119" s="4">
        <v>350</v>
      </c>
      <c r="AE119" s="8">
        <f t="shared" si="6"/>
        <v>368.85</v>
      </c>
      <c r="AF119" s="8">
        <f t="shared" si="7"/>
        <v>394.63</v>
      </c>
      <c r="AG119" s="8">
        <f t="shared" si="8"/>
        <v>428.77</v>
      </c>
      <c r="AH119" s="9">
        <f t="shared" si="31"/>
        <v>0.3716666666666667</v>
      </c>
      <c r="AI119">
        <f t="shared" si="10"/>
        <v>320</v>
      </c>
      <c r="AJ119">
        <f t="shared" si="11"/>
        <v>243</v>
      </c>
      <c r="AK119">
        <f t="shared" si="12"/>
        <v>201</v>
      </c>
      <c r="AL119">
        <f t="shared" si="13"/>
        <v>181</v>
      </c>
      <c r="AM119">
        <f t="shared" si="14"/>
        <v>176</v>
      </c>
      <c r="AP119" s="30"/>
      <c r="BQ119" s="31"/>
      <c r="BS119" s="30"/>
      <c r="CT119" s="31"/>
    </row>
    <row r="120" spans="1:98" x14ac:dyDescent="0.3">
      <c r="A120" s="11">
        <v>1.2999999999999999E-2</v>
      </c>
      <c r="B120" s="11"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6"/>
      <c r="K120" s="6"/>
      <c r="L120" s="4"/>
      <c r="M120" s="4">
        <v>282</v>
      </c>
      <c r="N120" s="4">
        <v>176</v>
      </c>
      <c r="O120" s="4">
        <v>189</v>
      </c>
      <c r="P120" s="4">
        <v>178</v>
      </c>
      <c r="Q120" s="15">
        <f t="shared" si="43"/>
        <v>173</v>
      </c>
      <c r="R120" s="15">
        <f t="shared" si="43"/>
        <v>168</v>
      </c>
      <c r="S120" s="36">
        <f t="shared" ref="S120:T120" si="51">R120-5</f>
        <v>163</v>
      </c>
      <c r="T120" s="36">
        <f t="shared" si="51"/>
        <v>158</v>
      </c>
      <c r="U120" s="6"/>
      <c r="V120" s="6"/>
      <c r="W120" s="20">
        <f t="shared" si="27"/>
        <v>186.77777777777777</v>
      </c>
      <c r="X120" s="20">
        <f t="shared" si="28"/>
        <v>201.69958847736623</v>
      </c>
      <c r="Y120" s="23">
        <f t="shared" si="29"/>
        <v>180.6</v>
      </c>
      <c r="Z120" s="23">
        <f t="shared" si="30"/>
        <v>195.44290123456793</v>
      </c>
      <c r="AA120">
        <v>18.850000000000001</v>
      </c>
      <c r="AB120" s="14">
        <v>44.63</v>
      </c>
      <c r="AC120" s="14">
        <v>78.77</v>
      </c>
      <c r="AD120" s="4">
        <v>350</v>
      </c>
      <c r="AE120" s="8">
        <f t="shared" si="6"/>
        <v>368.85</v>
      </c>
      <c r="AF120" s="8">
        <f t="shared" si="7"/>
        <v>394.63</v>
      </c>
      <c r="AG120" s="8">
        <f t="shared" si="8"/>
        <v>428.77</v>
      </c>
      <c r="AH120" s="9">
        <f t="shared" si="31"/>
        <v>0.46634920634920635</v>
      </c>
      <c r="AI120">
        <f t="shared" si="10"/>
        <v>282</v>
      </c>
      <c r="AJ120">
        <f t="shared" si="11"/>
        <v>176</v>
      </c>
      <c r="AK120">
        <f t="shared" si="12"/>
        <v>189</v>
      </c>
      <c r="AL120">
        <f t="shared" si="13"/>
        <v>178</v>
      </c>
      <c r="AM120">
        <f t="shared" si="14"/>
        <v>173</v>
      </c>
      <c r="AP120" s="30"/>
      <c r="BQ120" s="31"/>
      <c r="BS120" s="30"/>
      <c r="CT120" s="31"/>
    </row>
    <row r="121" spans="1:98" x14ac:dyDescent="0.3">
      <c r="A121" s="11">
        <v>9.4000000000000004E-3</v>
      </c>
      <c r="B121" s="11"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6"/>
      <c r="K121" s="6"/>
      <c r="L121" s="4"/>
      <c r="M121" s="4">
        <v>117</v>
      </c>
      <c r="N121" s="4">
        <v>180</v>
      </c>
      <c r="O121" s="4">
        <v>191</v>
      </c>
      <c r="P121" s="4">
        <v>186</v>
      </c>
      <c r="Q121" s="15">
        <f t="shared" si="43"/>
        <v>181</v>
      </c>
      <c r="R121" s="15">
        <f t="shared" si="43"/>
        <v>176</v>
      </c>
      <c r="S121" s="36">
        <f t="shared" ref="S121:T121" si="52">R121-5</f>
        <v>171</v>
      </c>
      <c r="T121" s="36">
        <f t="shared" si="52"/>
        <v>166</v>
      </c>
      <c r="U121" s="6"/>
      <c r="V121" s="6"/>
      <c r="W121" s="20">
        <f t="shared" si="27"/>
        <v>183.75</v>
      </c>
      <c r="X121" s="20">
        <f t="shared" si="28"/>
        <v>201.69958847736623</v>
      </c>
      <c r="Y121" s="23">
        <f t="shared" si="29"/>
        <v>181.81666666666666</v>
      </c>
      <c r="Z121" s="23">
        <f t="shared" si="30"/>
        <v>195.44290123456793</v>
      </c>
      <c r="AA121">
        <v>18.850000000000001</v>
      </c>
      <c r="AB121" s="14">
        <v>44.63</v>
      </c>
      <c r="AC121" s="14">
        <v>78.77</v>
      </c>
      <c r="AD121" s="4">
        <v>350</v>
      </c>
      <c r="AE121" s="8">
        <f t="shared" si="6"/>
        <v>368.85</v>
      </c>
      <c r="AF121" s="8">
        <f t="shared" si="7"/>
        <v>394.63</v>
      </c>
      <c r="AG121" s="8">
        <f t="shared" si="8"/>
        <v>428.77</v>
      </c>
      <c r="AH121" s="9">
        <f t="shared" si="31"/>
        <v>0.47499999999999998</v>
      </c>
      <c r="AI121">
        <f t="shared" si="10"/>
        <v>117</v>
      </c>
      <c r="AJ121">
        <f t="shared" si="11"/>
        <v>180</v>
      </c>
      <c r="AK121">
        <f t="shared" si="12"/>
        <v>191</v>
      </c>
      <c r="AL121">
        <f t="shared" si="13"/>
        <v>186</v>
      </c>
      <c r="AM121">
        <f t="shared" si="14"/>
        <v>181</v>
      </c>
      <c r="AP121" s="30"/>
      <c r="BQ121" s="31"/>
      <c r="BS121" s="30"/>
      <c r="CT121" s="31"/>
    </row>
    <row r="122" spans="1:98" x14ac:dyDescent="0.3">
      <c r="A122" s="11">
        <v>2.7000000000000001E-3</v>
      </c>
      <c r="B122" s="11"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6"/>
      <c r="K122" s="6"/>
      <c r="L122" s="4"/>
      <c r="M122" s="4"/>
      <c r="N122" s="4">
        <v>175</v>
      </c>
      <c r="O122" s="4">
        <v>199</v>
      </c>
      <c r="P122" s="4">
        <v>180</v>
      </c>
      <c r="Q122" s="15">
        <f t="shared" si="43"/>
        <v>175</v>
      </c>
      <c r="R122" s="56">
        <f t="shared" si="43"/>
        <v>170</v>
      </c>
      <c r="S122" s="36">
        <f>R122-5</f>
        <v>165</v>
      </c>
      <c r="T122" s="36">
        <f>S122-5</f>
        <v>160</v>
      </c>
      <c r="U122" s="6"/>
      <c r="V122" s="6"/>
      <c r="W122" s="20">
        <f t="shared" si="27"/>
        <v>184.66666666666666</v>
      </c>
      <c r="X122" s="20">
        <f t="shared" si="28"/>
        <v>201.69958847736623</v>
      </c>
      <c r="Y122" s="23">
        <f t="shared" si="29"/>
        <v>179.8</v>
      </c>
      <c r="Z122" s="23">
        <f t="shared" si="30"/>
        <v>195.44290123456793</v>
      </c>
      <c r="AA122">
        <v>18.850000000000001</v>
      </c>
      <c r="AB122" s="14">
        <v>44.63</v>
      </c>
      <c r="AC122" s="14">
        <v>78.77</v>
      </c>
      <c r="AD122" s="4">
        <v>390</v>
      </c>
      <c r="AE122" s="8">
        <f t="shared" si="6"/>
        <v>408.85</v>
      </c>
      <c r="AF122" s="8">
        <f t="shared" si="7"/>
        <v>434.63</v>
      </c>
      <c r="AG122" s="8">
        <f t="shared" si="8"/>
        <v>468.77</v>
      </c>
      <c r="AH122" s="9">
        <f t="shared" si="31"/>
        <v>0.52649572649572651</v>
      </c>
      <c r="AI122">
        <f t="shared" si="10"/>
        <v>175</v>
      </c>
      <c r="AJ122">
        <f t="shared" si="11"/>
        <v>199</v>
      </c>
      <c r="AK122">
        <f t="shared" si="12"/>
        <v>180</v>
      </c>
      <c r="AL122">
        <f t="shared" si="13"/>
        <v>175</v>
      </c>
      <c r="AM122">
        <f t="shared" si="14"/>
        <v>170</v>
      </c>
      <c r="AP122" s="30"/>
      <c r="BQ122" s="31"/>
      <c r="BS122" s="30"/>
      <c r="CT122" s="31"/>
    </row>
    <row r="123" spans="1:98" x14ac:dyDescent="0.3">
      <c r="A123" s="11">
        <v>1.06E-2</v>
      </c>
      <c r="B123" s="11"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6"/>
      <c r="K123" s="6"/>
      <c r="L123" s="4"/>
      <c r="M123" s="4"/>
      <c r="N123" s="4">
        <v>227</v>
      </c>
      <c r="O123" s="4">
        <v>219</v>
      </c>
      <c r="P123" s="4">
        <v>198</v>
      </c>
      <c r="Q123" s="4">
        <v>183</v>
      </c>
      <c r="R123" s="15">
        <f t="shared" ref="R123:S123" si="53">Q123-5</f>
        <v>178</v>
      </c>
      <c r="S123" s="15">
        <f t="shared" si="53"/>
        <v>173</v>
      </c>
      <c r="T123" s="36">
        <f t="shared" ref="T123:T132" si="54">S123-10</f>
        <v>163</v>
      </c>
      <c r="U123" s="6"/>
      <c r="V123" s="6"/>
      <c r="W123" s="20">
        <f t="shared" si="27"/>
        <v>213.44444444444446</v>
      </c>
      <c r="X123" s="20">
        <f t="shared" si="28"/>
        <v>201.69958847736623</v>
      </c>
      <c r="Y123" s="23">
        <f t="shared" si="29"/>
        <v>200.1</v>
      </c>
      <c r="Z123" s="23">
        <f t="shared" si="30"/>
        <v>195.44290123456793</v>
      </c>
      <c r="AA123">
        <v>18.850000000000001</v>
      </c>
      <c r="AB123" s="14">
        <v>44.63</v>
      </c>
      <c r="AC123" s="14">
        <v>78.77</v>
      </c>
      <c r="AD123" s="4">
        <v>390</v>
      </c>
      <c r="AE123" s="8">
        <f t="shared" si="6"/>
        <v>408.85</v>
      </c>
      <c r="AF123" s="8">
        <f t="shared" si="7"/>
        <v>434.63</v>
      </c>
      <c r="AG123" s="8">
        <f t="shared" si="8"/>
        <v>468.77</v>
      </c>
      <c r="AH123" s="9">
        <f t="shared" si="31"/>
        <v>0.45270655270655269</v>
      </c>
      <c r="AI123">
        <f t="shared" si="10"/>
        <v>227</v>
      </c>
      <c r="AJ123">
        <f t="shared" si="11"/>
        <v>219</v>
      </c>
      <c r="AK123">
        <f t="shared" si="12"/>
        <v>198</v>
      </c>
      <c r="AL123">
        <f t="shared" si="13"/>
        <v>183</v>
      </c>
      <c r="AM123">
        <f t="shared" si="14"/>
        <v>178</v>
      </c>
      <c r="AP123" s="30"/>
      <c r="BQ123" s="31"/>
      <c r="BS123" s="30"/>
      <c r="CT123" s="31"/>
    </row>
    <row r="124" spans="1:98" x14ac:dyDescent="0.3">
      <c r="A124" s="11">
        <v>-3.3999999999999998E-3</v>
      </c>
      <c r="B124" s="11"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6"/>
      <c r="K124" s="6"/>
      <c r="L124" s="4"/>
      <c r="M124" s="4"/>
      <c r="N124" s="4">
        <v>322</v>
      </c>
      <c r="O124" s="4">
        <v>242</v>
      </c>
      <c r="P124" s="4">
        <v>206</v>
      </c>
      <c r="Q124" s="4">
        <v>191</v>
      </c>
      <c r="R124" s="15">
        <f t="shared" ref="R124:R132" si="55">Q124-5</f>
        <v>186</v>
      </c>
      <c r="S124" s="15">
        <f t="shared" ref="S124:S132" si="56">R124-5</f>
        <v>181</v>
      </c>
      <c r="T124" s="36">
        <f t="shared" si="54"/>
        <v>171</v>
      </c>
      <c r="U124" s="6"/>
      <c r="V124" s="6"/>
      <c r="W124" s="20">
        <f t="shared" si="27"/>
        <v>249.38888888888889</v>
      </c>
      <c r="X124" s="20">
        <f t="shared" si="28"/>
        <v>201.69958847736623</v>
      </c>
      <c r="Y124" s="23">
        <f t="shared" si="29"/>
        <v>224.7</v>
      </c>
      <c r="Z124" s="23">
        <f t="shared" si="30"/>
        <v>195.44290123456793</v>
      </c>
      <c r="AA124">
        <v>18.850000000000001</v>
      </c>
      <c r="AB124" s="14">
        <v>44.63</v>
      </c>
      <c r="AC124" s="14">
        <v>78.77</v>
      </c>
      <c r="AD124" s="4">
        <v>390</v>
      </c>
      <c r="AE124" s="8">
        <f t="shared" si="6"/>
        <v>408.85</v>
      </c>
      <c r="AF124" s="8">
        <f t="shared" si="7"/>
        <v>434.63</v>
      </c>
      <c r="AG124" s="8">
        <f t="shared" si="8"/>
        <v>468.77</v>
      </c>
      <c r="AH124" s="9">
        <f t="shared" si="31"/>
        <v>0.36054131054131056</v>
      </c>
      <c r="AI124">
        <f t="shared" si="10"/>
        <v>322</v>
      </c>
      <c r="AJ124">
        <f t="shared" si="11"/>
        <v>242</v>
      </c>
      <c r="AK124">
        <f t="shared" si="12"/>
        <v>206</v>
      </c>
      <c r="AL124">
        <f t="shared" si="13"/>
        <v>191</v>
      </c>
      <c r="AM124">
        <f t="shared" si="14"/>
        <v>186</v>
      </c>
      <c r="AP124" s="30"/>
      <c r="BQ124" s="31"/>
      <c r="BS124" s="30"/>
      <c r="CT124" s="31"/>
    </row>
    <row r="125" spans="1:98" x14ac:dyDescent="0.3">
      <c r="A125" s="11">
        <v>2.3999999999999998E-3</v>
      </c>
      <c r="B125" s="11">
        <v>4.3E-3</v>
      </c>
      <c r="C125" s="3">
        <v>45748</v>
      </c>
      <c r="D125" s="3"/>
      <c r="E125" s="1"/>
      <c r="F125" s="1"/>
      <c r="G125" s="1"/>
      <c r="H125" s="6"/>
      <c r="I125" s="6"/>
      <c r="J125" s="6"/>
      <c r="K125" s="6"/>
      <c r="L125" s="4"/>
      <c r="M125" s="4"/>
      <c r="N125" s="4">
        <v>370</v>
      </c>
      <c r="O125" s="4">
        <v>273</v>
      </c>
      <c r="P125" s="4">
        <v>218</v>
      </c>
      <c r="Q125" s="4">
        <v>199</v>
      </c>
      <c r="R125" s="15">
        <f t="shared" si="55"/>
        <v>194</v>
      </c>
      <c r="S125" s="15">
        <f t="shared" si="56"/>
        <v>189</v>
      </c>
      <c r="T125" s="36">
        <f t="shared" si="54"/>
        <v>179</v>
      </c>
      <c r="U125" s="6"/>
      <c r="V125" s="6"/>
      <c r="W125" s="20">
        <f t="shared" si="27"/>
        <v>272.75</v>
      </c>
      <c r="X125" s="20">
        <f t="shared" si="28"/>
        <v>201.69958847736623</v>
      </c>
      <c r="Y125" s="23">
        <f t="shared" si="29"/>
        <v>241.75</v>
      </c>
      <c r="Z125" s="23">
        <f t="shared" si="30"/>
        <v>195.44290123456793</v>
      </c>
      <c r="AA125">
        <v>18.850000000000001</v>
      </c>
      <c r="AB125" s="14">
        <v>44.63</v>
      </c>
      <c r="AC125" s="14">
        <v>78.77</v>
      </c>
      <c r="AD125" s="4">
        <v>390</v>
      </c>
      <c r="AE125" s="8">
        <f t="shared" si="6"/>
        <v>408.85</v>
      </c>
      <c r="AF125" s="8">
        <f t="shared" si="7"/>
        <v>434.63</v>
      </c>
      <c r="AG125" s="8">
        <f t="shared" si="8"/>
        <v>468.77</v>
      </c>
      <c r="AH125" s="9">
        <f t="shared" si="31"/>
        <v>0.30064102564102563</v>
      </c>
      <c r="AI125">
        <f t="shared" si="10"/>
        <v>370</v>
      </c>
      <c r="AJ125">
        <f t="shared" si="11"/>
        <v>273</v>
      </c>
      <c r="AK125">
        <f t="shared" si="12"/>
        <v>218</v>
      </c>
      <c r="AL125">
        <f t="shared" si="13"/>
        <v>199</v>
      </c>
      <c r="AM125">
        <f t="shared" si="14"/>
        <v>194</v>
      </c>
      <c r="AP125" s="30"/>
      <c r="BQ125" s="31"/>
      <c r="BS125" s="30"/>
      <c r="CT125" s="31"/>
    </row>
    <row r="126" spans="1:98" x14ac:dyDescent="0.3">
      <c r="A126" s="11">
        <v>-4.8999999999999998E-3</v>
      </c>
      <c r="B126" s="11"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6"/>
      <c r="K126" s="6"/>
      <c r="L126" s="4"/>
      <c r="M126" s="4"/>
      <c r="N126" s="4">
        <v>356</v>
      </c>
      <c r="O126" s="4">
        <v>271</v>
      </c>
      <c r="P126" s="4">
        <v>221</v>
      </c>
      <c r="Q126" s="4">
        <v>201</v>
      </c>
      <c r="R126" s="15">
        <f t="shared" si="55"/>
        <v>196</v>
      </c>
      <c r="S126" s="15">
        <f t="shared" si="56"/>
        <v>191</v>
      </c>
      <c r="T126" s="36">
        <f t="shared" si="54"/>
        <v>181</v>
      </c>
      <c r="U126" s="6"/>
      <c r="V126" s="6"/>
      <c r="W126" s="20">
        <f t="shared" si="27"/>
        <v>265.44444444444446</v>
      </c>
      <c r="X126" s="20">
        <f t="shared" si="28"/>
        <v>201.69958847736623</v>
      </c>
      <c r="Y126" s="23">
        <f t="shared" si="29"/>
        <v>238</v>
      </c>
      <c r="Z126" s="23">
        <f t="shared" si="30"/>
        <v>195.44290123456793</v>
      </c>
      <c r="AA126">
        <v>18.850000000000001</v>
      </c>
      <c r="AB126" s="14">
        <v>44.63</v>
      </c>
      <c r="AC126" s="14">
        <v>78.77</v>
      </c>
      <c r="AD126" s="4">
        <v>390</v>
      </c>
      <c r="AE126" s="8">
        <f t="shared" si="6"/>
        <v>408.85</v>
      </c>
      <c r="AF126" s="8">
        <f t="shared" si="7"/>
        <v>434.63</v>
      </c>
      <c r="AG126" s="8">
        <f t="shared" si="8"/>
        <v>468.77</v>
      </c>
      <c r="AH126" s="9">
        <f t="shared" si="31"/>
        <v>0.31937321937321933</v>
      </c>
      <c r="AI126">
        <f t="shared" si="10"/>
        <v>356</v>
      </c>
      <c r="AJ126">
        <f t="shared" si="11"/>
        <v>271</v>
      </c>
      <c r="AK126">
        <f t="shared" si="12"/>
        <v>221</v>
      </c>
      <c r="AL126">
        <f t="shared" si="13"/>
        <v>201</v>
      </c>
      <c r="AM126">
        <f t="shared" si="14"/>
        <v>196</v>
      </c>
      <c r="AP126" s="30"/>
      <c r="BQ126" s="31"/>
      <c r="BS126" s="30"/>
      <c r="CT126" s="31"/>
    </row>
    <row r="127" spans="1:98" x14ac:dyDescent="0.3">
      <c r="A127" s="11">
        <v>-1.67E-2</v>
      </c>
      <c r="B127" s="11"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6"/>
      <c r="K127" s="6"/>
      <c r="L127" s="4"/>
      <c r="M127" s="4"/>
      <c r="N127" s="4">
        <v>364</v>
      </c>
      <c r="O127" s="4">
        <v>281</v>
      </c>
      <c r="P127" s="4">
        <v>220</v>
      </c>
      <c r="Q127" s="4">
        <v>202</v>
      </c>
      <c r="R127" s="15">
        <f t="shared" si="55"/>
        <v>197</v>
      </c>
      <c r="S127" s="15">
        <f t="shared" si="56"/>
        <v>192</v>
      </c>
      <c r="T127" s="36">
        <f t="shared" si="54"/>
        <v>182</v>
      </c>
      <c r="U127" s="6"/>
      <c r="V127" s="6"/>
      <c r="W127" s="20">
        <f t="shared" si="27"/>
        <v>265.83333333333331</v>
      </c>
      <c r="X127" s="20">
        <f t="shared" si="28"/>
        <v>201.69958847736623</v>
      </c>
      <c r="Y127" s="23">
        <f t="shared" si="29"/>
        <v>238.46666666666667</v>
      </c>
      <c r="Z127" s="23">
        <f t="shared" si="30"/>
        <v>195.44290123456793</v>
      </c>
      <c r="AA127">
        <v>18.850000000000001</v>
      </c>
      <c r="AB127" s="14">
        <v>44.63</v>
      </c>
      <c r="AC127" s="14">
        <v>78.77</v>
      </c>
      <c r="AD127" s="4">
        <v>390</v>
      </c>
      <c r="AE127" s="8">
        <f t="shared" si="6"/>
        <v>408.85</v>
      </c>
      <c r="AF127" s="8">
        <f t="shared" si="7"/>
        <v>434.63</v>
      </c>
      <c r="AG127" s="8">
        <f t="shared" si="8"/>
        <v>468.77</v>
      </c>
      <c r="AH127" s="9">
        <f t="shared" si="31"/>
        <v>0.31837606837606841</v>
      </c>
      <c r="AI127">
        <f t="shared" si="10"/>
        <v>364</v>
      </c>
      <c r="AJ127">
        <f t="shared" si="11"/>
        <v>281</v>
      </c>
      <c r="AK127">
        <f t="shared" si="12"/>
        <v>220</v>
      </c>
      <c r="AL127">
        <f t="shared" si="13"/>
        <v>202</v>
      </c>
      <c r="AM127">
        <f t="shared" si="14"/>
        <v>197</v>
      </c>
      <c r="AP127" s="30"/>
      <c r="BQ127" s="31"/>
      <c r="BS127" s="30"/>
      <c r="CT127" s="31"/>
    </row>
    <row r="128" spans="1:98" x14ac:dyDescent="0.3">
      <c r="A128" s="11">
        <v>-7.7000000000000002E-3</v>
      </c>
      <c r="B128" s="11"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6"/>
      <c r="K128" s="6"/>
      <c r="L128" s="4"/>
      <c r="M128" s="4"/>
      <c r="N128" s="4">
        <v>316</v>
      </c>
      <c r="O128" s="4">
        <v>276</v>
      </c>
      <c r="P128" s="4">
        <v>224</v>
      </c>
      <c r="Q128" s="4">
        <v>204</v>
      </c>
      <c r="R128" s="15">
        <f t="shared" si="55"/>
        <v>199</v>
      </c>
      <c r="S128" s="15">
        <f t="shared" si="56"/>
        <v>194</v>
      </c>
      <c r="T128" s="36">
        <f t="shared" si="54"/>
        <v>184</v>
      </c>
      <c r="U128" s="6"/>
      <c r="V128" s="6"/>
      <c r="W128" s="20">
        <f t="shared" si="27"/>
        <v>253.33333333333334</v>
      </c>
      <c r="X128" s="20">
        <f t="shared" si="28"/>
        <v>201.69958847736623</v>
      </c>
      <c r="Y128" s="23">
        <f t="shared" si="29"/>
        <v>231.6</v>
      </c>
      <c r="Z128" s="23">
        <f t="shared" si="30"/>
        <v>195.44290123456793</v>
      </c>
      <c r="AA128">
        <v>18.850000000000001</v>
      </c>
      <c r="AB128" s="14">
        <v>44.63</v>
      </c>
      <c r="AC128" s="14">
        <v>78.77</v>
      </c>
      <c r="AD128" s="4">
        <v>390</v>
      </c>
      <c r="AE128" s="8">
        <f t="shared" si="6"/>
        <v>408.85</v>
      </c>
      <c r="AF128" s="8">
        <f t="shared" si="7"/>
        <v>434.63</v>
      </c>
      <c r="AG128" s="8">
        <f t="shared" si="8"/>
        <v>468.77</v>
      </c>
      <c r="AH128" s="9">
        <f t="shared" si="31"/>
        <v>0.3504273504273504</v>
      </c>
      <c r="AI128">
        <f t="shared" si="10"/>
        <v>316</v>
      </c>
      <c r="AJ128">
        <f t="shared" si="11"/>
        <v>276</v>
      </c>
      <c r="AK128">
        <f t="shared" si="12"/>
        <v>224</v>
      </c>
      <c r="AL128">
        <f t="shared" si="13"/>
        <v>204</v>
      </c>
      <c r="AM128">
        <f t="shared" si="14"/>
        <v>199</v>
      </c>
      <c r="AP128" s="30"/>
      <c r="BQ128" s="31"/>
      <c r="BS128" s="30"/>
      <c r="CT128" s="31"/>
    </row>
    <row r="129" spans="1:98" x14ac:dyDescent="0.3">
      <c r="A129" s="11">
        <v>3.5999999999999999E-3</v>
      </c>
      <c r="B129" s="11"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6"/>
      <c r="K129" s="6"/>
      <c r="L129" s="4"/>
      <c r="M129" s="4"/>
      <c r="N129" s="4">
        <v>293</v>
      </c>
      <c r="O129" s="4">
        <v>268</v>
      </c>
      <c r="P129" s="4">
        <v>226</v>
      </c>
      <c r="Q129" s="4">
        <v>205</v>
      </c>
      <c r="R129" s="15">
        <f t="shared" si="55"/>
        <v>200</v>
      </c>
      <c r="S129" s="15">
        <f t="shared" si="56"/>
        <v>195</v>
      </c>
      <c r="T129" s="36">
        <f t="shared" si="54"/>
        <v>185</v>
      </c>
      <c r="U129" s="6"/>
      <c r="V129" s="6"/>
      <c r="W129" s="20">
        <f t="shared" si="27"/>
        <v>245.22222222222223</v>
      </c>
      <c r="X129" s="20">
        <f t="shared" si="28"/>
        <v>201.69958847736623</v>
      </c>
      <c r="Y129" s="23">
        <f t="shared" si="29"/>
        <v>226.96666666666667</v>
      </c>
      <c r="Z129" s="23">
        <f t="shared" si="30"/>
        <v>195.44290123456793</v>
      </c>
      <c r="AA129">
        <v>18.850000000000001</v>
      </c>
      <c r="AB129" s="14">
        <v>44.63</v>
      </c>
      <c r="AC129" s="14">
        <v>78.77</v>
      </c>
      <c r="AD129" s="4">
        <v>390</v>
      </c>
      <c r="AE129" s="8">
        <f t="shared" si="6"/>
        <v>408.85</v>
      </c>
      <c r="AF129" s="8">
        <f t="shared" si="7"/>
        <v>434.63</v>
      </c>
      <c r="AG129" s="8">
        <f t="shared" si="8"/>
        <v>468.77</v>
      </c>
      <c r="AH129" s="9">
        <f t="shared" si="31"/>
        <v>0.3712250712250712</v>
      </c>
      <c r="AI129">
        <f t="shared" si="10"/>
        <v>293</v>
      </c>
      <c r="AJ129">
        <f t="shared" si="11"/>
        <v>268</v>
      </c>
      <c r="AK129">
        <f t="shared" si="12"/>
        <v>226</v>
      </c>
      <c r="AL129">
        <f t="shared" si="13"/>
        <v>205</v>
      </c>
      <c r="AM129">
        <f t="shared" si="14"/>
        <v>200</v>
      </c>
      <c r="AP129" s="30"/>
      <c r="BQ129" s="31"/>
      <c r="BS129" s="30"/>
      <c r="CT129" s="31"/>
    </row>
    <row r="130" spans="1:98" x14ac:dyDescent="0.3">
      <c r="A130" s="11">
        <v>4.1999999999999997E-3</v>
      </c>
      <c r="B130" s="11"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6"/>
      <c r="K130" s="6"/>
      <c r="L130" s="4"/>
      <c r="M130" s="4"/>
      <c r="N130" s="4">
        <v>333</v>
      </c>
      <c r="O130" s="4">
        <v>289</v>
      </c>
      <c r="P130" s="4">
        <v>241</v>
      </c>
      <c r="Q130" s="4">
        <v>220</v>
      </c>
      <c r="R130" s="15">
        <f t="shared" si="55"/>
        <v>215</v>
      </c>
      <c r="S130" s="15">
        <f t="shared" si="56"/>
        <v>210</v>
      </c>
      <c r="T130" s="36">
        <f t="shared" si="54"/>
        <v>200</v>
      </c>
      <c r="U130" s="6"/>
      <c r="V130" s="6"/>
      <c r="W130" s="20">
        <f t="shared" si="27"/>
        <v>262.55555555555554</v>
      </c>
      <c r="X130" s="20">
        <f t="shared" si="28"/>
        <v>201.69958847736623</v>
      </c>
      <c r="Y130" s="23">
        <f t="shared" si="29"/>
        <v>243.2</v>
      </c>
      <c r="Z130" s="23">
        <f t="shared" si="30"/>
        <v>195.44290123456793</v>
      </c>
      <c r="AA130">
        <v>18.850000000000001</v>
      </c>
      <c r="AB130" s="14">
        <v>44.63</v>
      </c>
      <c r="AC130" s="14">
        <v>78.77</v>
      </c>
      <c r="AD130" s="4">
        <v>390</v>
      </c>
      <c r="AE130" s="8">
        <f t="shared" si="6"/>
        <v>408.85</v>
      </c>
      <c r="AF130" s="8">
        <f t="shared" si="7"/>
        <v>434.63</v>
      </c>
      <c r="AG130" s="8">
        <f t="shared" si="8"/>
        <v>468.77</v>
      </c>
      <c r="AH130" s="9">
        <f t="shared" si="31"/>
        <v>0.3267806267806268</v>
      </c>
      <c r="AI130">
        <f t="shared" si="10"/>
        <v>333</v>
      </c>
      <c r="AJ130">
        <f t="shared" si="11"/>
        <v>289</v>
      </c>
      <c r="AK130">
        <f t="shared" si="12"/>
        <v>241</v>
      </c>
      <c r="AL130">
        <f t="shared" si="13"/>
        <v>220</v>
      </c>
      <c r="AM130">
        <f t="shared" si="14"/>
        <v>215</v>
      </c>
      <c r="AP130" s="30"/>
      <c r="BQ130" s="31"/>
      <c r="BS130" s="30"/>
      <c r="CT130" s="31"/>
    </row>
    <row r="131" spans="1:98" x14ac:dyDescent="0.3">
      <c r="A131" s="11">
        <v>-3.5999999999999999E-3</v>
      </c>
      <c r="B131" s="11"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6"/>
      <c r="K131" s="6"/>
      <c r="L131" s="4"/>
      <c r="M131" s="4"/>
      <c r="N131" s="4">
        <v>322</v>
      </c>
      <c r="O131" s="4">
        <v>281</v>
      </c>
      <c r="P131" s="4">
        <v>242</v>
      </c>
      <c r="Q131" s="4">
        <v>230</v>
      </c>
      <c r="R131" s="15">
        <f t="shared" si="55"/>
        <v>225</v>
      </c>
      <c r="S131" s="15">
        <f t="shared" si="56"/>
        <v>220</v>
      </c>
      <c r="T131" s="36">
        <f t="shared" si="54"/>
        <v>210</v>
      </c>
      <c r="U131" s="6"/>
      <c r="V131" s="6"/>
      <c r="W131" s="20">
        <f t="shared" si="27"/>
        <v>258.66666666666669</v>
      </c>
      <c r="X131" s="20">
        <f t="shared" si="28"/>
        <v>201.69958847736623</v>
      </c>
      <c r="Y131" s="23">
        <f t="shared" si="29"/>
        <v>244.7</v>
      </c>
      <c r="Z131" s="23">
        <f t="shared" si="30"/>
        <v>195.44290123456793</v>
      </c>
      <c r="AA131">
        <v>18.850000000000001</v>
      </c>
      <c r="AB131" s="14">
        <v>44.63</v>
      </c>
      <c r="AC131" s="14">
        <v>78.77</v>
      </c>
      <c r="AD131" s="4">
        <v>390</v>
      </c>
      <c r="AE131" s="8">
        <f>$AD131+$AA131</f>
        <v>408.85</v>
      </c>
      <c r="AF131" s="8">
        <f t="shared" si="7"/>
        <v>434.63</v>
      </c>
      <c r="AG131" s="8">
        <f t="shared" si="8"/>
        <v>468.77</v>
      </c>
      <c r="AH131" s="9">
        <f t="shared" si="31"/>
        <v>0.33675213675213672</v>
      </c>
      <c r="AI131">
        <f t="shared" ref="AI131:AI139" si="57">INDEX($D131:$V131,MATCH(YEAR($C131),$D$1:$V$1,0))</f>
        <v>322</v>
      </c>
      <c r="AJ131">
        <f t="shared" ref="AJ131:AJ139" si="58">INDEX($D131:$V131,MATCH((YEAR($C131)+1),$D$1:$V$1,0))</f>
        <v>281</v>
      </c>
      <c r="AK131">
        <f t="shared" ref="AK131:AK139" si="59">INDEX($D131:$V131,MATCH((YEAR($C131)+2),$D$1:$V$1,0))</f>
        <v>242</v>
      </c>
      <c r="AL131">
        <f t="shared" ref="AL131:AL139" si="60">INDEX($D131:$V131,MATCH((YEAR($C131)+3),$D$1:$V$1,0))</f>
        <v>230</v>
      </c>
      <c r="AM131">
        <f t="shared" ref="AM131:AM139" si="61">INDEX($D131:$V131,MATCH((YEAR($C131)+4),$D$1:$V$1,0))</f>
        <v>225</v>
      </c>
      <c r="AP131" s="30"/>
      <c r="BQ131" s="31"/>
      <c r="BS131" s="30"/>
      <c r="CT131" s="31"/>
    </row>
    <row r="132" spans="1:98" x14ac:dyDescent="0.3">
      <c r="A132" s="11">
        <v>2.7000000000000001E-3</v>
      </c>
      <c r="B132" s="11">
        <v>1.8E-3</v>
      </c>
      <c r="C132" s="3">
        <v>45962</v>
      </c>
      <c r="D132" s="3"/>
      <c r="E132" s="1"/>
      <c r="F132" s="1"/>
      <c r="G132" s="1"/>
      <c r="H132" s="6"/>
      <c r="I132" s="6"/>
      <c r="J132" s="6"/>
      <c r="K132" s="6"/>
      <c r="L132" s="4"/>
      <c r="M132" s="4"/>
      <c r="N132" s="4">
        <v>295</v>
      </c>
      <c r="O132" s="4">
        <v>279</v>
      </c>
      <c r="P132" s="4">
        <v>233</v>
      </c>
      <c r="Q132" s="4">
        <v>225</v>
      </c>
      <c r="R132" s="15">
        <f t="shared" si="55"/>
        <v>220</v>
      </c>
      <c r="S132" s="15">
        <f t="shared" si="56"/>
        <v>215</v>
      </c>
      <c r="T132" s="36">
        <f t="shared" si="54"/>
        <v>205</v>
      </c>
      <c r="U132" s="6"/>
      <c r="V132" s="6"/>
      <c r="W132" s="20">
        <f t="shared" si="27"/>
        <v>249.55555555555554</v>
      </c>
      <c r="X132" s="20">
        <f t="shared" si="28"/>
        <v>201.69958847736623</v>
      </c>
      <c r="Y132" s="23">
        <f t="shared" si="29"/>
        <v>237.06666666666666</v>
      </c>
      <c r="Z132" s="23">
        <f t="shared" si="30"/>
        <v>195.44290123456793</v>
      </c>
      <c r="AA132">
        <v>18.850000000000001</v>
      </c>
      <c r="AB132" s="14">
        <v>44.63</v>
      </c>
      <c r="AC132" s="14">
        <v>78.77</v>
      </c>
      <c r="AD132" s="4">
        <v>390</v>
      </c>
      <c r="AE132" s="8">
        <f>$AD132+$AA132</f>
        <v>408.85</v>
      </c>
      <c r="AF132" s="8">
        <f t="shared" si="7"/>
        <v>434.63</v>
      </c>
      <c r="AG132" s="8">
        <f t="shared" si="8"/>
        <v>468.77</v>
      </c>
      <c r="AH132" s="9">
        <f t="shared" si="31"/>
        <v>0.36011396011396013</v>
      </c>
      <c r="AI132">
        <f t="shared" si="57"/>
        <v>295</v>
      </c>
      <c r="AJ132">
        <f t="shared" si="58"/>
        <v>279</v>
      </c>
      <c r="AK132">
        <f t="shared" si="59"/>
        <v>233</v>
      </c>
      <c r="AL132">
        <f t="shared" si="60"/>
        <v>225</v>
      </c>
      <c r="AM132">
        <f t="shared" si="61"/>
        <v>220</v>
      </c>
      <c r="AP132" s="30"/>
      <c r="BQ132" s="31"/>
      <c r="BS132" s="30"/>
      <c r="CT132" s="31"/>
    </row>
    <row r="133" spans="1:98" x14ac:dyDescent="0.3">
      <c r="A133" s="11">
        <v>-1E-4</v>
      </c>
      <c r="B133" s="11">
        <v>3.3E-3</v>
      </c>
      <c r="C133" s="3">
        <v>45992</v>
      </c>
      <c r="D133" s="3"/>
      <c r="E133" s="1"/>
      <c r="F133" s="1"/>
      <c r="G133" s="1"/>
      <c r="H133" s="6"/>
      <c r="I133" s="6"/>
      <c r="J133" s="6"/>
      <c r="K133" s="6"/>
      <c r="L133" s="4"/>
      <c r="M133" s="4"/>
      <c r="N133" s="4">
        <v>312</v>
      </c>
      <c r="O133" s="4">
        <v>316</v>
      </c>
      <c r="P133" s="15">
        <v>265</v>
      </c>
      <c r="Q133" s="15">
        <v>260</v>
      </c>
      <c r="R133" s="15">
        <v>231</v>
      </c>
      <c r="S133" s="15">
        <v>205</v>
      </c>
      <c r="T133" s="36">
        <f>S133-10</f>
        <v>195</v>
      </c>
      <c r="U133" s="6"/>
      <c r="V133" s="6"/>
      <c r="W133" s="20">
        <f t="shared" si="27"/>
        <v>281.77777777777777</v>
      </c>
      <c r="X133" s="20">
        <f t="shared" si="28"/>
        <v>201.69958847736623</v>
      </c>
      <c r="Y133" s="23">
        <f t="shared" si="29"/>
        <v>257.18333333333334</v>
      </c>
      <c r="Z133" s="23">
        <f t="shared" si="30"/>
        <v>195.44290123456793</v>
      </c>
      <c r="AA133">
        <v>18.850000000000001</v>
      </c>
      <c r="AB133" s="14">
        <v>44.63</v>
      </c>
      <c r="AC133" s="14">
        <v>78.77</v>
      </c>
      <c r="AD133" s="4">
        <v>390</v>
      </c>
      <c r="AE133" s="8">
        <f>$AD133+$AA133</f>
        <v>408.85</v>
      </c>
      <c r="AF133" s="8">
        <f t="shared" si="7"/>
        <v>434.63</v>
      </c>
      <c r="AG133" s="8">
        <f t="shared" si="8"/>
        <v>468.77</v>
      </c>
      <c r="AH133" s="9">
        <f t="shared" si="31"/>
        <v>0.27749287749287749</v>
      </c>
      <c r="AI133">
        <f t="shared" si="57"/>
        <v>312</v>
      </c>
      <c r="AJ133">
        <f t="shared" si="58"/>
        <v>316</v>
      </c>
      <c r="AK133">
        <f t="shared" si="59"/>
        <v>265</v>
      </c>
      <c r="AL133">
        <f t="shared" si="60"/>
        <v>260</v>
      </c>
      <c r="AM133">
        <f t="shared" si="61"/>
        <v>231</v>
      </c>
      <c r="AP133" s="30"/>
      <c r="BQ133" s="31"/>
      <c r="BS133" s="30"/>
      <c r="CT133" s="31"/>
    </row>
    <row r="134" spans="1:98" x14ac:dyDescent="0.3">
      <c r="A134" s="11">
        <v>4.1000000000000003E-3</v>
      </c>
      <c r="B134" s="11"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6"/>
      <c r="K134" s="6"/>
      <c r="L134" s="4"/>
      <c r="M134" s="4"/>
      <c r="N134" s="4"/>
      <c r="O134" s="4">
        <v>364</v>
      </c>
      <c r="P134" s="15">
        <v>294</v>
      </c>
      <c r="Q134" s="15">
        <v>275</v>
      </c>
      <c r="R134" s="15">
        <v>255</v>
      </c>
      <c r="S134" s="15">
        <v>215</v>
      </c>
      <c r="T134" s="15">
        <v>203</v>
      </c>
      <c r="U134" s="6"/>
      <c r="V134" s="6"/>
      <c r="W134" s="20">
        <f t="shared" si="27"/>
        <v>311</v>
      </c>
      <c r="X134" s="20">
        <f t="shared" si="28"/>
        <v>201.69958847736623</v>
      </c>
      <c r="Y134" s="23">
        <f t="shared" si="29"/>
        <v>280.60000000000002</v>
      </c>
      <c r="Z134" s="23">
        <f t="shared" si="30"/>
        <v>195.44290123456793</v>
      </c>
      <c r="AA134">
        <v>18.850000000000001</v>
      </c>
      <c r="AB134" s="14">
        <v>44.63</v>
      </c>
      <c r="AC134" s="14">
        <v>78.77</v>
      </c>
      <c r="AD134" s="15">
        <v>390</v>
      </c>
      <c r="AE134" s="8">
        <f>$AD134+$AA134</f>
        <v>408.85</v>
      </c>
      <c r="AF134" s="8">
        <f t="shared" si="7"/>
        <v>434.63</v>
      </c>
      <c r="AG134" s="8">
        <f t="shared" si="8"/>
        <v>468.77</v>
      </c>
      <c r="AH134" s="9">
        <f t="shared" ref="AH134:AH137" si="62">(AD134-W134)/AD134</f>
        <v>0.20256410256410257</v>
      </c>
      <c r="AI134">
        <f t="shared" si="57"/>
        <v>364</v>
      </c>
      <c r="AJ134">
        <f t="shared" si="58"/>
        <v>294</v>
      </c>
      <c r="AK134">
        <f t="shared" si="59"/>
        <v>275</v>
      </c>
      <c r="AL134">
        <f t="shared" si="60"/>
        <v>255</v>
      </c>
      <c r="AM134">
        <f t="shared" si="61"/>
        <v>215</v>
      </c>
      <c r="AP134" s="30"/>
      <c r="BQ134" s="31"/>
      <c r="BS134" s="30"/>
      <c r="CT134" s="31"/>
    </row>
    <row r="135" spans="1:98" x14ac:dyDescent="0.3">
      <c r="A135" s="11">
        <v>-7.3000000000000001E-3</v>
      </c>
      <c r="B135" s="11"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6"/>
      <c r="K135" s="6"/>
      <c r="L135" s="4"/>
      <c r="M135" s="4"/>
      <c r="N135" s="4"/>
      <c r="O135" s="4">
        <v>436</v>
      </c>
      <c r="P135" s="4">
        <v>314</v>
      </c>
      <c r="Q135" s="4">
        <v>298</v>
      </c>
      <c r="R135" s="4">
        <v>270</v>
      </c>
      <c r="S135" s="4">
        <v>247</v>
      </c>
      <c r="T135" s="4">
        <v>209</v>
      </c>
      <c r="U135" s="6"/>
      <c r="V135" s="6"/>
      <c r="W135" s="20">
        <f t="shared" si="27"/>
        <v>344.72222222222223</v>
      </c>
      <c r="X135" s="20">
        <f t="shared" si="28"/>
        <v>201.69958847736623</v>
      </c>
      <c r="Y135" s="23">
        <f t="shared" si="29"/>
        <v>309.21666666666664</v>
      </c>
      <c r="Z135" s="23">
        <f t="shared" si="30"/>
        <v>195.44290123456793</v>
      </c>
      <c r="AA135">
        <v>18.850000000000001</v>
      </c>
      <c r="AB135" s="14">
        <v>44.63</v>
      </c>
      <c r="AC135" s="14">
        <v>78.77</v>
      </c>
      <c r="AD135" s="4">
        <v>390</v>
      </c>
      <c r="AE135" s="8">
        <f>$AD135+$AA135</f>
        <v>408.85</v>
      </c>
      <c r="AF135" s="8">
        <f t="shared" si="7"/>
        <v>434.63</v>
      </c>
      <c r="AG135" s="8">
        <f t="shared" si="8"/>
        <v>468.77</v>
      </c>
      <c r="AH135" s="9">
        <f t="shared" si="62"/>
        <v>0.11609686609686608</v>
      </c>
      <c r="AI135">
        <f t="shared" si="57"/>
        <v>436</v>
      </c>
      <c r="AJ135">
        <f t="shared" si="58"/>
        <v>314</v>
      </c>
      <c r="AK135">
        <f t="shared" si="59"/>
        <v>298</v>
      </c>
      <c r="AL135">
        <f t="shared" si="60"/>
        <v>270</v>
      </c>
      <c r="AM135">
        <f t="shared" si="61"/>
        <v>247</v>
      </c>
      <c r="AP135" s="30"/>
      <c r="BQ135" s="31"/>
      <c r="BS135" s="30"/>
      <c r="CT135" s="31"/>
    </row>
    <row r="136" spans="1:98" x14ac:dyDescent="0.3">
      <c r="A136" s="11">
        <v>3.7000000000000002E-3</v>
      </c>
      <c r="B136" s="11"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6"/>
      <c r="K136" s="6"/>
      <c r="L136" s="4"/>
      <c r="M136" s="4"/>
      <c r="N136" s="4"/>
      <c r="O136" s="4">
        <v>400</v>
      </c>
      <c r="P136" s="4">
        <v>298</v>
      </c>
      <c r="Q136" s="4">
        <v>282</v>
      </c>
      <c r="R136" s="4">
        <v>261</v>
      </c>
      <c r="S136" s="4">
        <v>240</v>
      </c>
      <c r="T136" s="4">
        <v>218</v>
      </c>
      <c r="U136" s="6"/>
      <c r="V136" s="6"/>
      <c r="W136" s="20">
        <f t="shared" si="27"/>
        <v>318.94444444444446</v>
      </c>
      <c r="X136" s="20">
        <f t="shared" si="28"/>
        <v>201.69958847736623</v>
      </c>
      <c r="Y136" s="23">
        <f t="shared" si="29"/>
        <v>290.13333333333333</v>
      </c>
      <c r="Z136" s="23">
        <f t="shared" si="30"/>
        <v>195.44290123456793</v>
      </c>
      <c r="AA136">
        <v>18.850000000000001</v>
      </c>
      <c r="AB136" s="14">
        <v>44.63</v>
      </c>
      <c r="AC136" s="14">
        <v>78.77</v>
      </c>
      <c r="AD136" s="4">
        <v>390</v>
      </c>
      <c r="AE136" s="8">
        <f t="shared" ref="AE136:AE139" si="63">$AD136+$AA136</f>
        <v>408.85</v>
      </c>
      <c r="AF136" s="8">
        <f t="shared" si="7"/>
        <v>434.63</v>
      </c>
      <c r="AG136" s="8">
        <f t="shared" si="8"/>
        <v>468.77</v>
      </c>
      <c r="AH136" s="9">
        <f t="shared" si="62"/>
        <v>0.18219373219373217</v>
      </c>
      <c r="AI136">
        <f t="shared" si="57"/>
        <v>400</v>
      </c>
      <c r="AJ136">
        <f t="shared" si="58"/>
        <v>298</v>
      </c>
      <c r="AK136">
        <f t="shared" si="59"/>
        <v>282</v>
      </c>
      <c r="AL136">
        <f t="shared" si="60"/>
        <v>261</v>
      </c>
      <c r="AM136">
        <f t="shared" si="61"/>
        <v>240</v>
      </c>
      <c r="AP136" s="30"/>
      <c r="BQ136" s="31"/>
      <c r="BS136" s="30"/>
      <c r="CT136" s="31"/>
    </row>
    <row r="137" spans="1:98" x14ac:dyDescent="0.3">
      <c r="A137" s="11">
        <v>1.32E-2</v>
      </c>
      <c r="B137" s="11"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6"/>
      <c r="K137" s="6"/>
      <c r="L137" s="4"/>
      <c r="M137" s="4"/>
      <c r="N137" s="4"/>
      <c r="O137" s="4">
        <v>325</v>
      </c>
      <c r="P137" s="4">
        <v>296</v>
      </c>
      <c r="Q137" s="4">
        <v>280</v>
      </c>
      <c r="R137" s="4">
        <v>256</v>
      </c>
      <c r="S137" s="4">
        <v>231</v>
      </c>
      <c r="T137" s="4">
        <v>214</v>
      </c>
      <c r="U137" s="4"/>
      <c r="V137" s="4"/>
      <c r="W137" s="20">
        <f t="shared" si="27"/>
        <v>294.58333333333331</v>
      </c>
      <c r="X137" s="20">
        <f t="shared" si="28"/>
        <v>201.69958847736623</v>
      </c>
      <c r="Y137" s="23">
        <f t="shared" si="29"/>
        <v>272.05</v>
      </c>
      <c r="Z137" s="23">
        <f t="shared" si="30"/>
        <v>195.44290123456793</v>
      </c>
      <c r="AA137">
        <v>18.850000000000001</v>
      </c>
      <c r="AB137" s="14">
        <v>44.63</v>
      </c>
      <c r="AC137" s="14">
        <v>78.77</v>
      </c>
      <c r="AD137" s="4">
        <v>390</v>
      </c>
      <c r="AE137" s="8">
        <f t="shared" si="63"/>
        <v>408.85</v>
      </c>
      <c r="AF137" s="8">
        <f t="shared" si="7"/>
        <v>434.63</v>
      </c>
      <c r="AG137" s="8">
        <f t="shared" si="8"/>
        <v>468.77</v>
      </c>
      <c r="AH137" s="9">
        <f t="shared" si="62"/>
        <v>0.2446581196581197</v>
      </c>
      <c r="AI137">
        <f t="shared" si="57"/>
        <v>325</v>
      </c>
      <c r="AJ137">
        <f t="shared" si="58"/>
        <v>296</v>
      </c>
      <c r="AK137">
        <f t="shared" si="59"/>
        <v>280</v>
      </c>
      <c r="AL137">
        <f t="shared" si="60"/>
        <v>256</v>
      </c>
      <c r="AM137">
        <f t="shared" si="61"/>
        <v>231</v>
      </c>
      <c r="AP137" s="30"/>
      <c r="BQ137" s="31"/>
      <c r="BS137" s="30"/>
      <c r="CT137" s="31"/>
    </row>
    <row r="138" spans="1:98" x14ac:dyDescent="0.3">
      <c r="A138" s="11">
        <v>8.3999999999999995E-3</v>
      </c>
      <c r="B138" s="11"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v>337</v>
      </c>
      <c r="P138" s="4">
        <v>317</v>
      </c>
      <c r="Q138" s="4">
        <v>293</v>
      </c>
      <c r="R138" s="4">
        <v>267</v>
      </c>
      <c r="S138" s="4">
        <v>249</v>
      </c>
      <c r="T138" s="4">
        <v>220</v>
      </c>
      <c r="U138" s="4"/>
      <c r="V138" s="4"/>
      <c r="W138" s="20">
        <f t="shared" si="27"/>
        <v>307.88888888888891</v>
      </c>
      <c r="X138" s="20">
        <f t="shared" si="28"/>
        <v>201.69958847736623</v>
      </c>
      <c r="Y138" s="23">
        <f t="shared" si="29"/>
        <v>284.8</v>
      </c>
      <c r="Z138" s="23">
        <f t="shared" si="30"/>
        <v>195.44290123456793</v>
      </c>
      <c r="AA138">
        <v>18.850000000000001</v>
      </c>
      <c r="AB138" s="14">
        <v>44.63</v>
      </c>
      <c r="AC138" s="14">
        <v>78.77</v>
      </c>
      <c r="AD138" s="4">
        <v>390</v>
      </c>
      <c r="AE138" s="8">
        <f t="shared" si="63"/>
        <v>408.85</v>
      </c>
      <c r="AF138" s="8">
        <f t="shared" si="7"/>
        <v>434.63</v>
      </c>
      <c r="AG138" s="8">
        <f t="shared" si="8"/>
        <v>468.77</v>
      </c>
      <c r="AH138" s="9">
        <f t="shared" ref="AH138:AH139" si="64">(AD138-W138)/AD138</f>
        <v>0.21054131054131048</v>
      </c>
      <c r="AI138">
        <f t="shared" si="57"/>
        <v>337</v>
      </c>
      <c r="AJ138">
        <f t="shared" si="58"/>
        <v>317</v>
      </c>
      <c r="AK138">
        <f t="shared" si="59"/>
        <v>293</v>
      </c>
      <c r="AL138">
        <f t="shared" si="60"/>
        <v>267</v>
      </c>
      <c r="AM138">
        <f t="shared" si="61"/>
        <v>249</v>
      </c>
      <c r="AP138" s="30"/>
      <c r="BQ138" s="31"/>
      <c r="BS138" s="30"/>
      <c r="CT138" s="31"/>
    </row>
    <row r="139" spans="1:98" x14ac:dyDescent="0.3">
      <c r="A139" s="11"/>
      <c r="B139" s="11"/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v>314</v>
      </c>
      <c r="P139" s="4">
        <v>313</v>
      </c>
      <c r="Q139" s="4">
        <v>295</v>
      </c>
      <c r="R139" s="4">
        <v>270</v>
      </c>
      <c r="S139" s="4">
        <v>251</v>
      </c>
      <c r="T139" s="4">
        <v>222</v>
      </c>
      <c r="U139" s="4"/>
      <c r="V139" s="4"/>
      <c r="W139" s="20">
        <f t="shared" si="27"/>
        <v>301.22222222222223</v>
      </c>
      <c r="X139" s="20">
        <f t="shared" si="28"/>
        <v>201.69958847736623</v>
      </c>
      <c r="Y139" s="23">
        <f t="shared" si="29"/>
        <v>280.93333333333334</v>
      </c>
      <c r="Z139" s="23">
        <f t="shared" si="30"/>
        <v>195.44290123456793</v>
      </c>
      <c r="AA139">
        <v>18.850000000000001</v>
      </c>
      <c r="AB139" s="14">
        <v>44.63</v>
      </c>
      <c r="AC139" s="14">
        <v>78.77</v>
      </c>
      <c r="AD139" s="4">
        <v>390</v>
      </c>
      <c r="AE139" s="8">
        <f t="shared" si="63"/>
        <v>408.85</v>
      </c>
      <c r="AF139" s="8">
        <f t="shared" si="7"/>
        <v>434.63</v>
      </c>
      <c r="AG139" s="8">
        <f t="shared" si="8"/>
        <v>468.77</v>
      </c>
      <c r="AH139" s="9">
        <f t="shared" si="64"/>
        <v>0.22763532763532762</v>
      </c>
      <c r="AI139">
        <f t="shared" si="57"/>
        <v>314</v>
      </c>
      <c r="AJ139">
        <f t="shared" si="58"/>
        <v>313</v>
      </c>
      <c r="AK139">
        <f t="shared" si="59"/>
        <v>295</v>
      </c>
      <c r="AL139">
        <f t="shared" si="60"/>
        <v>270</v>
      </c>
      <c r="AM139">
        <f t="shared" si="61"/>
        <v>251</v>
      </c>
      <c r="AP139" s="30"/>
      <c r="BQ139" s="31"/>
      <c r="BS139" s="30"/>
      <c r="CT139" s="31"/>
    </row>
    <row r="140" spans="1:98" x14ac:dyDescent="0.3">
      <c r="A140" s="11"/>
      <c r="B140" s="11"/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8"/>
      <c r="AF140" s="14"/>
      <c r="AG140" s="14"/>
      <c r="AH140" s="9"/>
      <c r="AP140" s="30"/>
      <c r="BQ140" s="31"/>
      <c r="BS140" s="30"/>
      <c r="CT140" s="31"/>
    </row>
    <row r="141" spans="1:98" x14ac:dyDescent="0.3">
      <c r="A141" s="11"/>
      <c r="B141" s="11"/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8"/>
      <c r="AF141" s="14"/>
      <c r="AG141" s="14"/>
      <c r="AH141" s="9"/>
      <c r="AP141" s="30"/>
      <c r="BQ141" s="31"/>
      <c r="BS141" s="30"/>
      <c r="CT141" s="31"/>
    </row>
    <row r="142" spans="1:98" x14ac:dyDescent="0.3">
      <c r="A142" s="11"/>
      <c r="B142" s="11"/>
      <c r="C142" s="3">
        <v>46266</v>
      </c>
      <c r="D142" s="3"/>
      <c r="E142" s="1"/>
      <c r="F142" s="1"/>
      <c r="G142" s="1"/>
      <c r="H142" s="6"/>
      <c r="I142" s="6"/>
      <c r="J142" s="6"/>
      <c r="K142" s="6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20"/>
      <c r="X142" s="20"/>
      <c r="Y142" s="23"/>
      <c r="Z142" s="23"/>
      <c r="AB142" s="14"/>
      <c r="AC142" s="14"/>
      <c r="AD142" s="4"/>
      <c r="AE142" s="8"/>
      <c r="AF142" s="14"/>
      <c r="AG142" s="14"/>
      <c r="AH142" s="9"/>
      <c r="AP142" s="30"/>
      <c r="BQ142" s="31"/>
      <c r="BS142" s="30"/>
      <c r="CT142" s="31"/>
    </row>
    <row r="143" spans="1:98" x14ac:dyDescent="0.3">
      <c r="A143" s="11"/>
      <c r="B143" s="11"/>
      <c r="C143" s="3">
        <v>46296</v>
      </c>
      <c r="D143" s="3"/>
      <c r="E143" s="1"/>
      <c r="F143" s="1"/>
      <c r="G143" s="1"/>
      <c r="H143" s="6"/>
      <c r="I143" s="6"/>
      <c r="J143" s="6"/>
      <c r="K143" s="6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20"/>
      <c r="X143" s="20"/>
      <c r="Y143" s="23"/>
      <c r="Z143" s="23"/>
      <c r="AB143" s="14"/>
      <c r="AC143" s="14"/>
      <c r="AD143" s="4"/>
      <c r="AE143" s="8"/>
      <c r="AF143" s="14"/>
      <c r="AG143" s="14"/>
      <c r="AH143" s="9"/>
      <c r="AP143" s="30"/>
      <c r="BQ143" s="31"/>
      <c r="BS143" s="30"/>
      <c r="CT143" s="31"/>
    </row>
    <row r="144" spans="1:98" x14ac:dyDescent="0.3">
      <c r="A144" s="11"/>
      <c r="B144" s="11"/>
      <c r="C144" s="3">
        <v>46327</v>
      </c>
      <c r="D144" s="3"/>
      <c r="E144" s="1"/>
      <c r="F144" s="1"/>
      <c r="G144" s="1"/>
      <c r="H144" s="6"/>
      <c r="I144" s="6"/>
      <c r="J144" s="6"/>
      <c r="K144" s="6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20"/>
      <c r="X144" s="20"/>
      <c r="Y144" s="23"/>
      <c r="Z144" s="23"/>
      <c r="AB144" s="14"/>
      <c r="AC144" s="14"/>
      <c r="AD144" s="4"/>
      <c r="AE144" s="8"/>
      <c r="AF144" s="14"/>
      <c r="AG144" s="14"/>
      <c r="AH144" s="9"/>
      <c r="AP144" s="30"/>
      <c r="BQ144" s="31"/>
      <c r="BS144" s="30"/>
      <c r="CT144" s="31"/>
    </row>
    <row r="145" spans="1:98" x14ac:dyDescent="0.3">
      <c r="A145" s="11"/>
      <c r="B145" s="11"/>
      <c r="C145" s="3">
        <v>46357</v>
      </c>
      <c r="D145" s="3"/>
      <c r="E145" s="1"/>
      <c r="F145" s="1"/>
      <c r="G145" s="1"/>
      <c r="H145" s="6"/>
      <c r="I145" s="6"/>
      <c r="J145" s="6"/>
      <c r="K145" s="6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20"/>
      <c r="X145" s="20"/>
      <c r="Y145" s="23"/>
      <c r="Z145" s="23"/>
      <c r="AB145" s="14"/>
      <c r="AC145" s="14"/>
      <c r="AD145" s="4"/>
      <c r="AE145" s="8"/>
      <c r="AF145" s="14"/>
      <c r="AG145" s="14"/>
      <c r="AH145" s="9"/>
      <c r="AP145" s="30"/>
      <c r="BQ145" s="31"/>
      <c r="BS145" s="30"/>
      <c r="CT145" s="31"/>
    </row>
    <row r="146" spans="1:98" x14ac:dyDescent="0.3">
      <c r="AP146" s="30"/>
      <c r="BQ146" s="31"/>
      <c r="BS146" s="30"/>
      <c r="CT146" s="31"/>
    </row>
    <row r="147" spans="1:98" x14ac:dyDescent="0.3">
      <c r="AP147" s="32"/>
      <c r="AQ147" s="33"/>
      <c r="AR147" s="33"/>
      <c r="AS147" s="33"/>
      <c r="AT147" s="33"/>
      <c r="AU147" s="33"/>
      <c r="AV147" s="33"/>
      <c r="AW147" s="33"/>
      <c r="AX147" s="33"/>
      <c r="AY147" s="33"/>
      <c r="AZ147" s="33"/>
      <c r="BA147" s="33"/>
      <c r="BB147" s="33"/>
      <c r="BC147" s="33"/>
      <c r="BD147" s="33"/>
      <c r="BE147" s="33"/>
      <c r="BF147" s="33"/>
      <c r="BG147" s="33"/>
      <c r="BH147" s="33"/>
      <c r="BI147" s="33"/>
      <c r="BJ147" s="33"/>
      <c r="BK147" s="33"/>
      <c r="BL147" s="33"/>
      <c r="BM147" s="33"/>
      <c r="BN147" s="33"/>
      <c r="BO147" s="33"/>
      <c r="BP147" s="33"/>
      <c r="BQ147" s="34"/>
      <c r="BS147" s="32"/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33"/>
      <c r="CR147" s="33"/>
      <c r="CS147" s="33"/>
      <c r="CT147" s="34"/>
    </row>
  </sheetData>
  <phoneticPr fontId="4" type="noConversion"/>
  <pageMargins left="0.511811024" right="0.511811024" top="0.78740157499999996" bottom="0.78740157499999996" header="0.31496062000000002" footer="0.31496062000000002"/>
  <pageSetup paperSize="9" scale="26" orientation="landscape" r:id="rId1"/>
  <headerFooter>
    <oddHeader>&amp;C&amp;"Arial"&amp;8&amp;K000000INTERNAL&amp;1#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80BFA-C473-4265-A822-389C17F8085B}">
  <sheetPr>
    <pageSetUpPr fitToPage="1"/>
  </sheetPr>
  <dimension ref="A1:CV145"/>
  <sheetViews>
    <sheetView showGridLines="0" zoomScale="85" zoomScaleNormal="85" workbookViewId="0">
      <pane xSplit="3" ySplit="1" topLeftCell="W72" activePane="bottomRight" state="frozen"/>
      <selection pane="topRight"/>
      <selection pane="bottomLeft"/>
      <selection pane="bottomRight" activeCell="AD98" sqref="AD98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5" width="12.6640625" customWidth="1"/>
    <col min="6" max="10" width="12.6640625" hidden="1" customWidth="1"/>
    <col min="11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3.44140625" customWidth="1"/>
    <col min="46" max="51" width="9.6640625" bestFit="1" customWidth="1"/>
    <col min="72" max="72" width="5" customWidth="1"/>
    <col min="73" max="73" width="4.33203125" customWidth="1"/>
    <col min="74" max="74" width="10.109375" bestFit="1" customWidth="1"/>
    <col min="75" max="80" width="9.6640625" bestFit="1" customWidth="1"/>
    <col min="100" max="100" width="7.33203125" customWidth="1"/>
    <col min="101" max="101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100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100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100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100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100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  <c r="AS53" s="27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9"/>
      <c r="BV53" s="27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8"/>
      <c r="CQ53" s="28"/>
      <c r="CR53" s="28"/>
      <c r="CS53" s="28"/>
      <c r="CT53" s="28"/>
      <c r="CU53" s="28"/>
      <c r="CV53" s="29"/>
    </row>
    <row r="54" spans="1:100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  <c r="AS54" s="30"/>
      <c r="BT54" s="31"/>
      <c r="BV54" s="30"/>
      <c r="CV54" s="31"/>
    </row>
    <row r="55" spans="1:100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  <c r="AS55" s="30"/>
      <c r="BT55" s="31"/>
      <c r="BV55" s="30"/>
      <c r="CV55" s="31"/>
    </row>
    <row r="56" spans="1:100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  <c r="AS56" s="30"/>
      <c r="BT56" s="31"/>
      <c r="BV56" s="30"/>
      <c r="CV56" s="31"/>
    </row>
    <row r="57" spans="1:100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  <c r="AS57" s="30"/>
      <c r="BT57" s="31"/>
      <c r="BV57" s="30"/>
      <c r="CV57" s="31"/>
    </row>
    <row r="58" spans="1:100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  <c r="AS58" s="30"/>
      <c r="BT58" s="31"/>
      <c r="BV58" s="30"/>
      <c r="CV58" s="31"/>
    </row>
    <row r="59" spans="1:100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  <c r="AS59" s="30"/>
      <c r="BT59" s="31"/>
      <c r="BV59" s="30"/>
      <c r="CV59" s="31"/>
    </row>
    <row r="60" spans="1:100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  <c r="AS60" s="30"/>
      <c r="BT60" s="31"/>
      <c r="BV60" s="30"/>
      <c r="CV60" s="31"/>
    </row>
    <row r="61" spans="1:100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  <c r="AS61" s="30"/>
      <c r="BT61" s="31"/>
      <c r="BV61" s="30"/>
      <c r="CV61" s="31"/>
    </row>
    <row r="62" spans="1:100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  <c r="AS62" s="30"/>
      <c r="BT62" s="31"/>
      <c r="BV62" s="30"/>
      <c r="CV62" s="31"/>
    </row>
    <row r="63" spans="1:100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  <c r="AS63" s="30"/>
      <c r="BT63" s="31"/>
      <c r="BV63" s="30"/>
      <c r="CV63" s="31"/>
    </row>
    <row r="64" spans="1:100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  <c r="AS64" s="30"/>
      <c r="BT64" s="31"/>
      <c r="BV64" s="30"/>
      <c r="CV64" s="31"/>
    </row>
    <row r="65" spans="1:100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  <c r="AS65" s="30"/>
      <c r="BT65" s="31"/>
      <c r="BV65" s="30"/>
      <c r="CV65" s="31"/>
    </row>
    <row r="66" spans="1:100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  <c r="AS66" s="30"/>
      <c r="BT66" s="31"/>
      <c r="BV66" s="30"/>
      <c r="CV66" s="31"/>
    </row>
    <row r="67" spans="1:100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  <c r="AS67" s="30"/>
      <c r="BT67" s="31"/>
      <c r="BV67" s="30"/>
      <c r="CV67" s="31"/>
    </row>
    <row r="68" spans="1:100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  <c r="AS68" s="30"/>
      <c r="BT68" s="31"/>
      <c r="BV68" s="30"/>
      <c r="CV68" s="31"/>
    </row>
    <row r="69" spans="1:100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  <c r="AS69" s="30"/>
      <c r="BT69" s="31"/>
      <c r="BV69" s="30"/>
      <c r="CV69" s="31"/>
    </row>
    <row r="70" spans="1:100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  <c r="AS70" s="30"/>
      <c r="BT70" s="31"/>
      <c r="BV70" s="30"/>
      <c r="CV70" s="31"/>
    </row>
    <row r="71" spans="1:100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  <c r="AS71" s="30"/>
      <c r="BT71" s="31"/>
      <c r="BV71" s="30"/>
      <c r="CV71" s="31"/>
    </row>
    <row r="72" spans="1:100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  <c r="AS72" s="30"/>
      <c r="BT72" s="31"/>
      <c r="BV72" s="30"/>
      <c r="CV72" s="31"/>
    </row>
    <row r="73" spans="1:100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  <c r="AS73" s="30"/>
      <c r="BT73" s="31"/>
      <c r="BV73" s="30"/>
      <c r="CV73" s="31"/>
    </row>
    <row r="74" spans="1:100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  <c r="AS74" s="30"/>
      <c r="BT74" s="31"/>
      <c r="BV74" s="30"/>
      <c r="CV74" s="31"/>
    </row>
    <row r="75" spans="1:100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  <c r="AS75" s="30"/>
      <c r="BT75" s="31"/>
      <c r="BV75" s="30"/>
      <c r="CV75" s="31"/>
    </row>
    <row r="76" spans="1:100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  <c r="AS76" s="30"/>
      <c r="BT76" s="31"/>
      <c r="BV76" s="30"/>
      <c r="CV76" s="31"/>
    </row>
    <row r="77" spans="1:100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  <c r="AS77" s="30"/>
      <c r="BT77" s="31"/>
      <c r="BV77" s="30"/>
      <c r="CV77" s="31"/>
    </row>
    <row r="78" spans="1:100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  <c r="AS78" s="30"/>
      <c r="BT78" s="31"/>
      <c r="BV78" s="30"/>
      <c r="CV78" s="31"/>
    </row>
    <row r="79" spans="1:100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  <c r="AS79" s="30"/>
      <c r="BT79" s="31"/>
      <c r="BV79" s="30"/>
      <c r="CV79" s="31"/>
    </row>
    <row r="80" spans="1:100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  <c r="AS80" s="30"/>
      <c r="BT80" s="31"/>
      <c r="BV80" s="30"/>
      <c r="CV80" s="31"/>
    </row>
    <row r="81" spans="1:100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  <c r="AS81" s="30"/>
      <c r="BT81" s="31"/>
      <c r="BV81" s="30"/>
      <c r="CV81" s="31"/>
    </row>
    <row r="82" spans="1:100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  <c r="AS82" s="30"/>
      <c r="BT82" s="31"/>
      <c r="BV82" s="30"/>
      <c r="CV82" s="31"/>
    </row>
    <row r="83" spans="1:100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  <c r="AS83" s="30"/>
      <c r="BT83" s="31"/>
      <c r="BV83" s="30"/>
      <c r="CV83" s="31"/>
    </row>
    <row r="84" spans="1:100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  <c r="AS84" s="30"/>
      <c r="BT84" s="31"/>
      <c r="BV84" s="30"/>
      <c r="CV84" s="31"/>
    </row>
    <row r="85" spans="1:100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  <c r="AS85" s="30"/>
      <c r="BT85" s="31"/>
      <c r="BV85" s="30"/>
      <c r="CV85" s="31"/>
    </row>
    <row r="86" spans="1:100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</f>
        <v>285.94799999999998</v>
      </c>
      <c r="L86" s="4">
        <f>Forward!L86*(1+SUM($B86:$B$228))</f>
        <v>294.50200000000001</v>
      </c>
      <c r="M86" s="4">
        <f>Forward!M86*(1+SUM($B86:$B$228))</f>
        <v>261.50799999999998</v>
      </c>
      <c r="N86" s="4">
        <f>Forward!N86*(1+SUM($B86:$B$228))</f>
        <v>243.178</v>
      </c>
      <c r="O86" s="4">
        <f>Forward!O86*(1+SUM($B86:$B$228))</f>
        <v>233.40199999999999</v>
      </c>
      <c r="P86" s="4">
        <f>Forward!P86*(1+SUM($B86:$B$228))</f>
        <v>223.626</v>
      </c>
      <c r="Q86" s="4">
        <f>Forward!Q86*(1+SUM($B86:$B$228))</f>
        <v>217.51599999999999</v>
      </c>
      <c r="R86" s="4">
        <f>Forward!R86*(1+SUM($B86:$B$228))</f>
        <v>211.40600000000001</v>
      </c>
      <c r="S86" s="4">
        <f>Forward!S86*(1+SUM($B86:$B$228))</f>
        <v>205.29599999999999</v>
      </c>
      <c r="T86" s="4">
        <f>Forward!T86*(1+SUM($B86:$B$228))</f>
        <v>199.18600000000001</v>
      </c>
      <c r="U86" s="4">
        <f>Forward!U86*(1+SUM($B86:$B$228))</f>
        <v>0</v>
      </c>
      <c r="V86" s="6"/>
      <c r="W86" s="20">
        <f t="shared" ref="W86:W97" si="0">((13-MONTH($C86))*INDEX($D86:$V86,1,MATCH(YEAR($C86),$D$1:$V$1,0))+12*INDEX($D86:$V86,1,MATCH(YEAR($C86)+1,$D$1:$V$1,0))+12*INDEX($D86:$V86,1,MATCH(YEAR($C86)+2,$D$1:$V$1,0))+(MONTH($C86)-1)*INDEX($D86:$V86,1,MATCH(YEAR($C86)+3,$D$1:$V$1,0)))/36</f>
        <v>280.65266666666662</v>
      </c>
      <c r="X86" s="20">
        <f t="shared" ref="X86:X117" si="1">AVERAGE($W$2:$W$198)</f>
        <v>220.91089963991769</v>
      </c>
      <c r="Y86" s="23">
        <f t="shared" ref="Y86:Y97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263.70759999999996</v>
      </c>
      <c r="Z86" s="23">
        <f t="shared" ref="Z86:Z117" si="3">AVERAGE($Y$2:$Y$198)</f>
        <v>214.55976839506164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97" si="7">(AE86-W86)</f>
        <v>93.279333333333341</v>
      </c>
      <c r="AJ86" s="9">
        <f t="shared" ref="AJ86:AJ97" si="8">(AE86-W86)/AE86</f>
        <v>0.24945533769063186</v>
      </c>
      <c r="AK86" s="9">
        <f t="shared" ref="AK86:AK130" si="9">IF(AJ86&gt;0,AJ86,0)</f>
        <v>0.24945533769063186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  <c r="AS86" s="30"/>
      <c r="BT86" s="31"/>
      <c r="BV86" s="30"/>
      <c r="CV86" s="31"/>
    </row>
    <row r="87" spans="1:100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</f>
        <v>210.47179999999997</v>
      </c>
      <c r="L87" s="4">
        <f>Forward!L87*(1+SUM($B87:$B$228))</f>
        <v>284.68439999999998</v>
      </c>
      <c r="M87" s="4">
        <f>Forward!M87*(1+SUM($B87:$B$228))</f>
        <v>266.43539999999996</v>
      </c>
      <c r="N87" s="4">
        <f>Forward!N87*(1+SUM($B87:$B$228))</f>
        <v>244.53659999999999</v>
      </c>
      <c r="O87" s="4">
        <f>Forward!O87*(1+SUM($B87:$B$228))</f>
        <v>234.8038</v>
      </c>
      <c r="P87" s="4">
        <f>Forward!P87*(1+SUM($B87:$B$228))</f>
        <v>225.07099999999997</v>
      </c>
      <c r="Q87" s="4">
        <f>Forward!Q87*(1+SUM($B87:$B$228))</f>
        <v>218.98799999999997</v>
      </c>
      <c r="R87" s="4">
        <f>Forward!R87*(1+SUM($B87:$B$228))</f>
        <v>212.90499999999997</v>
      </c>
      <c r="S87" s="4">
        <f>Forward!S87*(1+SUM($B87:$B$228))</f>
        <v>206.82199999999997</v>
      </c>
      <c r="T87" s="4">
        <f>Forward!T87*(1+SUM($B87:$B$228))</f>
        <v>200.73899999999998</v>
      </c>
      <c r="U87" s="4">
        <f>Forward!U87*(1+SUM($B87:$B$228))</f>
        <v>0</v>
      </c>
      <c r="V87" s="6"/>
      <c r="W87" s="20">
        <f t="shared" si="0"/>
        <v>254.81011111111107</v>
      </c>
      <c r="X87" s="20">
        <f t="shared" si="1"/>
        <v>220.91089963991769</v>
      </c>
      <c r="Y87" s="23">
        <f t="shared" si="2"/>
        <v>248.42971999999997</v>
      </c>
      <c r="Z87" s="23">
        <f t="shared" si="3"/>
        <v>214.55976839506164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119.12188888888889</v>
      </c>
      <c r="AJ87" s="9">
        <f t="shared" si="8"/>
        <v>0.31856564532826531</v>
      </c>
      <c r="AK87" s="9">
        <f t="shared" si="9"/>
        <v>0.31856564532826531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  <c r="AS87" s="30"/>
      <c r="BT87" s="31"/>
      <c r="BV87" s="30"/>
      <c r="CV87" s="31"/>
    </row>
    <row r="88" spans="1:100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</f>
        <v>231.64800000000002</v>
      </c>
      <c r="L88" s="4">
        <f>Forward!L88*(1+SUM($B88:$B$228))</f>
        <v>311.27700000000004</v>
      </c>
      <c r="M88" s="4">
        <f>Forward!M88*(1+SUM($B88:$B$228))</f>
        <v>271.46250000000003</v>
      </c>
      <c r="N88" s="4">
        <f>Forward!N88*(1+SUM($B88:$B$228))</f>
        <v>241.3</v>
      </c>
      <c r="O88" s="4">
        <f>Forward!O88*(1+SUM($B88:$B$228))</f>
        <v>231.64800000000002</v>
      </c>
      <c r="P88" s="4">
        <f>Forward!P88*(1+SUM($B88:$B$228))</f>
        <v>221.99600000000004</v>
      </c>
      <c r="Q88" s="4">
        <f>Forward!Q88*(1+SUM($B88:$B$228))</f>
        <v>215.96350000000001</v>
      </c>
      <c r="R88" s="4">
        <f>Forward!R88*(1+SUM($B88:$B$228))</f>
        <v>209.93100000000001</v>
      </c>
      <c r="S88" s="4">
        <f>Forward!S88*(1+SUM($B88:$B$228))</f>
        <v>203.89850000000001</v>
      </c>
      <c r="T88" s="4">
        <f>Forward!T88*(1+SUM($B88:$B$228))</f>
        <v>197.86600000000001</v>
      </c>
      <c r="U88" s="4">
        <f>Forward!U88*(1+SUM($B88:$B$228))</f>
        <v>0</v>
      </c>
      <c r="V88" s="6"/>
      <c r="W88" s="20">
        <f t="shared" si="0"/>
        <v>271.99872222222228</v>
      </c>
      <c r="X88" s="20">
        <f t="shared" si="1"/>
        <v>220.91089963991769</v>
      </c>
      <c r="Y88" s="23">
        <f t="shared" si="2"/>
        <v>257.14536666666669</v>
      </c>
      <c r="Z88" s="23">
        <f t="shared" si="3"/>
        <v>214.55976839506164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101.93327777777768</v>
      </c>
      <c r="AJ88" s="9">
        <f t="shared" si="8"/>
        <v>0.27259843441528858</v>
      </c>
      <c r="AK88" s="9">
        <f t="shared" si="9"/>
        <v>0.27259843441528858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  <c r="AS88" s="30"/>
      <c r="BT88" s="31"/>
      <c r="BV88" s="30"/>
      <c r="CV88" s="31"/>
    </row>
    <row r="89" spans="1:100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</f>
        <v>204.73160000000001</v>
      </c>
      <c r="L89" s="4">
        <f>Forward!L89*(1+SUM($B89:$B$228))</f>
        <v>307.09740000000005</v>
      </c>
      <c r="M89" s="4">
        <f>Forward!M89*(1+SUM($B89:$B$228))</f>
        <v>277.33990000000006</v>
      </c>
      <c r="N89" s="4">
        <f>Forward!N89*(1+SUM($B89:$B$228))</f>
        <v>240.44060000000002</v>
      </c>
      <c r="O89" s="4">
        <f>Forward!O89*(1+SUM($B89:$B$228))</f>
        <v>230.91820000000001</v>
      </c>
      <c r="P89" s="4">
        <f>Forward!P89*(1+SUM($B89:$B$228))</f>
        <v>221.39580000000004</v>
      </c>
      <c r="Q89" s="4">
        <f>Forward!Q89*(1+SUM($B89:$B$228))</f>
        <v>215.44430000000003</v>
      </c>
      <c r="R89" s="4">
        <f>Forward!R89*(1+SUM($B89:$B$228))</f>
        <v>209.49280000000002</v>
      </c>
      <c r="S89" s="4">
        <f>Forward!S89*(1+SUM($B89:$B$228))</f>
        <v>203.54130000000004</v>
      </c>
      <c r="T89" s="4">
        <f>Forward!T89*(1+SUM($B89:$B$228))</f>
        <v>197.58980000000003</v>
      </c>
      <c r="U89" s="4">
        <f>Forward!U89*(1+SUM($B89:$B$228))</f>
        <v>0</v>
      </c>
      <c r="V89" s="6"/>
      <c r="W89" s="20">
        <f t="shared" si="0"/>
        <v>266.03205000000003</v>
      </c>
      <c r="X89" s="20">
        <f t="shared" si="1"/>
        <v>220.91089963991769</v>
      </c>
      <c r="Y89" s="23">
        <f t="shared" si="2"/>
        <v>252.93875000000006</v>
      </c>
      <c r="Z89" s="23">
        <f t="shared" si="3"/>
        <v>214.55976839506164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107.89994999999993</v>
      </c>
      <c r="AJ89" s="9">
        <f t="shared" si="8"/>
        <v>0.28855500465325229</v>
      </c>
      <c r="AK89" s="9">
        <f t="shared" si="9"/>
        <v>0.28855500465325229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  <c r="AS89" s="30"/>
      <c r="BT89" s="31"/>
      <c r="BV89" s="30"/>
      <c r="CV89" s="31"/>
    </row>
    <row r="90" spans="1:100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</f>
        <v>200.54900000000001</v>
      </c>
      <c r="L90" s="4">
        <f>Forward!L90*(1+SUM($B90:$B$228))</f>
        <v>277.22949999999997</v>
      </c>
      <c r="M90" s="4">
        <f>Forward!M90*(1+SUM($B90:$B$228))</f>
        <v>268.97159999999997</v>
      </c>
      <c r="N90" s="4">
        <f>Forward!N90*(1+SUM($B90:$B$228))</f>
        <v>245.3776</v>
      </c>
      <c r="O90" s="4">
        <f>Forward!O90*(1+SUM($B90:$B$228))</f>
        <v>235.94</v>
      </c>
      <c r="P90" s="4">
        <f>Forward!P90*(1+SUM($B90:$B$228))</f>
        <v>226.50239999999999</v>
      </c>
      <c r="Q90" s="4">
        <f>Forward!Q90*(1+SUM($B90:$B$228))</f>
        <v>220.60389999999998</v>
      </c>
      <c r="R90" s="4">
        <f>Forward!R90*(1+SUM($B90:$B$228))</f>
        <v>214.7054</v>
      </c>
      <c r="S90" s="4">
        <f>Forward!S90*(1+SUM($B90:$B$228))</f>
        <v>208.80689999999998</v>
      </c>
      <c r="T90" s="4">
        <f>Forward!T90*(1+SUM($B90:$B$228))</f>
        <v>202.9084</v>
      </c>
      <c r="U90" s="4">
        <f>Forward!U90*(1+SUM($B90:$B$228))</f>
        <v>0</v>
      </c>
      <c r="V90" s="6"/>
      <c r="W90" s="20">
        <f t="shared" si="0"/>
        <v>253.8976555555555</v>
      </c>
      <c r="X90" s="20">
        <f t="shared" si="1"/>
        <v>220.91089963991769</v>
      </c>
      <c r="Y90" s="23">
        <f t="shared" si="2"/>
        <v>247.34376666666665</v>
      </c>
      <c r="Z90" s="23">
        <f t="shared" si="3"/>
        <v>214.55976839506164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120.03434444444446</v>
      </c>
      <c r="AJ90" s="9">
        <f t="shared" si="8"/>
        <v>0.3210058097313</v>
      </c>
      <c r="AK90" s="9">
        <f t="shared" si="9"/>
        <v>0.3210058097313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  <c r="AS90" s="30"/>
      <c r="BT90" s="31"/>
      <c r="BV90" s="30"/>
      <c r="CV90" s="31"/>
    </row>
    <row r="91" spans="1:100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</f>
        <v>192.70000000000002</v>
      </c>
      <c r="L91" s="4">
        <f>Forward!L91*(1+SUM($B91:$B$228))</f>
        <v>272.60000000000002</v>
      </c>
      <c r="M91" s="4">
        <f>Forward!M91*(1+SUM($B91:$B$228))</f>
        <v>262.02500000000003</v>
      </c>
      <c r="N91" s="4">
        <f>Forward!N91*(1+SUM($B91:$B$228))</f>
        <v>237.35000000000002</v>
      </c>
      <c r="O91" s="4">
        <f>Forward!O91*(1+SUM($B91:$B$228))</f>
        <v>227.95000000000002</v>
      </c>
      <c r="P91" s="4">
        <f>Forward!P91*(1+SUM($B91:$B$228))</f>
        <v>218.55</v>
      </c>
      <c r="Q91" s="4">
        <f>Forward!Q91*(1+SUM($B91:$B$228))</f>
        <v>212.67500000000001</v>
      </c>
      <c r="R91" s="4">
        <f>Forward!R91*(1+SUM($B91:$B$228))</f>
        <v>206.8</v>
      </c>
      <c r="S91" s="4">
        <f>Forward!S91*(1+SUM($B91:$B$228))</f>
        <v>200.92500000000001</v>
      </c>
      <c r="T91" s="4">
        <f>Forward!T91*(1+SUM($B91:$B$228))</f>
        <v>195.05</v>
      </c>
      <c r="U91" s="4">
        <f>Forward!U91*(1+SUM($B91:$B$228))</f>
        <v>0</v>
      </c>
      <c r="V91" s="6"/>
      <c r="W91" s="20">
        <f t="shared" si="0"/>
        <v>248.64305555555561</v>
      </c>
      <c r="X91" s="20">
        <f t="shared" si="1"/>
        <v>220.91089963991769</v>
      </c>
      <c r="Y91" s="23">
        <f t="shared" si="2"/>
        <v>240.67916666666667</v>
      </c>
      <c r="Z91" s="23">
        <f t="shared" si="3"/>
        <v>214.55976839506164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125.28894444444435</v>
      </c>
      <c r="AJ91" s="9">
        <f t="shared" si="8"/>
        <v>0.33505809731299907</v>
      </c>
      <c r="AK91" s="9">
        <f t="shared" si="9"/>
        <v>0.33505809731299907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  <c r="AS91" s="30"/>
      <c r="BT91" s="31"/>
      <c r="BV91" s="30"/>
      <c r="CV91" s="31"/>
    </row>
    <row r="92" spans="1:100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</f>
        <v>113.32510000000001</v>
      </c>
      <c r="L92" s="4">
        <f>Forward!L92*(1+SUM($B92:$B$228))</f>
        <v>253.52110000000002</v>
      </c>
      <c r="M92" s="4">
        <f>Forward!M92*(1+SUM($B92:$B$228))</f>
        <v>253.52110000000002</v>
      </c>
      <c r="N92" s="4">
        <f>Forward!N92*(1+SUM($B92:$B$228))</f>
        <v>237.16490000000002</v>
      </c>
      <c r="O92" s="4">
        <f>Forward!O92*(1+SUM($B92:$B$228))</f>
        <v>227.81850000000003</v>
      </c>
      <c r="P92" s="4">
        <f>Forward!P92*(1+SUM($B92:$B$228))</f>
        <v>218.47210000000001</v>
      </c>
      <c r="Q92" s="4">
        <f>Forward!Q92*(1+SUM($B92:$B$228))</f>
        <v>212.63060000000002</v>
      </c>
      <c r="R92" s="4">
        <f>Forward!R92*(1+SUM($B92:$B$228))</f>
        <v>206.78910000000002</v>
      </c>
      <c r="S92" s="4">
        <f>Forward!S92*(1+SUM($B92:$B$228))</f>
        <v>200.94760000000002</v>
      </c>
      <c r="T92" s="4">
        <f>Forward!T92*(1+SUM($B92:$B$228))</f>
        <v>195.10610000000003</v>
      </c>
      <c r="U92" s="4">
        <f>Forward!U92*(1+SUM($B92:$B$228))</f>
        <v>0</v>
      </c>
      <c r="V92" s="6"/>
      <c r="W92" s="20">
        <f t="shared" si="0"/>
        <v>227.4290666666667</v>
      </c>
      <c r="X92" s="20">
        <f t="shared" si="1"/>
        <v>220.91089963991769</v>
      </c>
      <c r="Y92" s="23">
        <f t="shared" si="2"/>
        <v>227.58484000000001</v>
      </c>
      <c r="Z92" s="23">
        <f t="shared" si="3"/>
        <v>214.55976839506164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146.50293333333326</v>
      </c>
      <c r="AJ92" s="9">
        <f t="shared" si="8"/>
        <v>0.39179030768517614</v>
      </c>
      <c r="AK92" s="9">
        <f t="shared" si="9"/>
        <v>0.39179030768517614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  <c r="AS92" s="30"/>
      <c r="BT92" s="31"/>
      <c r="BV92" s="30"/>
      <c r="CV92" s="31"/>
    </row>
    <row r="93" spans="1:100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</f>
        <v>116.3349</v>
      </c>
      <c r="L93" s="4">
        <f>Forward!L93*(1+SUM($B93:$B$228))</f>
        <v>238.5453</v>
      </c>
      <c r="M93" s="4">
        <f>Forward!M93*(1+SUM($B93:$B$228))</f>
        <v>244.42080000000001</v>
      </c>
      <c r="N93" s="4">
        <f>Forward!N93*(1+SUM($B93:$B$228))</f>
        <v>232.66980000000001</v>
      </c>
      <c r="O93" s="4">
        <f>Forward!O93*(1+SUM($B93:$B$228))</f>
        <v>223.26900000000001</v>
      </c>
      <c r="P93" s="4">
        <f>Forward!P93*(1+SUM($B93:$B$228))</f>
        <v>213.8682</v>
      </c>
      <c r="Q93" s="4">
        <f>Forward!Q93*(1+SUM($B93:$B$228))</f>
        <v>207.99270000000001</v>
      </c>
      <c r="R93" s="4">
        <f>Forward!R93*(1+SUM($B93:$B$228))</f>
        <v>202.1172</v>
      </c>
      <c r="S93" s="4">
        <f>Forward!S93*(1+SUM($B93:$B$228))</f>
        <v>196.24170000000001</v>
      </c>
      <c r="T93" s="4">
        <f>Forward!T93*(1+SUM($B93:$B$228))</f>
        <v>190.36619999999999</v>
      </c>
      <c r="U93" s="4">
        <f>Forward!U93*(1+SUM($B93:$B$228))</f>
        <v>0</v>
      </c>
      <c r="V93" s="6"/>
      <c r="W93" s="20">
        <f t="shared" si="0"/>
        <v>222.387675</v>
      </c>
      <c r="X93" s="20">
        <f t="shared" si="1"/>
        <v>220.91089963991769</v>
      </c>
      <c r="Y93" s="23">
        <f t="shared" si="2"/>
        <v>222.42684499999999</v>
      </c>
      <c r="Z93" s="23">
        <f t="shared" si="3"/>
        <v>214.55976839506164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151.54432499999996</v>
      </c>
      <c r="AJ93" s="9">
        <f t="shared" si="8"/>
        <v>0.40527241584031315</v>
      </c>
      <c r="AK93" s="9">
        <f t="shared" si="9"/>
        <v>0.40527241584031315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  <c r="AS93" s="30"/>
      <c r="BT93" s="31"/>
      <c r="BV93" s="30"/>
      <c r="CV93" s="31"/>
    </row>
    <row r="94" spans="1:100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</f>
        <v>140.2653</v>
      </c>
      <c r="L94" s="4">
        <f>Forward!L94*(1+SUM($B94:$B$228))</f>
        <v>232.2039</v>
      </c>
      <c r="M94" s="4">
        <f>Forward!M94*(1+SUM($B94:$B$228))</f>
        <v>240.45480000000001</v>
      </c>
      <c r="N94" s="4">
        <f>Forward!N94*(1+SUM($B94:$B$228))</f>
        <v>235.74</v>
      </c>
      <c r="O94" s="4">
        <f>Forward!O94*(1+SUM($B94:$B$228))</f>
        <v>226.31040000000002</v>
      </c>
      <c r="P94" s="4">
        <f>Forward!P94*(1+SUM($B94:$B$228))</f>
        <v>216.88080000000002</v>
      </c>
      <c r="Q94" s="4">
        <f>Forward!Q94*(1+SUM($B94:$B$228))</f>
        <v>210.9873</v>
      </c>
      <c r="R94" s="4">
        <f>Forward!R94*(1+SUM($B94:$B$228))</f>
        <v>205.09380000000002</v>
      </c>
      <c r="S94" s="4">
        <f>Forward!S94*(1+SUM($B94:$B$228))</f>
        <v>199.20030000000003</v>
      </c>
      <c r="T94" s="4">
        <f>Forward!T94*(1+SUM($B94:$B$228))</f>
        <v>193.30680000000001</v>
      </c>
      <c r="U94" s="4">
        <f>Forward!U94*(1+SUM($B94:$B$228))</f>
        <v>0</v>
      </c>
      <c r="V94" s="6"/>
      <c r="W94" s="20">
        <f t="shared" si="0"/>
        <v>225.52460000000002</v>
      </c>
      <c r="X94" s="20">
        <f t="shared" si="1"/>
        <v>220.91089963991769</v>
      </c>
      <c r="Y94" s="23">
        <f t="shared" si="2"/>
        <v>225.21027999999998</v>
      </c>
      <c r="Z94" s="23">
        <f t="shared" si="3"/>
        <v>214.55976839506164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148.40739999999994</v>
      </c>
      <c r="AJ94" s="9">
        <f t="shared" si="8"/>
        <v>0.39688339056298994</v>
      </c>
      <c r="AK94" s="9">
        <f t="shared" si="9"/>
        <v>0.39688339056298994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  <c r="AS94" s="30"/>
      <c r="BT94" s="31"/>
      <c r="BV94" s="30"/>
      <c r="CV94" s="31"/>
    </row>
    <row r="95" spans="1:100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</f>
        <v>112.252</v>
      </c>
      <c r="L95" s="4">
        <f>Forward!L95*(1+SUM($B95:$B$228))</f>
        <v>194.964</v>
      </c>
      <c r="M95" s="4">
        <f>Forward!M95*(1+SUM($B95:$B$228))</f>
        <v>218.596</v>
      </c>
      <c r="N95" s="4">
        <f>Forward!N95*(1+SUM($B95:$B$228))</f>
        <v>218.596</v>
      </c>
      <c r="O95" s="4">
        <f>Forward!O95*(1+SUM($B95:$B$228))</f>
        <v>209.14320000000001</v>
      </c>
      <c r="P95" s="4">
        <f>Forward!P95*(1+SUM($B95:$B$228))</f>
        <v>206.78</v>
      </c>
      <c r="Q95" s="4">
        <f>Forward!Q95*(1+SUM($B95:$B$228))</f>
        <v>200.87199999999999</v>
      </c>
      <c r="R95" s="4">
        <f>Forward!R95*(1+SUM($B95:$B$228))</f>
        <v>194.964</v>
      </c>
      <c r="S95" s="4">
        <f>Forward!S95*(1+SUM($B95:$B$228))</f>
        <v>189.05599999999998</v>
      </c>
      <c r="T95" s="4">
        <f>Forward!T95*(1+SUM($B95:$B$228))</f>
        <v>183.148</v>
      </c>
      <c r="U95" s="4">
        <f>Forward!U95*(1+SUM($B95:$B$228))</f>
        <v>0</v>
      </c>
      <c r="V95" s="6"/>
      <c r="W95" s="20">
        <f t="shared" si="0"/>
        <v>201.85666666666668</v>
      </c>
      <c r="X95" s="20">
        <f t="shared" si="1"/>
        <v>220.91089963991769</v>
      </c>
      <c r="Y95" s="23">
        <f t="shared" si="2"/>
        <v>204.88944000000001</v>
      </c>
      <c r="Z95" s="23">
        <f t="shared" si="3"/>
        <v>214.55976839506164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172.07533333333328</v>
      </c>
      <c r="AJ95" s="9">
        <f t="shared" si="8"/>
        <v>0.46017814290655329</v>
      </c>
      <c r="AK95" s="9">
        <f t="shared" si="9"/>
        <v>0.46017814290655329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  <c r="AS95" s="30"/>
      <c r="BT95" s="31"/>
      <c r="BV95" s="30"/>
      <c r="CV95" s="31"/>
    </row>
    <row r="96" spans="1:100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</f>
        <v>105.813</v>
      </c>
      <c r="L96" s="4">
        <f>Forward!L96*(1+SUM($B96:$B$228))</f>
        <v>142.25970000000001</v>
      </c>
      <c r="M96" s="4">
        <f>Forward!M96*(1+SUM($B96:$B$228))</f>
        <v>191.63909999999998</v>
      </c>
      <c r="N96" s="4">
        <f>Forward!N96*(1+SUM($B96:$B$228))</f>
        <v>203.39609999999999</v>
      </c>
      <c r="O96" s="4">
        <f>Forward!O96*(1+SUM($B96:$B$228))</f>
        <v>193.9905</v>
      </c>
      <c r="P96" s="4">
        <f>Forward!P96*(1+SUM($B96:$B$228))</f>
        <v>205.7475</v>
      </c>
      <c r="Q96" s="4">
        <f>Forward!Q96*(1+SUM($B96:$B$228))</f>
        <v>199.869</v>
      </c>
      <c r="R96" s="4">
        <f>Forward!R96*(1+SUM($B96:$B$228))</f>
        <v>193.9905</v>
      </c>
      <c r="S96" s="4">
        <f>Forward!S96*(1+SUM($B96:$B$228))</f>
        <v>188.11199999999999</v>
      </c>
      <c r="T96" s="4">
        <f>Forward!T96*(1+SUM($B96:$B$228))</f>
        <v>182.23349999999999</v>
      </c>
      <c r="U96" s="4">
        <f>Forward!U96*(1+SUM($B96:$B$228))</f>
        <v>0</v>
      </c>
      <c r="V96" s="6"/>
      <c r="W96" s="20">
        <f t="shared" si="0"/>
        <v>173.67701666666665</v>
      </c>
      <c r="X96" s="20">
        <f t="shared" si="1"/>
        <v>220.91089963991769</v>
      </c>
      <c r="Y96" s="23">
        <f t="shared" si="2"/>
        <v>184.07542999999998</v>
      </c>
      <c r="Z96" s="23">
        <f t="shared" si="3"/>
        <v>214.55976839506164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200.25498333333331</v>
      </c>
      <c r="AJ96" s="9">
        <f t="shared" si="8"/>
        <v>0.5355385025441346</v>
      </c>
      <c r="AK96" s="9">
        <f t="shared" si="9"/>
        <v>0.5355385025441346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  <c r="AS96" s="30"/>
      <c r="BT96" s="31"/>
      <c r="BV96" s="30"/>
      <c r="CV96" s="31"/>
    </row>
    <row r="97" spans="1:100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</f>
        <v>106.6156</v>
      </c>
      <c r="L97" s="4">
        <f>Forward!L97*(1+SUM($B97:$B$228))</f>
        <v>138.24879999999999</v>
      </c>
      <c r="M97" s="4">
        <f>Forward!M97*(1+SUM($B97:$B$228))</f>
        <v>185.11279999999999</v>
      </c>
      <c r="N97" s="4">
        <f>Forward!N97*(1+SUM($B97:$B$228))</f>
        <v>199.172</v>
      </c>
      <c r="O97" s="4">
        <f>Forward!O97*(1+SUM($B97:$B$228))</f>
        <v>189.79919999999998</v>
      </c>
      <c r="P97" s="4">
        <f>Forward!P97*(1+SUM($B97:$B$228))</f>
        <v>205.03</v>
      </c>
      <c r="Q97" s="4">
        <f>Forward!Q97*(1+SUM($B97:$B$228))</f>
        <v>199.172</v>
      </c>
      <c r="R97" s="4">
        <f>Forward!R97*(1+SUM($B97:$B$228))</f>
        <v>193.31399999999999</v>
      </c>
      <c r="S97" s="4">
        <f>Forward!S97*(1+SUM($B97:$B$228))</f>
        <v>187.45599999999999</v>
      </c>
      <c r="T97" s="4">
        <f>Forward!T97*(1+SUM($B97:$B$228))</f>
        <v>181.59799999999998</v>
      </c>
      <c r="U97" s="4">
        <f>Forward!U97*(1+SUM($B97:$B$228))</f>
        <v>0</v>
      </c>
      <c r="V97" s="6"/>
      <c r="W97" s="20">
        <f t="shared" si="0"/>
        <v>171.60685555555554</v>
      </c>
      <c r="X97" s="20">
        <f t="shared" si="1"/>
        <v>220.91089963991769</v>
      </c>
      <c r="Y97" s="23">
        <f t="shared" si="2"/>
        <v>181.83231999999998</v>
      </c>
      <c r="Z97" s="23">
        <f t="shared" si="3"/>
        <v>214.55976839506164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202.32514444444442</v>
      </c>
      <c r="AJ97" s="9">
        <f t="shared" si="8"/>
        <v>0.54107469926201668</v>
      </c>
      <c r="AK97" s="9">
        <f t="shared" si="9"/>
        <v>0.54107469926201668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  <c r="AS97" s="30"/>
      <c r="BT97" s="31"/>
      <c r="BV97" s="30"/>
      <c r="CV97" s="31"/>
    </row>
    <row r="98" spans="1:100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</f>
        <v>125.86320000000001</v>
      </c>
      <c r="M98" s="4">
        <f>Forward!M98*(1+SUM($B98:$B$228))</f>
        <v>151.50200000000001</v>
      </c>
      <c r="N98" s="4">
        <f>Forward!N98*(1+SUM($B98:$B$228))</f>
        <v>168.983</v>
      </c>
      <c r="O98" s="4">
        <f>Forward!O98*(1+SUM($B98:$B$228))</f>
        <v>184.13319999999999</v>
      </c>
      <c r="P98" s="4">
        <f>Forward!P98*(1+SUM($B98:$B$228))</f>
        <v>208.60659999999999</v>
      </c>
      <c r="Q98" s="4">
        <f>Forward!Q98*(1+SUM($B98:$B$228))</f>
        <v>202.77959999999999</v>
      </c>
      <c r="R98" s="4">
        <f>Forward!R98*(1+SUM($B98:$B$228))</f>
        <v>196.95259999999999</v>
      </c>
      <c r="S98" s="4">
        <f>Forward!S98*(1+SUM($B98:$B$228))</f>
        <v>191.12559999999999</v>
      </c>
      <c r="T98" s="4">
        <f>Forward!T98*(1+SUM($B98:$B$228))</f>
        <v>185.29859999999999</v>
      </c>
      <c r="U98" s="4">
        <f>Forward!U98*(1+SUM($B98:$B$228))</f>
        <v>0</v>
      </c>
      <c r="V98" s="6"/>
      <c r="W98" s="20">
        <f t="shared" ref="W98:W139" si="12">((13-MONTH($C98))*INDEX($D98:$V98,1,MATCH(YEAR($C98),$D$1:$V$1,0))+12*INDEX($D98:$V98,1,MATCH(YEAR($C98)+1,$D$1:$V$1,0))+12*INDEX($D98:$V98,1,MATCH(YEAR($C98)+2,$D$1:$V$1,0))+(MONTH($C98)-1)*INDEX($D98:$V98,1,MATCH(YEAR($C98)+3,$D$1:$V$1,0)))/36</f>
        <v>148.78273333333334</v>
      </c>
      <c r="X98" s="20">
        <f t="shared" si="1"/>
        <v>220.91089963991769</v>
      </c>
      <c r="Y98" s="23">
        <f t="shared" ref="Y98:Y139" si="13">((13-MONTH($C98))*INDEX($D98:$V98,1,MATCH(YEAR($C98),$D$1:$V$1,0))+12*INDEX($D98:$V98,1,MATCH(YEAR($C98)+1,$D$1:$V$1,0))+12*INDEX($D98:$V98,1,MATCH(YEAR($C98)+2,$D$1:$V$1,0))+12*INDEX($D98:$V98,1,MATCH(YEAR($C98)+3,$D$1:$V$1,0))+12*INDEX($D98:$V98,1,MATCH(YEAR($C98)+4,$D$1:$V$1,0))+(MONTH($C98)-1)*INDEX($D98:$V98,1,MATCH(YEAR($C98)+5,$D$1:$V$1,0)))/60</f>
        <v>167.8176</v>
      </c>
      <c r="Z98" s="23">
        <f t="shared" si="3"/>
        <v>214.55976839506164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ref="AI98:AI134" si="14">(AE98-W98)</f>
        <v>220.41598666666664</v>
      </c>
      <c r="AJ98" s="9">
        <f t="shared" ref="AJ98:AJ134" si="15">(AE98-W98)/AE98</f>
        <v>0.59701178451178449</v>
      </c>
      <c r="AK98" s="9">
        <f t="shared" si="9"/>
        <v>0.59701178451178449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  <c r="AS98" s="30"/>
      <c r="BT98" s="31"/>
      <c r="BV98" s="30"/>
      <c r="CV98" s="31"/>
    </row>
    <row r="99" spans="1:100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</f>
        <v>124.13069999999999</v>
      </c>
      <c r="M99" s="4">
        <f>Forward!M99*(1+SUM($B99:$B$228))</f>
        <v>140.37209999999999</v>
      </c>
      <c r="N99" s="4">
        <f>Forward!N99*(1+SUM($B99:$B$228))</f>
        <v>155.45339999999999</v>
      </c>
      <c r="O99" s="4">
        <f>Forward!O99*(1+SUM($B99:$B$228))</f>
        <v>168.21449999999999</v>
      </c>
      <c r="P99" s="4">
        <f>Forward!P99*(1+SUM($B99:$B$228))</f>
        <v>207.65789999999998</v>
      </c>
      <c r="Q99" s="4">
        <f>Forward!Q99*(1+SUM($B99:$B$228))</f>
        <v>206.49779999999998</v>
      </c>
      <c r="R99" s="4">
        <f>Forward!R99*(1+SUM($B99:$B$228))</f>
        <v>200.69729999999998</v>
      </c>
      <c r="S99" s="4">
        <f>Forward!S99*(1+SUM($B99:$B$228))</f>
        <v>194.89679999999998</v>
      </c>
      <c r="T99" s="4">
        <f>Forward!T99*(1+SUM($B99:$B$228))</f>
        <v>189.09629999999999</v>
      </c>
      <c r="U99" s="4">
        <f>Forward!U99*(1+SUM($B99:$B$228))</f>
        <v>0</v>
      </c>
      <c r="V99" s="6"/>
      <c r="W99" s="20">
        <f t="shared" si="12"/>
        <v>141.20994999999999</v>
      </c>
      <c r="X99" s="20">
        <f t="shared" si="1"/>
        <v>220.91089963991769</v>
      </c>
      <c r="Y99" s="23">
        <f t="shared" si="13"/>
        <v>160.53850499999999</v>
      </c>
      <c r="Z99" s="23">
        <f t="shared" si="3"/>
        <v>214.55976839506164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6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14"/>
        <v>227.98876999999999</v>
      </c>
      <c r="AJ99" s="9">
        <f t="shared" si="15"/>
        <v>0.61752318642924875</v>
      </c>
      <c r="AK99" s="9">
        <f t="shared" si="9"/>
        <v>0.61752318642924875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  <c r="AS99" s="30"/>
      <c r="BT99" s="31"/>
      <c r="BV99" s="30"/>
      <c r="CV99" s="31"/>
    </row>
    <row r="100" spans="1:100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</f>
        <v>118.62509999999999</v>
      </c>
      <c r="M100" s="4">
        <f>Forward!M100*(1+SUM($B100:$B$228))</f>
        <v>133.59719999999999</v>
      </c>
      <c r="N100" s="4">
        <f>Forward!N100*(1+SUM($B100:$B$228))</f>
        <v>149.721</v>
      </c>
      <c r="O100" s="4">
        <f>Forward!O100*(1+SUM($B100:$B$228))</f>
        <v>157.78289999999998</v>
      </c>
      <c r="P100" s="4">
        <f>Forward!P100*(1+SUM($B100:$B$228))</f>
        <v>183.12029999999999</v>
      </c>
      <c r="Q100" s="4">
        <f>Forward!Q100*(1+SUM($B100:$B$228))</f>
        <v>196.94069999999999</v>
      </c>
      <c r="R100" s="4">
        <f>Forward!R100*(1+SUM($B100:$B$228))</f>
        <v>191.18219999999999</v>
      </c>
      <c r="S100" s="4">
        <f>Forward!S100*(1+SUM($B100:$B$228))</f>
        <v>185.4237</v>
      </c>
      <c r="T100" s="4">
        <f>Forward!T100*(1+SUM($B100:$B$228))</f>
        <v>179.6652</v>
      </c>
      <c r="U100" s="4">
        <f>Forward!U100*(1+SUM($B100:$B$228))</f>
        <v>0</v>
      </c>
      <c r="V100" s="6"/>
      <c r="W100" s="20">
        <f t="shared" si="12"/>
        <v>136.15653333333336</v>
      </c>
      <c r="X100" s="20">
        <f t="shared" si="1"/>
        <v>220.91089963991769</v>
      </c>
      <c r="Y100" s="23">
        <f t="shared" si="13"/>
        <v>151.17982000000001</v>
      </c>
      <c r="Z100" s="23">
        <f t="shared" si="3"/>
        <v>214.55976839506164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6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14"/>
        <v>233.04218666666662</v>
      </c>
      <c r="AJ100" s="9">
        <f t="shared" si="15"/>
        <v>0.63121071131196405</v>
      </c>
      <c r="AK100" s="9">
        <f t="shared" si="9"/>
        <v>0.63121071131196405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  <c r="AS100" s="30"/>
      <c r="BT100" s="31"/>
      <c r="BV100" s="30"/>
      <c r="CV100" s="31"/>
    </row>
    <row r="101" spans="1:100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</f>
        <v>115.6046</v>
      </c>
      <c r="M101" s="4">
        <f>Forward!M101*(1+SUM($B101:$B$228))</f>
        <v>117.89380000000001</v>
      </c>
      <c r="N101" s="4">
        <f>Forward!N101*(1+SUM($B101:$B$228))</f>
        <v>131.62900000000002</v>
      </c>
      <c r="O101" s="4">
        <f>Forward!O101*(1+SUM($B101:$B$228))</f>
        <v>146.50880000000001</v>
      </c>
      <c r="P101" s="4">
        <f>Forward!P101*(1+SUM($B101:$B$228))</f>
        <v>170.5454</v>
      </c>
      <c r="Q101" s="4">
        <f>Forward!Q101*(1+SUM($B101:$B$228))</f>
        <v>188.85900000000001</v>
      </c>
      <c r="R101" s="4">
        <f>Forward!R101*(1+SUM($B101:$B$228))</f>
        <v>186.56980000000001</v>
      </c>
      <c r="S101" s="4">
        <f>Forward!S101*(1+SUM($B101:$B$228))</f>
        <v>184.28060000000002</v>
      </c>
      <c r="T101" s="4">
        <f>Forward!T101*(1+SUM($B101:$B$228))</f>
        <v>181.9914</v>
      </c>
      <c r="U101" s="4">
        <f>Forward!U101*(1+SUM($B101:$B$228))</f>
        <v>0</v>
      </c>
      <c r="V101" s="6"/>
      <c r="W101" s="20">
        <f t="shared" si="12"/>
        <v>124.28448333333336</v>
      </c>
      <c r="X101" s="20">
        <f t="shared" si="1"/>
        <v>220.91089963991769</v>
      </c>
      <c r="Y101" s="23">
        <f t="shared" si="13"/>
        <v>140.09904</v>
      </c>
      <c r="Z101" s="23">
        <f t="shared" si="3"/>
        <v>214.55976839506164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6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14"/>
        <v>244.91423666666662</v>
      </c>
      <c r="AJ101" s="9">
        <f t="shared" si="15"/>
        <v>0.66336697122532451</v>
      </c>
      <c r="AK101" s="9">
        <f t="shared" si="9"/>
        <v>0.66336697122532451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  <c r="AS101" s="30"/>
      <c r="BT101" s="31"/>
      <c r="BV101" s="30"/>
      <c r="CV101" s="31"/>
    </row>
    <row r="102" spans="1:100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</f>
        <v>119.58450000000001</v>
      </c>
      <c r="M102" s="4">
        <f>Forward!M102*(1+SUM($B102:$B$228))</f>
        <v>120.7234</v>
      </c>
      <c r="N102" s="4">
        <f>Forward!N102*(1+SUM($B102:$B$228))</f>
        <v>135.5291</v>
      </c>
      <c r="O102" s="4">
        <f>Forward!O102*(1+SUM($B102:$B$228))</f>
        <v>148.05700000000002</v>
      </c>
      <c r="P102" s="4">
        <f>Forward!P102*(1+SUM($B102:$B$228))</f>
        <v>165.1405</v>
      </c>
      <c r="Q102" s="4">
        <f>Forward!Q102*(1+SUM($B102:$B$228))</f>
        <v>182.22399999999999</v>
      </c>
      <c r="R102" s="4">
        <f>Forward!R102*(1+SUM($B102:$B$228))</f>
        <v>179.9462</v>
      </c>
      <c r="S102" s="4">
        <f>Forward!S102*(1+SUM($B102:$B$228))</f>
        <v>177.66839999999999</v>
      </c>
      <c r="T102" s="4">
        <f>Forward!T102*(1+SUM($B102:$B$228))</f>
        <v>175.39060000000001</v>
      </c>
      <c r="U102" s="4">
        <f>Forward!U102*(1+SUM($B102:$B$228))</f>
        <v>0</v>
      </c>
      <c r="V102" s="6"/>
      <c r="W102" s="20">
        <f t="shared" si="12"/>
        <v>128.44261111111112</v>
      </c>
      <c r="X102" s="20">
        <f t="shared" si="1"/>
        <v>220.91089963991769</v>
      </c>
      <c r="Y102" s="23">
        <f t="shared" si="13"/>
        <v>141.98286666666669</v>
      </c>
      <c r="Z102" s="23">
        <f t="shared" si="3"/>
        <v>214.55976839506164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6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14"/>
        <v>240.75610888888886</v>
      </c>
      <c r="AJ102" s="9">
        <f t="shared" si="15"/>
        <v>0.65210439756911631</v>
      </c>
      <c r="AK102" s="9">
        <f t="shared" si="9"/>
        <v>0.65210439756911631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  <c r="AS102" s="30"/>
      <c r="BT102" s="31"/>
      <c r="BV102" s="30"/>
      <c r="CV102" s="31"/>
    </row>
    <row r="103" spans="1:100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</f>
        <v>119.343</v>
      </c>
      <c r="M103" s="4">
        <f>Forward!M103*(1+SUM($B103:$B$228))</f>
        <v>121.61620000000001</v>
      </c>
      <c r="N103" s="4">
        <f>Forward!N103*(1+SUM($B103:$B$228))</f>
        <v>137.52860000000001</v>
      </c>
      <c r="O103" s="4">
        <f>Forward!O103*(1+SUM($B103:$B$228))</f>
        <v>148.8946</v>
      </c>
      <c r="P103" s="4">
        <f>Forward!P103*(1+SUM($B103:$B$228))</f>
        <v>157.98740000000001</v>
      </c>
      <c r="Q103" s="4">
        <f>Forward!Q103*(1+SUM($B103:$B$228))</f>
        <v>177.30960000000002</v>
      </c>
      <c r="R103" s="4">
        <f>Forward!R103*(1+SUM($B103:$B$228))</f>
        <v>175.03640000000001</v>
      </c>
      <c r="S103" s="4">
        <f>Forward!S103*(1+SUM($B103:$B$228))</f>
        <v>172.76320000000001</v>
      </c>
      <c r="T103" s="4">
        <f>Forward!T103*(1+SUM($B103:$B$228))</f>
        <v>170.49</v>
      </c>
      <c r="U103" s="4">
        <f>Forward!U103*(1+SUM($B103:$B$228))</f>
        <v>0</v>
      </c>
      <c r="V103" s="6"/>
      <c r="W103" s="20">
        <f t="shared" si="12"/>
        <v>130.2669888888889</v>
      </c>
      <c r="X103" s="20">
        <f t="shared" si="1"/>
        <v>220.91089963991769</v>
      </c>
      <c r="Y103" s="23">
        <f t="shared" si="13"/>
        <v>141.90451000000002</v>
      </c>
      <c r="Z103" s="23">
        <f t="shared" si="3"/>
        <v>214.55976839506164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6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14"/>
        <v>238.93173111111108</v>
      </c>
      <c r="AJ103" s="9">
        <f t="shared" si="15"/>
        <v>0.64716294550292885</v>
      </c>
      <c r="AK103" s="9">
        <f t="shared" si="9"/>
        <v>0.64716294550292885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  <c r="AS103" s="30"/>
      <c r="BT103" s="31"/>
      <c r="BV103" s="30"/>
      <c r="CV103" s="31"/>
    </row>
    <row r="104" spans="1:100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</f>
        <v>122.83919999999999</v>
      </c>
      <c r="M104" s="4">
        <f>Forward!M104*(1+SUM($B104:$B$228))</f>
        <v>125.11399999999999</v>
      </c>
      <c r="N104" s="4">
        <f>Forward!N104*(1+SUM($B104:$B$228))</f>
        <v>139.90019999999998</v>
      </c>
      <c r="O104" s="4">
        <f>Forward!O104*(1+SUM($B104:$B$228))</f>
        <v>147.86199999999999</v>
      </c>
      <c r="P104" s="4">
        <f>Forward!P104*(1+SUM($B104:$B$228))</f>
        <v>158.0986</v>
      </c>
      <c r="Q104" s="4">
        <f>Forward!Q104*(1+SUM($B104:$B$228))</f>
        <v>172.88479999999998</v>
      </c>
      <c r="R104" s="4">
        <f>Forward!R104*(1+SUM($B104:$B$228))</f>
        <v>170.60999999999999</v>
      </c>
      <c r="S104" s="4">
        <f>Forward!S104*(1+SUM($B104:$B$228))</f>
        <v>168.33519999999999</v>
      </c>
      <c r="T104" s="4">
        <f>Forward!T104*(1+SUM($B104:$B$228))</f>
        <v>166.06039999999999</v>
      </c>
      <c r="U104" s="4">
        <f>Forward!U104*(1+SUM($B104:$B$228))</f>
        <v>0</v>
      </c>
      <c r="V104" s="6"/>
      <c r="W104" s="20">
        <f t="shared" si="12"/>
        <v>133.45493333333332</v>
      </c>
      <c r="X104" s="20">
        <f t="shared" si="1"/>
        <v>220.91089963991769</v>
      </c>
      <c r="Y104" s="23">
        <f t="shared" si="13"/>
        <v>143.76736</v>
      </c>
      <c r="Z104" s="23">
        <f t="shared" si="3"/>
        <v>214.55976839506164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6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14"/>
        <v>235.74378666666667</v>
      </c>
      <c r="AJ104" s="9">
        <f t="shared" si="15"/>
        <v>0.6385281798015624</v>
      </c>
      <c r="AK104" s="9">
        <f t="shared" si="9"/>
        <v>0.6385281798015624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  <c r="AS104" s="30"/>
      <c r="BT104" s="31"/>
      <c r="BV104" s="30"/>
      <c r="CV104" s="31"/>
    </row>
    <row r="105" spans="1:100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</f>
        <v>126.11820000000002</v>
      </c>
      <c r="M105" s="4">
        <f>Forward!M105*(1+SUM($B105:$B$228))</f>
        <v>121.57340000000001</v>
      </c>
      <c r="N105" s="4">
        <f>Forward!N105*(1+SUM($B105:$B$228))</f>
        <v>138.6164</v>
      </c>
      <c r="O105" s="4">
        <f>Forward!O105*(1+SUM($B105:$B$228))</f>
        <v>147.70600000000002</v>
      </c>
      <c r="P105" s="4">
        <f>Forward!P105*(1+SUM($B105:$B$228))</f>
        <v>157.93180000000001</v>
      </c>
      <c r="Q105" s="4">
        <f>Forward!Q105*(1+SUM($B105:$B$228))</f>
        <v>172.70240000000001</v>
      </c>
      <c r="R105" s="4">
        <f>Forward!R105*(1+SUM($B105:$B$228))</f>
        <v>170.43</v>
      </c>
      <c r="S105" s="4">
        <f>Forward!S105*(1+SUM($B105:$B$228))</f>
        <v>168.1576</v>
      </c>
      <c r="T105" s="4">
        <f>Forward!T105*(1+SUM($B105:$B$228))</f>
        <v>165.88520000000003</v>
      </c>
      <c r="U105" s="4">
        <f>Forward!U105*(1+SUM($B105:$B$228))</f>
        <v>0</v>
      </c>
      <c r="V105" s="6"/>
      <c r="W105" s="20">
        <f t="shared" si="12"/>
        <v>132.96696111111112</v>
      </c>
      <c r="X105" s="20">
        <f t="shared" si="1"/>
        <v>220.91089963991769</v>
      </c>
      <c r="Y105" s="23">
        <f t="shared" si="13"/>
        <v>143.82398333333333</v>
      </c>
      <c r="Z105" s="23">
        <f t="shared" si="3"/>
        <v>214.55976839506164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6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14"/>
        <v>236.23175888888886</v>
      </c>
      <c r="AJ105" s="9">
        <f t="shared" si="15"/>
        <v>0.63984988596084214</v>
      </c>
      <c r="AK105" s="9">
        <f t="shared" si="9"/>
        <v>0.63984988596084214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  <c r="AS105" s="30"/>
      <c r="BT105" s="31"/>
      <c r="BV105" s="30"/>
      <c r="CV105" s="31"/>
    </row>
    <row r="106" spans="1:100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</f>
        <v>122.3964</v>
      </c>
      <c r="M106" s="4">
        <f>Forward!M106*(1+SUM($B106:$B$228))</f>
        <v>116.7299</v>
      </c>
      <c r="N106" s="4">
        <f>Forward!N106*(1+SUM($B106:$B$228))</f>
        <v>131.46279999999999</v>
      </c>
      <c r="O106" s="4">
        <f>Forward!O106*(1+SUM($B106:$B$228))</f>
        <v>141.66249999999999</v>
      </c>
      <c r="P106" s="4">
        <f>Forward!P106*(1+SUM($B106:$B$228))</f>
        <v>157.52869999999999</v>
      </c>
      <c r="Q106" s="4">
        <f>Forward!Q106*(1+SUM($B106:$B$228))</f>
        <v>172.26159999999999</v>
      </c>
      <c r="R106" s="4">
        <f>Forward!R106*(1+SUM($B106:$B$228))</f>
        <v>169.995</v>
      </c>
      <c r="S106" s="4">
        <f>Forward!S106*(1+SUM($B106:$B$228))</f>
        <v>167.72839999999999</v>
      </c>
      <c r="T106" s="4">
        <f>Forward!T106*(1+SUM($B106:$B$228))</f>
        <v>165.46179999999998</v>
      </c>
      <c r="U106" s="4">
        <f>Forward!U106*(1+SUM($B106:$B$228))</f>
        <v>0</v>
      </c>
      <c r="V106" s="6"/>
      <c r="W106" s="20">
        <f t="shared" si="12"/>
        <v>127.81105555555554</v>
      </c>
      <c r="X106" s="20">
        <f t="shared" si="1"/>
        <v>220.91089963991769</v>
      </c>
      <c r="Y106" s="23">
        <f t="shared" si="13"/>
        <v>140.60475333333335</v>
      </c>
      <c r="Z106" s="23">
        <f t="shared" si="3"/>
        <v>214.55976839506164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6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14"/>
        <v>241.38766444444445</v>
      </c>
      <c r="AJ106" s="9">
        <f t="shared" si="15"/>
        <v>0.65381500901315281</v>
      </c>
      <c r="AK106" s="9">
        <f t="shared" si="9"/>
        <v>0.65381500901315281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  <c r="AS106" s="30"/>
      <c r="BT106" s="31"/>
      <c r="BV106" s="30"/>
      <c r="CV106" s="31"/>
    </row>
    <row r="107" spans="1:100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</f>
        <v>124.37700000000001</v>
      </c>
      <c r="M107" s="4">
        <f>Forward!M107*(1+SUM($B107:$B$228))</f>
        <v>117.59280000000001</v>
      </c>
      <c r="N107" s="4">
        <f>Forward!N107*(1+SUM($B107:$B$228))</f>
        <v>135.684</v>
      </c>
      <c r="O107" s="4">
        <f>Forward!O107*(1+SUM($B107:$B$228))</f>
        <v>146.99100000000001</v>
      </c>
      <c r="P107" s="4">
        <f>Forward!P107*(1+SUM($B107:$B$228))</f>
        <v>154.9059</v>
      </c>
      <c r="Q107" s="4">
        <f>Forward!Q107*(1+SUM($B107:$B$228))</f>
        <v>169.60500000000002</v>
      </c>
      <c r="R107" s="4">
        <f>Forward!R107*(1+SUM($B107:$B$228))</f>
        <v>167.34360000000001</v>
      </c>
      <c r="S107" s="4">
        <f>Forward!S107*(1+SUM($B107:$B$228))</f>
        <v>165.0822</v>
      </c>
      <c r="T107" s="4">
        <f>Forward!T107*(1+SUM($B107:$B$228))</f>
        <v>162.82080000000002</v>
      </c>
      <c r="U107" s="4">
        <f>Forward!U107*(1+SUM($B107:$B$228))</f>
        <v>0</v>
      </c>
      <c r="V107" s="6"/>
      <c r="W107" s="20">
        <f t="shared" si="12"/>
        <v>131.53810000000001</v>
      </c>
      <c r="X107" s="20">
        <f t="shared" si="1"/>
        <v>220.91089963991769</v>
      </c>
      <c r="Y107" s="23">
        <f t="shared" si="13"/>
        <v>142.69434000000001</v>
      </c>
      <c r="Z107" s="23">
        <f t="shared" si="3"/>
        <v>214.55976839506164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6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14"/>
        <v>237.66061999999997</v>
      </c>
      <c r="AJ107" s="9">
        <f t="shared" si="15"/>
        <v>0.64372005406735966</v>
      </c>
      <c r="AK107" s="9">
        <f t="shared" si="9"/>
        <v>0.64372005406735966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  <c r="AS107" s="30"/>
      <c r="BT107" s="31"/>
      <c r="BV107" s="30"/>
      <c r="CV107" s="31"/>
    </row>
    <row r="108" spans="1:100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</f>
        <v>124.11300000000001</v>
      </c>
      <c r="M108" s="4">
        <f>Forward!M108*(1+SUM($B108:$B$228))</f>
        <v>132.0111</v>
      </c>
      <c r="N108" s="4">
        <f>Forward!N108*(1+SUM($B108:$B$228))</f>
        <v>145.55070000000001</v>
      </c>
      <c r="O108" s="4">
        <f>Forward!O108*(1+SUM($B108:$B$228))</f>
        <v>156.83370000000002</v>
      </c>
      <c r="P108" s="4">
        <f>Forward!P108*(1+SUM($B108:$B$228))</f>
        <v>154.5771</v>
      </c>
      <c r="Q108" s="4">
        <f>Forward!Q108*(1+SUM($B108:$B$228))</f>
        <v>169.245</v>
      </c>
      <c r="R108" s="4">
        <f>Forward!R108*(1+SUM($B108:$B$228))</f>
        <v>166.98840000000001</v>
      </c>
      <c r="S108" s="4">
        <f>Forward!S108*(1+SUM($B108:$B$228))</f>
        <v>164.73180000000002</v>
      </c>
      <c r="T108" s="4">
        <f>Forward!T108*(1+SUM($B108:$B$228))</f>
        <v>162.4752</v>
      </c>
      <c r="U108" s="4">
        <f>Forward!U108*(1+SUM($B108:$B$228))</f>
        <v>0</v>
      </c>
      <c r="V108" s="6"/>
      <c r="W108" s="20">
        <f t="shared" si="12"/>
        <v>142.98068333333333</v>
      </c>
      <c r="X108" s="20">
        <f t="shared" si="1"/>
        <v>220.91089963991769</v>
      </c>
      <c r="Y108" s="23">
        <f t="shared" si="13"/>
        <v>150.13911999999999</v>
      </c>
      <c r="Z108" s="23">
        <f t="shared" si="3"/>
        <v>214.55976839506164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6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14"/>
        <v>226.21803666666665</v>
      </c>
      <c r="AJ108" s="9">
        <f t="shared" si="15"/>
        <v>0.61272703401210782</v>
      </c>
      <c r="AK108" s="9">
        <f t="shared" si="9"/>
        <v>0.61272703401210782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  <c r="AS108" s="30"/>
      <c r="BU108" s="35"/>
      <c r="CV108" s="31"/>
    </row>
    <row r="109" spans="1:100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</f>
        <v>124.93049999999999</v>
      </c>
      <c r="M109" s="4">
        <f>Forward!M109*(1+SUM($B109:$B$228))</f>
        <v>130.55799999999999</v>
      </c>
      <c r="N109" s="4">
        <f>Forward!N109*(1+SUM($B109:$B$228))</f>
        <v>162.072</v>
      </c>
      <c r="O109" s="4">
        <f>Forward!O109*(1+SUM($B109:$B$228))</f>
        <v>173.327</v>
      </c>
      <c r="P109" s="4">
        <f>Forward!P109*(1+SUM($B109:$B$228))</f>
        <v>172.20149999999998</v>
      </c>
      <c r="Q109" s="4">
        <f>Forward!Q109*(1+SUM($B109:$B$228))</f>
        <v>181.2055</v>
      </c>
      <c r="R109" s="4">
        <f>Forward!R109*(1+SUM($B109:$B$228))</f>
        <v>178.9545</v>
      </c>
      <c r="S109" s="4">
        <f>Forward!S109*(1+SUM($B109:$B$228))</f>
        <v>176.70349999999999</v>
      </c>
      <c r="T109" s="4">
        <f>Forward!T109*(1+SUM($B109:$B$228))</f>
        <v>174.45249999999999</v>
      </c>
      <c r="U109" s="4">
        <f>Forward!U109*(1+SUM($B109:$B$228))</f>
        <v>0</v>
      </c>
      <c r="V109" s="6"/>
      <c r="W109" s="20">
        <f t="shared" si="12"/>
        <v>153.97465277777778</v>
      </c>
      <c r="X109" s="20">
        <f t="shared" si="1"/>
        <v>220.91089963991769</v>
      </c>
      <c r="Y109" s="23">
        <f t="shared" si="13"/>
        <v>162.93488333333332</v>
      </c>
      <c r="Z109" s="23">
        <f t="shared" si="3"/>
        <v>214.55976839506164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6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14"/>
        <v>215.2240672222222</v>
      </c>
      <c r="AJ109" s="9">
        <f t="shared" si="15"/>
        <v>0.58294911537673322</v>
      </c>
      <c r="AK109" s="9">
        <f t="shared" si="9"/>
        <v>0.58294911537673322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  <c r="AS109" s="30"/>
      <c r="BU109" s="35"/>
      <c r="CV109" s="31"/>
    </row>
    <row r="110" spans="1:100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</f>
        <v>134.72399999999999</v>
      </c>
      <c r="N110" s="4">
        <f>Forward!N110*(1+SUM($B110:$B$228))</f>
        <v>151.56450000000001</v>
      </c>
      <c r="O110" s="4">
        <f>Forward!O110*(1+SUM($B110:$B$228))</f>
        <v>165.0369</v>
      </c>
      <c r="P110" s="4">
        <f>Forward!P110*(1+SUM($B110:$B$228))</f>
        <v>188.61360000000002</v>
      </c>
      <c r="Q110" s="4">
        <f>Forward!Q110*(1+SUM($B110:$B$228))</f>
        <v>187.49090000000001</v>
      </c>
      <c r="R110" s="4">
        <f>Forward!R110*(1+SUM($B110:$B$228))</f>
        <v>185.24549999999999</v>
      </c>
      <c r="S110" s="4">
        <f>Forward!S110*(1+SUM($B110:$B$228))</f>
        <v>183.0001</v>
      </c>
      <c r="T110" s="4">
        <f>Forward!T110*(1+SUM($B110:$B$228))</f>
        <v>180.75470000000001</v>
      </c>
      <c r="U110" s="4">
        <f>Forward!U110*(1+SUM($B110:$B$228))</f>
        <v>0</v>
      </c>
      <c r="V110" s="6"/>
      <c r="W110" s="20">
        <f t="shared" si="12"/>
        <v>150.4418</v>
      </c>
      <c r="X110" s="20">
        <f t="shared" si="1"/>
        <v>220.91089963991769</v>
      </c>
      <c r="Y110" s="23">
        <f t="shared" si="13"/>
        <v>165.48598000000001</v>
      </c>
      <c r="Z110" s="23">
        <f t="shared" si="3"/>
        <v>214.55976839506164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14"/>
        <v>238.57374999999996</v>
      </c>
      <c r="AJ110" s="9">
        <f t="shared" si="15"/>
        <v>0.6132756132756132</v>
      </c>
      <c r="AK110" s="9">
        <f t="shared" si="9"/>
        <v>0.6132756132756132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  <c r="AS110" s="30"/>
      <c r="BN110" s="27"/>
      <c r="BO110" s="28"/>
      <c r="BP110" s="28"/>
      <c r="BQ110" s="28"/>
      <c r="BR110" s="28"/>
      <c r="BS110" s="28"/>
      <c r="BT110" s="28"/>
      <c r="BV110" s="28"/>
      <c r="BW110" s="28"/>
      <c r="BX110" s="28"/>
      <c r="BY110" s="28"/>
      <c r="BZ110" s="28"/>
      <c r="CA110" s="29"/>
      <c r="CV110" s="31"/>
    </row>
    <row r="111" spans="1:100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</f>
        <v>177.8415</v>
      </c>
      <c r="N111" s="4">
        <f>Forward!N111*(1+SUM($B111:$B$228))</f>
        <v>241.596</v>
      </c>
      <c r="O111" s="4">
        <f>Forward!O111*(1+SUM($B111:$B$228))</f>
        <v>231.52950000000001</v>
      </c>
      <c r="P111" s="4">
        <f>Forward!P111*(1+SUM($B111:$B$228))</f>
        <v>224.8185</v>
      </c>
      <c r="Q111" s="4">
        <f>Forward!Q111*(1+SUM($B111:$B$228))</f>
        <v>213.6335</v>
      </c>
      <c r="R111" s="4">
        <f>Forward!R111*(1+SUM($B111:$B$228))</f>
        <v>206.92250000000001</v>
      </c>
      <c r="S111" s="4">
        <f>Forward!S111*(1+SUM($B111:$B$228))</f>
        <v>201.33</v>
      </c>
      <c r="T111" s="4">
        <f>Forward!T111*(1+SUM($B111:$B$228))</f>
        <v>195.73750000000001</v>
      </c>
      <c r="U111" s="4">
        <f>Forward!U111*(1+SUM($B111:$B$228))</f>
        <v>0</v>
      </c>
      <c r="V111" s="6"/>
      <c r="W111" s="20">
        <f t="shared" si="12"/>
        <v>218.29391666666666</v>
      </c>
      <c r="X111" s="20">
        <f t="shared" si="1"/>
        <v>220.91089963991769</v>
      </c>
      <c r="Y111" s="23">
        <f t="shared" si="13"/>
        <v>218.36848333333333</v>
      </c>
      <c r="Z111" s="23">
        <f t="shared" si="3"/>
        <v>214.55976839506164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7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14"/>
        <v>170.7216333333333</v>
      </c>
      <c r="AJ111" s="9">
        <f t="shared" si="15"/>
        <v>0.43885555046150038</v>
      </c>
      <c r="AK111" s="9">
        <f t="shared" si="9"/>
        <v>0.43885555046150038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  <c r="AS111" s="30"/>
      <c r="BN111" s="30"/>
      <c r="CA111" s="31"/>
      <c r="CV111" s="31"/>
    </row>
    <row r="112" spans="1:100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</f>
        <v>176.52180000000001</v>
      </c>
      <c r="N112" s="4">
        <f>Forward!N112*(1+SUM($B112:$B$228))</f>
        <v>223.15020000000001</v>
      </c>
      <c r="O112" s="4">
        <f>Forward!O112*(1+SUM($B112:$B$228))</f>
        <v>216.489</v>
      </c>
      <c r="P112" s="4">
        <f>Forward!P112*(1+SUM($B112:$B$228))</f>
        <v>209.82780000000002</v>
      </c>
      <c r="Q112" s="4">
        <f>Forward!Q112*(1+SUM($B112:$B$228))</f>
        <v>210.93800000000002</v>
      </c>
      <c r="R112" s="4">
        <f>Forward!R112*(1+SUM($B112:$B$228))</f>
        <v>206.49720000000002</v>
      </c>
      <c r="S112" s="4">
        <f>Forward!S112*(1+SUM($B112:$B$228))</f>
        <v>200.9462</v>
      </c>
      <c r="T112" s="4">
        <f>Forward!T112*(1+SUM($B112:$B$228))</f>
        <v>195.39520000000002</v>
      </c>
      <c r="U112" s="4">
        <f>Forward!U112*(1+SUM($B112:$B$228))</f>
        <v>0</v>
      </c>
      <c r="V112" s="6"/>
      <c r="W112" s="20">
        <f t="shared" si="12"/>
        <v>207.23733333333334</v>
      </c>
      <c r="X112" s="20">
        <f t="shared" si="1"/>
        <v>220.91089963991769</v>
      </c>
      <c r="Y112" s="23">
        <f t="shared" si="13"/>
        <v>208.38454000000002</v>
      </c>
      <c r="Z112" s="23">
        <f t="shared" si="3"/>
        <v>214.55976839506164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7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14"/>
        <v>181.77821666666662</v>
      </c>
      <c r="AJ112" s="9">
        <f t="shared" si="15"/>
        <v>0.4672775077157369</v>
      </c>
      <c r="AK112" s="9">
        <f t="shared" si="9"/>
        <v>0.4672775077157369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  <c r="AS112" s="30"/>
      <c r="BN112" s="30"/>
      <c r="CA112" s="31"/>
      <c r="CV112" s="31"/>
    </row>
    <row r="113" spans="1:100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</f>
        <v>166.29</v>
      </c>
      <c r="N113" s="4">
        <f>Forward!N113*(1+SUM($B113:$B$228))</f>
        <v>205.09100000000001</v>
      </c>
      <c r="O113" s="4">
        <f>Forward!O113*(1+SUM($B113:$B$228))</f>
        <v>206.1996</v>
      </c>
      <c r="P113" s="4">
        <f>Forward!P113*(1+SUM($B113:$B$228))</f>
        <v>201.76519999999999</v>
      </c>
      <c r="Q113" s="4">
        <f>Forward!Q113*(1+SUM($B113:$B$228))</f>
        <v>196.22220000000002</v>
      </c>
      <c r="R113" s="4">
        <f>Forward!R113*(1+SUM($B113:$B$228))</f>
        <v>190.67920000000001</v>
      </c>
      <c r="S113" s="4">
        <f>Forward!S113*(1+SUM($B113:$B$228))</f>
        <v>185.1362</v>
      </c>
      <c r="T113" s="4">
        <f>Forward!T113*(1+SUM($B113:$B$228))</f>
        <v>179.5932</v>
      </c>
      <c r="U113" s="4">
        <f>Forward!U113*(1+SUM($B113:$B$228))</f>
        <v>0</v>
      </c>
      <c r="V113" s="6"/>
      <c r="W113" s="20">
        <f t="shared" si="12"/>
        <v>195.48313333333331</v>
      </c>
      <c r="X113" s="20">
        <f t="shared" si="1"/>
        <v>220.91089963991769</v>
      </c>
      <c r="Y113" s="23">
        <f t="shared" si="13"/>
        <v>196.33305999999999</v>
      </c>
      <c r="Z113" s="23">
        <f t="shared" si="3"/>
        <v>214.55976839506164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7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14"/>
        <v>193.53241666666665</v>
      </c>
      <c r="AJ113" s="9">
        <f t="shared" si="15"/>
        <v>0.49749275232485352</v>
      </c>
      <c r="AK113" s="9">
        <f t="shared" si="9"/>
        <v>0.49749275232485352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  <c r="AS113" s="30"/>
      <c r="BN113" s="30"/>
      <c r="CA113" s="31"/>
      <c r="CV113" s="31"/>
    </row>
    <row r="114" spans="1:100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</f>
        <v>132.57599999999999</v>
      </c>
      <c r="N114" s="4">
        <f>Forward!N114*(1+SUM($B114:$B$228))</f>
        <v>176.768</v>
      </c>
      <c r="O114" s="4">
        <f>Forward!O114*(1+SUM($B114:$B$228))</f>
        <v>193.34</v>
      </c>
      <c r="P114" s="4">
        <f>Forward!P114*(1+SUM($B114:$B$228))</f>
        <v>190.0256</v>
      </c>
      <c r="Q114" s="4">
        <f>Forward!Q114*(1+SUM($B114:$B$228))</f>
        <v>184.5016</v>
      </c>
      <c r="R114" s="4">
        <f>Forward!R114*(1+SUM($B114:$B$228))</f>
        <v>178.9776</v>
      </c>
      <c r="S114" s="4">
        <f>Forward!S114*(1+SUM($B114:$B$228))</f>
        <v>173.45359999999999</v>
      </c>
      <c r="T114" s="4">
        <f>Forward!T114*(1+SUM($B114:$B$228))</f>
        <v>167.92959999999999</v>
      </c>
      <c r="U114" s="4">
        <f>Forward!U114*(1+SUM($B114:$B$228))</f>
        <v>0</v>
      </c>
      <c r="V114" s="6"/>
      <c r="W114" s="20">
        <f t="shared" si="12"/>
        <v>173.94462222222219</v>
      </c>
      <c r="X114" s="20">
        <f t="shared" si="1"/>
        <v>220.91089963991769</v>
      </c>
      <c r="Y114" s="23">
        <f t="shared" si="13"/>
        <v>178.53568000000001</v>
      </c>
      <c r="Z114" s="23">
        <f t="shared" si="3"/>
        <v>214.55976839506164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7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14"/>
        <v>215.07092777777777</v>
      </c>
      <c r="AJ114" s="9">
        <f t="shared" si="15"/>
        <v>0.55285946224457549</v>
      </c>
      <c r="AK114" s="9">
        <f t="shared" si="9"/>
        <v>0.55285946224457549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  <c r="AS114" s="30"/>
      <c r="BN114" s="30"/>
      <c r="CA114" s="31"/>
      <c r="CV114" s="31"/>
    </row>
    <row r="115" spans="1:100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</f>
        <v>189.23440000000002</v>
      </c>
      <c r="N115" s="4">
        <f>Forward!N115*(1+SUM($B115:$B$228))</f>
        <v>205.73740000000001</v>
      </c>
      <c r="O115" s="4">
        <f>Forward!O115*(1+SUM($B115:$B$228))</f>
        <v>206.83760000000001</v>
      </c>
      <c r="P115" s="4">
        <f>Forward!P115*(1+SUM($B115:$B$228))</f>
        <v>198.036</v>
      </c>
      <c r="Q115" s="4">
        <f>Forward!Q115*(1+SUM($B115:$B$228))</f>
        <v>192.53500000000003</v>
      </c>
      <c r="R115" s="4">
        <f>Forward!R115*(1+SUM($B115:$B$228))</f>
        <v>187.03400000000002</v>
      </c>
      <c r="S115" s="4">
        <f>Forward!S115*(1+SUM($B115:$B$228))</f>
        <v>181.53300000000002</v>
      </c>
      <c r="T115" s="4">
        <f>Forward!T115*(1+SUM($B115:$B$228))</f>
        <v>176.03200000000001</v>
      </c>
      <c r="U115" s="4">
        <f>Forward!U115*(1+SUM($B115:$B$228))</f>
        <v>0</v>
      </c>
      <c r="V115" s="6"/>
      <c r="W115" s="20">
        <f t="shared" si="12"/>
        <v>201.8255777777778</v>
      </c>
      <c r="X115" s="20">
        <f t="shared" si="1"/>
        <v>220.91089963991769</v>
      </c>
      <c r="Y115" s="23">
        <f t="shared" si="13"/>
        <v>198.29271333333332</v>
      </c>
      <c r="Z115" s="23">
        <f t="shared" si="3"/>
        <v>214.55976839506164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7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14"/>
        <v>187.18997222222217</v>
      </c>
      <c r="AJ115" s="9">
        <f t="shared" si="15"/>
        <v>0.48118891962602056</v>
      </c>
      <c r="AK115" s="9">
        <f t="shared" si="9"/>
        <v>0.48118891962602056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  <c r="AS115" s="30"/>
      <c r="BN115" s="30"/>
      <c r="CA115" s="31"/>
      <c r="CV115" s="31"/>
    </row>
    <row r="116" spans="1:100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</f>
        <v>252.56300000000002</v>
      </c>
      <c r="N116" s="4">
        <f>Forward!N116*(1+SUM($B116:$B$228))</f>
        <v>232.7972</v>
      </c>
      <c r="O116" s="4">
        <f>Forward!O116*(1+SUM($B116:$B$228))</f>
        <v>216.32570000000001</v>
      </c>
      <c r="P116" s="4">
        <f>Forward!P116*(1+SUM($B116:$B$228))</f>
        <v>198.7561</v>
      </c>
      <c r="Q116" s="4">
        <f>Forward!Q116*(1+SUM($B116:$B$228))</f>
        <v>193.26560000000001</v>
      </c>
      <c r="R116" s="4">
        <f>Forward!R116*(1+SUM($B116:$B$228))</f>
        <v>187.77510000000001</v>
      </c>
      <c r="S116" s="4">
        <f>Forward!S116*(1+SUM($B116:$B$228))</f>
        <v>182.28460000000001</v>
      </c>
      <c r="T116" s="4">
        <f>Forward!T116*(1+SUM($B116:$B$228))</f>
        <v>176.79410000000001</v>
      </c>
      <c r="U116" s="4">
        <f>Forward!U116*(1+SUM($B116:$B$228))</f>
        <v>0</v>
      </c>
      <c r="V116" s="6"/>
      <c r="W116" s="20">
        <f t="shared" si="12"/>
        <v>224.92748333333333</v>
      </c>
      <c r="X116" s="20">
        <f t="shared" si="1"/>
        <v>220.91089963991769</v>
      </c>
      <c r="Y116" s="23">
        <f t="shared" si="13"/>
        <v>212.26273</v>
      </c>
      <c r="Z116" s="23">
        <f t="shared" si="3"/>
        <v>214.55976839506164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7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14"/>
        <v>164.08806666666663</v>
      </c>
      <c r="AJ116" s="9">
        <f t="shared" si="15"/>
        <v>0.42180336150230152</v>
      </c>
      <c r="AK116" s="9">
        <f t="shared" si="9"/>
        <v>0.42180336150230152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  <c r="AS116" s="30"/>
      <c r="BN116" s="30"/>
      <c r="CA116" s="31"/>
      <c r="CV116" s="31"/>
    </row>
    <row r="117" spans="1:100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</f>
        <v>202.44550000000001</v>
      </c>
      <c r="N117" s="4">
        <f>Forward!N117*(1+SUM($B117:$B$228))</f>
        <v>221.04860000000002</v>
      </c>
      <c r="O117" s="4">
        <f>Forward!O117*(1+SUM($B117:$B$228))</f>
        <v>210.10560000000001</v>
      </c>
      <c r="P117" s="4">
        <f>Forward!P117*(1+SUM($B117:$B$228))</f>
        <v>196.97400000000002</v>
      </c>
      <c r="Q117" s="4">
        <f>Forward!Q117*(1+SUM($B117:$B$228))</f>
        <v>191.5025</v>
      </c>
      <c r="R117" s="4">
        <f>Forward!R117*(1+SUM($B117:$B$228))</f>
        <v>186.03100000000001</v>
      </c>
      <c r="S117" s="4">
        <f>Forward!S117*(1+SUM($B117:$B$228))</f>
        <v>180.55950000000001</v>
      </c>
      <c r="T117" s="4">
        <f>Forward!T117*(1+SUM($B117:$B$228))</f>
        <v>175.08800000000002</v>
      </c>
      <c r="U117" s="4">
        <f>Forward!U117*(1+SUM($B117:$B$228))</f>
        <v>0</v>
      </c>
      <c r="V117" s="6"/>
      <c r="W117" s="20">
        <f t="shared" si="12"/>
        <v>210.13599722222224</v>
      </c>
      <c r="X117" s="20">
        <f t="shared" si="1"/>
        <v>220.91089963991769</v>
      </c>
      <c r="Y117" s="23">
        <f t="shared" si="13"/>
        <v>202.50021500000003</v>
      </c>
      <c r="Z117" s="23">
        <f t="shared" si="3"/>
        <v>214.55976839506164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7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14"/>
        <v>178.87955277777772</v>
      </c>
      <c r="AJ117" s="9">
        <f t="shared" si="15"/>
        <v>0.45982622745486068</v>
      </c>
      <c r="AK117" s="9">
        <f t="shared" si="9"/>
        <v>0.45982622745486068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  <c r="AS117" s="30"/>
      <c r="BN117" s="30"/>
      <c r="CA117" s="31"/>
      <c r="CV117" s="31"/>
    </row>
    <row r="118" spans="1:100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</f>
        <v>249.06720000000001</v>
      </c>
      <c r="N118" s="4">
        <f>Forward!N118*(1+SUM($B118:$B$228))</f>
        <v>235.95840000000001</v>
      </c>
      <c r="O118" s="4">
        <f>Forward!O118*(1+SUM($B118:$B$228))</f>
        <v>218.48000000000002</v>
      </c>
      <c r="P118" s="4">
        <f>Forward!P118*(1+SUM($B118:$B$228))</f>
        <v>199.9092</v>
      </c>
      <c r="Q118" s="4">
        <f>Forward!Q118*(1+SUM($B118:$B$228))</f>
        <v>194.44720000000001</v>
      </c>
      <c r="R118" s="4">
        <f>Forward!R118*(1+SUM($B118:$B$228))</f>
        <v>188.98520000000002</v>
      </c>
      <c r="S118" s="4">
        <f>Forward!S118*(1+SUM($B118:$B$228))</f>
        <v>183.5232</v>
      </c>
      <c r="T118" s="4">
        <f>Forward!T118*(1+SUM($B118:$B$228))</f>
        <v>178.06120000000001</v>
      </c>
      <c r="U118" s="4">
        <f>Forward!U118*(1+SUM($B118:$B$228))</f>
        <v>0</v>
      </c>
      <c r="V118" s="6"/>
      <c r="W118" s="20">
        <f t="shared" si="12"/>
        <v>223.57786666666667</v>
      </c>
      <c r="X118" s="20">
        <f t="shared" ref="X118:X139" si="18">AVERAGE($W$2:$W$198)</f>
        <v>220.91089963991769</v>
      </c>
      <c r="Y118" s="23">
        <f t="shared" si="13"/>
        <v>211.56146666666669</v>
      </c>
      <c r="Z118" s="23">
        <f t="shared" ref="Z118:Z139" si="19">AVERAGE($Y$2:$Y$198)</f>
        <v>214.55976839506164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7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14"/>
        <v>165.4376833333333</v>
      </c>
      <c r="AJ118" s="9">
        <f t="shared" si="15"/>
        <v>0.42527267440423222</v>
      </c>
      <c r="AK118" s="9">
        <f t="shared" si="9"/>
        <v>0.42527267440423222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  <c r="AS118" s="30"/>
      <c r="BN118" s="30"/>
      <c r="CA118" s="31"/>
      <c r="CV118" s="31"/>
    </row>
    <row r="119" spans="1:100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</f>
        <v>348.16</v>
      </c>
      <c r="N119" s="4">
        <f>Forward!N119*(1+SUM($B119:$B$228))</f>
        <v>264.38400000000001</v>
      </c>
      <c r="O119" s="4">
        <f>Forward!O119*(1+SUM($B119:$B$228))</f>
        <v>218.68800000000002</v>
      </c>
      <c r="P119" s="4">
        <f>Forward!P119*(1+SUM($B119:$B$228))</f>
        <v>196.92800000000003</v>
      </c>
      <c r="Q119" s="4">
        <f>Forward!Q119*(1+SUM($B119:$B$228))</f>
        <v>191.488</v>
      </c>
      <c r="R119" s="4">
        <f>Forward!R119*(1+SUM($B119:$B$228))</f>
        <v>186.048</v>
      </c>
      <c r="S119" s="4">
        <f>Forward!S119*(1+SUM($B119:$B$228))</f>
        <v>180.608</v>
      </c>
      <c r="T119" s="4">
        <f>Forward!T119*(1+SUM($B119:$B$228))</f>
        <v>175.16800000000001</v>
      </c>
      <c r="U119" s="4">
        <f>Forward!U119*(1+SUM($B119:$B$228))</f>
        <v>0</v>
      </c>
      <c r="V119" s="6"/>
      <c r="W119" s="20">
        <f t="shared" si="12"/>
        <v>239.26933333333332</v>
      </c>
      <c r="X119" s="20">
        <f t="shared" si="18"/>
        <v>220.91089963991769</v>
      </c>
      <c r="Y119" s="23">
        <f t="shared" si="13"/>
        <v>219.61279999999999</v>
      </c>
      <c r="Z119" s="23">
        <f t="shared" si="19"/>
        <v>214.55976839506164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7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14"/>
        <v>149.74621666666664</v>
      </c>
      <c r="AJ119" s="9">
        <f t="shared" si="15"/>
        <v>0.38493632623854407</v>
      </c>
      <c r="AK119" s="9">
        <f t="shared" si="9"/>
        <v>0.38493632623854407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  <c r="AS119" s="30"/>
      <c r="BN119" s="30"/>
      <c r="CA119" s="31"/>
      <c r="CV119" s="31"/>
    </row>
    <row r="120" spans="1:100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</f>
        <v>305.29320000000001</v>
      </c>
      <c r="N120" s="4">
        <f>Forward!N120*(1+SUM($B120:$B$228))</f>
        <v>190.5376</v>
      </c>
      <c r="O120" s="4">
        <f>Forward!O120*(1+SUM($B120:$B$228))</f>
        <v>204.6114</v>
      </c>
      <c r="P120" s="4">
        <f>Forward!P120*(1+SUM($B120:$B$228))</f>
        <v>192.7028</v>
      </c>
      <c r="Q120" s="4">
        <f>Forward!Q120*(1+SUM($B120:$B$228))</f>
        <v>187.28980000000001</v>
      </c>
      <c r="R120" s="4">
        <f>Forward!R120*(1+SUM($B120:$B$228))</f>
        <v>181.8768</v>
      </c>
      <c r="S120" s="4">
        <f>Forward!S120*(1+SUM($B120:$B$228))</f>
        <v>176.46379999999999</v>
      </c>
      <c r="T120" s="4">
        <f>Forward!T120*(1+SUM($B120:$B$228))</f>
        <v>171.05080000000001</v>
      </c>
      <c r="U120" s="4">
        <f>Forward!U120*(1+SUM($B120:$B$228))</f>
        <v>0</v>
      </c>
      <c r="V120" s="6"/>
      <c r="W120" s="20">
        <f t="shared" si="12"/>
        <v>202.20562222222225</v>
      </c>
      <c r="X120" s="20">
        <f t="shared" si="18"/>
        <v>220.91089963991769</v>
      </c>
      <c r="Y120" s="23">
        <f t="shared" si="13"/>
        <v>195.51756000000003</v>
      </c>
      <c r="Z120" s="23">
        <f t="shared" si="19"/>
        <v>214.55976839506164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7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14"/>
        <v>186.80992777777772</v>
      </c>
      <c r="AJ120" s="9">
        <f t="shared" si="15"/>
        <v>0.48021198067218068</v>
      </c>
      <c r="AK120" s="9">
        <f t="shared" si="9"/>
        <v>0.48021198067218068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  <c r="AS120" s="30"/>
      <c r="BN120" s="30"/>
      <c r="CA120" s="31"/>
      <c r="CV120" s="31"/>
    </row>
    <row r="121" spans="1:100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</f>
        <v>126.2079</v>
      </c>
      <c r="N121" s="4">
        <f>Forward!N121*(1+SUM($B121:$B$228))</f>
        <v>194.166</v>
      </c>
      <c r="O121" s="4">
        <f>Forward!O121*(1+SUM($B121:$B$228))</f>
        <v>206.0317</v>
      </c>
      <c r="P121" s="4">
        <f>Forward!P121*(1+SUM($B121:$B$228))</f>
        <v>200.63820000000001</v>
      </c>
      <c r="Q121" s="4">
        <f>Forward!Q121*(1+SUM($B121:$B$228))</f>
        <v>195.24469999999999</v>
      </c>
      <c r="R121" s="4">
        <f>Forward!R121*(1+SUM($B121:$B$228))</f>
        <v>189.85120000000001</v>
      </c>
      <c r="S121" s="4">
        <f>Forward!S121*(1+SUM($B121:$B$228))</f>
        <v>184.45769999999999</v>
      </c>
      <c r="T121" s="4">
        <f>Forward!T121*(1+SUM($B121:$B$228))</f>
        <v>179.0642</v>
      </c>
      <c r="U121" s="4">
        <f>Forward!U121*(1+SUM($B121:$B$228))</f>
        <v>0</v>
      </c>
      <c r="V121" s="6"/>
      <c r="W121" s="20">
        <f t="shared" si="12"/>
        <v>198.21112499999998</v>
      </c>
      <c r="X121" s="20">
        <f t="shared" si="18"/>
        <v>220.91089963991769</v>
      </c>
      <c r="Y121" s="23">
        <f t="shared" si="13"/>
        <v>196.12563833333334</v>
      </c>
      <c r="Z121" s="23">
        <f t="shared" si="19"/>
        <v>214.55976839506164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7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14"/>
        <v>190.80442499999998</v>
      </c>
      <c r="AJ121" s="9">
        <f t="shared" si="15"/>
        <v>0.49048020059866504</v>
      </c>
      <c r="AK121" s="9">
        <f t="shared" si="9"/>
        <v>0.49048020059866504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  <c r="AS121" s="30"/>
      <c r="BN121" s="30"/>
      <c r="CA121" s="31"/>
      <c r="CV121" s="31"/>
    </row>
    <row r="122" spans="1:100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</f>
        <v>187.86249999999998</v>
      </c>
      <c r="O122" s="4">
        <f>Forward!O122*(1+SUM($B122:$B$228))</f>
        <v>213.62649999999999</v>
      </c>
      <c r="P122" s="4">
        <f>Forward!P122*(1+SUM($B122:$B$228))</f>
        <v>193.23</v>
      </c>
      <c r="Q122" s="4">
        <f>Forward!Q122*(1+SUM($B122:$B$228))</f>
        <v>187.86249999999998</v>
      </c>
      <c r="R122" s="57">
        <f>Forward!R122*(1+SUM($B122:$B$228))</f>
        <v>182.49499999999998</v>
      </c>
      <c r="S122" s="4">
        <f>Forward!S122*(1+SUM($B122:$B$228))</f>
        <v>177.12749999999997</v>
      </c>
      <c r="T122" s="4">
        <f>Forward!T122*(1+SUM($B122:$B$228))</f>
        <v>171.76</v>
      </c>
      <c r="U122" s="4">
        <f>Forward!U122*(1+SUM($B122:$B$228))</f>
        <v>0</v>
      </c>
      <c r="V122" s="6"/>
      <c r="W122" s="20">
        <f t="shared" si="12"/>
        <v>198.23966666666669</v>
      </c>
      <c r="X122" s="20">
        <f t="shared" si="18"/>
        <v>220.91089963991769</v>
      </c>
      <c r="Y122" s="23">
        <f t="shared" si="13"/>
        <v>193.01530000000002</v>
      </c>
      <c r="Z122" s="23">
        <f t="shared" si="19"/>
        <v>214.55976839506164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14"/>
        <v>207.86538333333326</v>
      </c>
      <c r="AJ122" s="9">
        <f t="shared" si="15"/>
        <v>0.51185126442858386</v>
      </c>
      <c r="AK122" s="9">
        <f t="shared" si="9"/>
        <v>0.51185126442858386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  <c r="AS122" s="30"/>
      <c r="BN122" s="30"/>
      <c r="CA122" s="31"/>
      <c r="CV122" s="31"/>
    </row>
    <row r="123" spans="1:100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</f>
        <v>243.32130000000001</v>
      </c>
      <c r="O123" s="4">
        <f>Forward!O123*(1+SUM($B123:$B$228))</f>
        <v>234.74610000000001</v>
      </c>
      <c r="P123" s="4">
        <f>Forward!P123*(1+SUM($B123:$B$228))</f>
        <v>212.23620000000003</v>
      </c>
      <c r="Q123" s="4">
        <f>Forward!Q123*(1+SUM($B123:$B$228))</f>
        <v>196.15770000000001</v>
      </c>
      <c r="R123" s="4">
        <f>Forward!R123*(1+SUM($B123:$B$228))</f>
        <v>190.79820000000001</v>
      </c>
      <c r="S123" s="4">
        <f>Forward!S123*(1+SUM($B123:$B$228))</f>
        <v>185.43870000000001</v>
      </c>
      <c r="T123" s="4">
        <f>Forward!T123*(1+SUM($B123:$B$228))</f>
        <v>174.71970000000002</v>
      </c>
      <c r="U123" s="4">
        <f>Forward!U123*(1+SUM($B123:$B$228))</f>
        <v>0</v>
      </c>
      <c r="V123" s="6"/>
      <c r="W123" s="20">
        <f t="shared" si="12"/>
        <v>228.79110000000003</v>
      </c>
      <c r="X123" s="20">
        <f t="shared" si="18"/>
        <v>220.91089963991769</v>
      </c>
      <c r="Y123" s="23">
        <f t="shared" si="13"/>
        <v>214.48719000000003</v>
      </c>
      <c r="Z123" s="23">
        <f t="shared" si="19"/>
        <v>214.55976839506164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20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14"/>
        <v>177.31394999999992</v>
      </c>
      <c r="AJ123" s="9">
        <f t="shared" si="15"/>
        <v>0.43662089402729648</v>
      </c>
      <c r="AK123" s="9">
        <f t="shared" si="9"/>
        <v>0.43662089402729648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  <c r="AS123" s="30"/>
      <c r="BN123" s="30"/>
      <c r="CA123" s="31"/>
      <c r="CV123" s="31"/>
    </row>
    <row r="124" spans="1:100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</f>
        <v>340.93360000000001</v>
      </c>
      <c r="O124" s="4">
        <f>Forward!O124*(1+SUM($B124:$B$228))</f>
        <v>256.2296</v>
      </c>
      <c r="P124" s="4">
        <f>Forward!P124*(1+SUM($B124:$B$228))</f>
        <v>218.11279999999999</v>
      </c>
      <c r="Q124" s="4">
        <f>Forward!Q124*(1+SUM($B124:$B$228))</f>
        <v>202.23079999999999</v>
      </c>
      <c r="R124" s="4">
        <f>Forward!R124*(1+SUM($B124:$B$228))</f>
        <v>196.93680000000001</v>
      </c>
      <c r="S124" s="4">
        <f>Forward!S124*(1+SUM($B124:$B$228))</f>
        <v>191.64279999999999</v>
      </c>
      <c r="T124" s="4">
        <f>Forward!T124*(1+SUM($B124:$B$228))</f>
        <v>181.0548</v>
      </c>
      <c r="U124" s="4">
        <f>Forward!U124*(1+SUM($B124:$B$228))</f>
        <v>0</v>
      </c>
      <c r="V124" s="6"/>
      <c r="W124" s="20">
        <f t="shared" si="12"/>
        <v>264.05295555555563</v>
      </c>
      <c r="X124" s="20">
        <f t="shared" si="18"/>
        <v>220.91089963991769</v>
      </c>
      <c r="Y124" s="23">
        <f t="shared" si="13"/>
        <v>237.91236000000001</v>
      </c>
      <c r="Z124" s="23">
        <f t="shared" si="19"/>
        <v>214.55976839506164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20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14"/>
        <v>142.05209444444432</v>
      </c>
      <c r="AJ124" s="9">
        <f t="shared" si="15"/>
        <v>0.34979149962415967</v>
      </c>
      <c r="AK124" s="9">
        <f t="shared" si="9"/>
        <v>0.34979149962415967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  <c r="AS124" s="30"/>
      <c r="BN124" s="30"/>
      <c r="CA124" s="31"/>
      <c r="CV124" s="31"/>
    </row>
    <row r="125" spans="1:100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</f>
        <v>389.38799999999998</v>
      </c>
      <c r="O125" s="4">
        <f>Forward!O125*(1+SUM($B125:$B$228))</f>
        <v>287.30520000000001</v>
      </c>
      <c r="P125" s="4">
        <f>Forward!P125*(1+SUM($B125:$B$228))</f>
        <v>229.42320000000001</v>
      </c>
      <c r="Q125" s="4">
        <f>Forward!Q125*(1+SUM($B125:$B$228))</f>
        <v>209.42760000000001</v>
      </c>
      <c r="R125" s="4">
        <f>Forward!R125*(1+SUM($B125:$B$228))</f>
        <v>204.16560000000001</v>
      </c>
      <c r="S125" s="4">
        <f>Forward!S125*(1+SUM($B125:$B$228))</f>
        <v>198.90360000000001</v>
      </c>
      <c r="T125" s="4">
        <f>Forward!T125*(1+SUM($B125:$B$228))</f>
        <v>188.37960000000001</v>
      </c>
      <c r="U125" s="4">
        <f>Forward!U125*(1+SUM($B125:$B$228))</f>
        <v>0</v>
      </c>
      <c r="V125" s="6"/>
      <c r="W125" s="20">
        <f t="shared" si="12"/>
        <v>287.0421</v>
      </c>
      <c r="X125" s="20">
        <f t="shared" si="18"/>
        <v>220.91089963991769</v>
      </c>
      <c r="Y125" s="23">
        <f t="shared" si="13"/>
        <v>254.4177</v>
      </c>
      <c r="Z125" s="23">
        <f t="shared" si="19"/>
        <v>214.55976839506164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20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14"/>
        <v>119.06294999999994</v>
      </c>
      <c r="AJ125" s="9">
        <f t="shared" si="15"/>
        <v>0.29318263833458846</v>
      </c>
      <c r="AK125" s="9">
        <f t="shared" si="9"/>
        <v>0.29318263833458846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  <c r="AS125" s="30"/>
      <c r="BN125" s="30"/>
      <c r="CA125" s="31"/>
      <c r="CV125" s="31"/>
    </row>
    <row r="126" spans="1:100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</f>
        <v>373.12360000000001</v>
      </c>
      <c r="O126" s="4">
        <f>Forward!O126*(1+SUM($B126:$B$228))</f>
        <v>284.0351</v>
      </c>
      <c r="P126" s="4">
        <f>Forward!P126*(1+SUM($B126:$B$228))</f>
        <v>231.6301</v>
      </c>
      <c r="Q126" s="4">
        <f>Forward!Q126*(1+SUM($B126:$B$228))</f>
        <v>210.66810000000001</v>
      </c>
      <c r="R126" s="4">
        <f>Forward!R126*(1+SUM($B126:$B$228))</f>
        <v>205.42760000000001</v>
      </c>
      <c r="S126" s="4">
        <f>Forward!S126*(1+SUM($B126:$B$228))</f>
        <v>200.18710000000002</v>
      </c>
      <c r="T126" s="4">
        <f>Forward!T126*(1+SUM($B126:$B$228))</f>
        <v>189.70609999999999</v>
      </c>
      <c r="U126" s="4">
        <f>Forward!U126*(1+SUM($B126:$B$228))</f>
        <v>0</v>
      </c>
      <c r="V126" s="6"/>
      <c r="W126" s="20">
        <f t="shared" si="12"/>
        <v>278.21232222222221</v>
      </c>
      <c r="X126" s="20">
        <f t="shared" si="18"/>
        <v>220.91089963991769</v>
      </c>
      <c r="Y126" s="23">
        <f t="shared" si="13"/>
        <v>249.4478</v>
      </c>
      <c r="Z126" s="23">
        <f t="shared" si="19"/>
        <v>214.55976839506164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20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14"/>
        <v>127.89272777777774</v>
      </c>
      <c r="AJ126" s="9">
        <f t="shared" si="15"/>
        <v>0.3149252336994523</v>
      </c>
      <c r="AK126" s="9">
        <f t="shared" si="9"/>
        <v>0.3149252336994523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  <c r="AS126" s="30"/>
      <c r="BN126" s="30"/>
      <c r="CA126" s="31"/>
      <c r="CV126" s="31"/>
    </row>
    <row r="127" spans="1:100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</f>
        <v>380.56200000000001</v>
      </c>
      <c r="O127" s="4">
        <f>Forward!O127*(1+SUM($B127:$B$228))</f>
        <v>293.78550000000001</v>
      </c>
      <c r="P127" s="4">
        <f>Forward!P127*(1+SUM($B127:$B$228))</f>
        <v>230.01000000000002</v>
      </c>
      <c r="Q127" s="4">
        <f>Forward!Q127*(1+SUM($B127:$B$228))</f>
        <v>211.19100000000003</v>
      </c>
      <c r="R127" s="4">
        <f>Forward!R127*(1+SUM($B127:$B$228))</f>
        <v>205.96350000000001</v>
      </c>
      <c r="S127" s="4">
        <f>Forward!S127*(1+SUM($B127:$B$228))</f>
        <v>200.73600000000002</v>
      </c>
      <c r="T127" s="4">
        <f>Forward!T127*(1+SUM($B127:$B$228))</f>
        <v>190.28100000000001</v>
      </c>
      <c r="U127" s="4">
        <f>Forward!U127*(1+SUM($B127:$B$228))</f>
        <v>0</v>
      </c>
      <c r="V127" s="6"/>
      <c r="W127" s="20">
        <f t="shared" si="12"/>
        <v>277.92875000000004</v>
      </c>
      <c r="X127" s="20">
        <f t="shared" si="18"/>
        <v>220.91089963991769</v>
      </c>
      <c r="Y127" s="23">
        <f t="shared" si="13"/>
        <v>249.3169</v>
      </c>
      <c r="Z127" s="23">
        <f t="shared" si="19"/>
        <v>214.55976839506164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20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14"/>
        <v>128.17629999999991</v>
      </c>
      <c r="AJ127" s="9">
        <f t="shared" si="15"/>
        <v>0.31562350677490941</v>
      </c>
      <c r="AK127" s="9">
        <f t="shared" si="9"/>
        <v>0.31562350677490941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  <c r="AS127" s="30"/>
      <c r="BN127" s="30"/>
      <c r="CA127" s="31"/>
      <c r="CV127" s="31"/>
    </row>
    <row r="128" spans="1:100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</f>
        <v>329.61959999999999</v>
      </c>
      <c r="O128" s="4">
        <f>Forward!O128*(1+SUM($B128:$B$228))</f>
        <v>287.8956</v>
      </c>
      <c r="P128" s="4">
        <f>Forward!P128*(1+SUM($B128:$B$228))</f>
        <v>233.65439999999998</v>
      </c>
      <c r="Q128" s="4">
        <f>Forward!Q128*(1+SUM($B128:$B$228))</f>
        <v>212.79239999999999</v>
      </c>
      <c r="R128" s="4">
        <f>Forward!R128*(1+SUM($B128:$B$228))</f>
        <v>207.57689999999999</v>
      </c>
      <c r="S128" s="4">
        <f>Forward!S128*(1+SUM($B128:$B$228))</f>
        <v>202.36139999999997</v>
      </c>
      <c r="T128" s="4">
        <f>Forward!T128*(1+SUM($B128:$B$228))</f>
        <v>191.93039999999999</v>
      </c>
      <c r="U128" s="4">
        <f>Forward!U128*(1+SUM($B128:$B$228))</f>
        <v>0</v>
      </c>
      <c r="V128" s="6"/>
      <c r="W128" s="20">
        <f t="shared" si="12"/>
        <v>264.25199999999995</v>
      </c>
      <c r="X128" s="20">
        <f t="shared" si="18"/>
        <v>220.91089963991769</v>
      </c>
      <c r="Y128" s="23">
        <f t="shared" si="13"/>
        <v>241.58195999999998</v>
      </c>
      <c r="Z128" s="23">
        <f t="shared" si="19"/>
        <v>214.55976839506164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20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14"/>
        <v>141.85305</v>
      </c>
      <c r="AJ128" s="9">
        <f t="shared" si="15"/>
        <v>0.34930136919006549</v>
      </c>
      <c r="AK128" s="9">
        <f t="shared" si="9"/>
        <v>0.34930136919006549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  <c r="AS128" s="30"/>
      <c r="BN128" s="30"/>
      <c r="CA128" s="31"/>
      <c r="CV128" s="31"/>
    </row>
    <row r="129" spans="1:100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</f>
        <v>304.86649999999997</v>
      </c>
      <c r="O129" s="4">
        <f>Forward!O129*(1+SUM($B129:$B$228))</f>
        <v>278.85399999999998</v>
      </c>
      <c r="P129" s="4">
        <f>Forward!P129*(1+SUM($B129:$B$228))</f>
        <v>235.15299999999999</v>
      </c>
      <c r="Q129" s="4">
        <f>Forward!Q129*(1+SUM($B129:$B$228))</f>
        <v>213.30250000000001</v>
      </c>
      <c r="R129" s="4">
        <f>Forward!R129*(1+SUM($B129:$B$228))</f>
        <v>208.1</v>
      </c>
      <c r="S129" s="4">
        <f>Forward!S129*(1+SUM($B129:$B$228))</f>
        <v>202.89750000000001</v>
      </c>
      <c r="T129" s="4">
        <f>Forward!T129*(1+SUM($B129:$B$228))</f>
        <v>192.49250000000001</v>
      </c>
      <c r="U129" s="4">
        <f>Forward!U129*(1+SUM($B129:$B$228))</f>
        <v>0</v>
      </c>
      <c r="V129" s="6"/>
      <c r="W129" s="20">
        <f t="shared" si="12"/>
        <v>255.1537222222222</v>
      </c>
      <c r="X129" s="20">
        <f t="shared" si="18"/>
        <v>220.91089963991769</v>
      </c>
      <c r="Y129" s="23">
        <f t="shared" si="13"/>
        <v>236.15881666666667</v>
      </c>
      <c r="Z129" s="23">
        <f t="shared" si="19"/>
        <v>214.55976839506164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20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14"/>
        <v>150.95132777777775</v>
      </c>
      <c r="AJ129" s="9">
        <f t="shared" si="15"/>
        <v>0.37170512353337581</v>
      </c>
      <c r="AK129" s="9">
        <f t="shared" si="9"/>
        <v>0.37170512353337581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  <c r="AS129" s="30"/>
      <c r="BN129" s="30"/>
      <c r="CA129" s="31"/>
      <c r="CV129" s="31"/>
    </row>
    <row r="130" spans="1:100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</f>
        <v>346.8528</v>
      </c>
      <c r="O130" s="4">
        <f>Forward!O130*(1+SUM($B130:$B$228))</f>
        <v>301.0224</v>
      </c>
      <c r="P130" s="4">
        <f>Forward!P130*(1+SUM($B130:$B$228))</f>
        <v>251.02560000000003</v>
      </c>
      <c r="Q130" s="4">
        <f>Forward!Q130*(1+SUM($B130:$B$228))</f>
        <v>229.15200000000002</v>
      </c>
      <c r="R130" s="4">
        <f>Forward!R130*(1+SUM($B130:$B$228))</f>
        <v>223.94400000000002</v>
      </c>
      <c r="S130" s="4">
        <f>Forward!S130*(1+SUM($B130:$B$228))</f>
        <v>218.73600000000002</v>
      </c>
      <c r="T130" s="4">
        <f>Forward!T130*(1+SUM($B130:$B$228))</f>
        <v>208.32000000000002</v>
      </c>
      <c r="U130" s="4">
        <f>Forward!U130*(1+SUM($B130:$B$228))</f>
        <v>0</v>
      </c>
      <c r="V130" s="6"/>
      <c r="W130" s="20">
        <f t="shared" si="12"/>
        <v>273.47786666666667</v>
      </c>
      <c r="X130" s="20">
        <f t="shared" si="18"/>
        <v>220.91089963991769</v>
      </c>
      <c r="Y130" s="23">
        <f t="shared" si="13"/>
        <v>253.31712000000005</v>
      </c>
      <c r="Z130" s="23">
        <f t="shared" si="19"/>
        <v>214.55976839506164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20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14"/>
        <v>132.62718333333328</v>
      </c>
      <c r="AJ130" s="9">
        <f t="shared" si="15"/>
        <v>0.32658343779111659</v>
      </c>
      <c r="AK130" s="9">
        <f t="shared" si="9"/>
        <v>0.32658343779111659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  <c r="AS130" s="30"/>
      <c r="BN130" s="30"/>
      <c r="CA130" s="31"/>
      <c r="CV130" s="31"/>
    </row>
    <row r="131" spans="1:100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</f>
        <v>333.84960000000001</v>
      </c>
      <c r="O131" s="4">
        <f>Forward!O131*(1+SUM($B131:$B$228))</f>
        <v>291.3408</v>
      </c>
      <c r="P131" s="4">
        <f>Forward!P131*(1+SUM($B131:$B$228))</f>
        <v>250.90559999999999</v>
      </c>
      <c r="Q131" s="4">
        <f>Forward!Q131*(1+SUM($B131:$B$228))</f>
        <v>238.464</v>
      </c>
      <c r="R131" s="4">
        <f>Forward!R131*(1+SUM($B131:$B$228))</f>
        <v>233.28</v>
      </c>
      <c r="S131" s="4">
        <f>Forward!S131*(1+SUM($B131:$B$228))</f>
        <v>228.09599999999998</v>
      </c>
      <c r="T131" s="4">
        <f>Forward!T131*(1+SUM($B131:$B$228))</f>
        <v>217.72799999999998</v>
      </c>
      <c r="U131" s="4">
        <f>Forward!U131*(1+SUM($B131:$B$228))</f>
        <v>0</v>
      </c>
      <c r="V131" s="6"/>
      <c r="W131" s="20">
        <f t="shared" si="12"/>
        <v>268.18560000000002</v>
      </c>
      <c r="X131" s="20">
        <f t="shared" si="18"/>
        <v>220.91089963991769</v>
      </c>
      <c r="Y131" s="23">
        <f t="shared" si="13"/>
        <v>253.70496</v>
      </c>
      <c r="Z131" s="23">
        <f t="shared" si="19"/>
        <v>214.55976839506164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20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14"/>
        <v>137.91944999999993</v>
      </c>
      <c r="AJ131" s="9">
        <f t="shared" si="15"/>
        <v>0.33961520547454394</v>
      </c>
      <c r="AK131" s="9">
        <f>IF(AJ131&gt;0,AJ131,0)</f>
        <v>0.33961520547454394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  <c r="AS131" s="30"/>
      <c r="BN131" s="30"/>
      <c r="CA131" s="31"/>
      <c r="CV131" s="31"/>
    </row>
    <row r="132" spans="1:100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</f>
        <v>305.59050000000002</v>
      </c>
      <c r="O132" s="4">
        <f>Forward!O132*(1+SUM($B132:$B$228))</f>
        <v>289.01609999999999</v>
      </c>
      <c r="P132" s="4">
        <f>Forward!P132*(1+SUM($B132:$B$228))</f>
        <v>241.3647</v>
      </c>
      <c r="Q132" s="4">
        <f>Forward!Q132*(1+SUM($B132:$B$228))</f>
        <v>233.07750000000001</v>
      </c>
      <c r="R132" s="4">
        <f>Forward!R132*(1+SUM($B132:$B$228))</f>
        <v>227.898</v>
      </c>
      <c r="S132" s="4">
        <f>Forward!S132*(1+SUM($B132:$B$228))</f>
        <v>222.71850000000001</v>
      </c>
      <c r="T132" s="4">
        <f>Forward!T132*(1+SUM($B132:$B$228))</f>
        <v>212.3595</v>
      </c>
      <c r="U132" s="4">
        <f>Forward!U132*(1+SUM($B132:$B$228))</f>
        <v>0</v>
      </c>
      <c r="V132" s="6"/>
      <c r="W132" s="20">
        <f t="shared" si="12"/>
        <v>258.51459999999997</v>
      </c>
      <c r="X132" s="20">
        <f t="shared" si="18"/>
        <v>220.91089963991769</v>
      </c>
      <c r="Y132" s="23">
        <f t="shared" si="13"/>
        <v>245.57735999999997</v>
      </c>
      <c r="Z132" s="23">
        <f t="shared" si="19"/>
        <v>214.55976839506164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20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14"/>
        <v>147.59044999999998</v>
      </c>
      <c r="AJ132" s="9">
        <f t="shared" si="15"/>
        <v>0.36342924078388089</v>
      </c>
      <c r="AK132" s="9">
        <f>IF(AJ132&gt;0,AJ132,0)</f>
        <v>0.36342924078388089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  <c r="AS132" s="30"/>
      <c r="BN132" s="30"/>
      <c r="CA132" s="31"/>
      <c r="CV132" s="31"/>
    </row>
    <row r="133" spans="1:100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</f>
        <v>322.63920000000002</v>
      </c>
      <c r="O133" s="4">
        <f>Forward!O133*(1+SUM($B133:$B$228))</f>
        <v>326.7756</v>
      </c>
      <c r="P133" s="4">
        <f>Forward!P133*(1+SUM($B133:$B$228))</f>
        <v>274.03649999999999</v>
      </c>
      <c r="Q133" s="4">
        <f>Forward!Q133*(1+SUM($B133:$B$228))</f>
        <v>268.86599999999999</v>
      </c>
      <c r="R133" s="4">
        <f>Forward!R133*(1+SUM($B133:$B$228))</f>
        <v>238.87710000000001</v>
      </c>
      <c r="S133" s="4">
        <f>Forward!S133*(1+SUM($B133:$B$228))</f>
        <v>211.9905</v>
      </c>
      <c r="T133" s="4">
        <f>Forward!T133*(1+SUM($B133:$B$228))</f>
        <v>201.64950000000002</v>
      </c>
      <c r="U133" s="4">
        <f>Forward!U133*(1+SUM($B133:$B$228))</f>
        <v>0</v>
      </c>
      <c r="V133" s="6"/>
      <c r="W133" s="20">
        <f t="shared" si="12"/>
        <v>291.38640000000004</v>
      </c>
      <c r="X133" s="20">
        <f t="shared" si="18"/>
        <v>220.91089963991769</v>
      </c>
      <c r="Y133" s="23">
        <f t="shared" si="13"/>
        <v>265.95328499999999</v>
      </c>
      <c r="Z133" s="23">
        <f t="shared" si="19"/>
        <v>214.55976839506164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20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14"/>
        <v>114.71864999999991</v>
      </c>
      <c r="AJ133" s="9">
        <f t="shared" si="15"/>
        <v>0.28248515993583417</v>
      </c>
      <c r="AK133" s="9">
        <f>IF(AJ133&gt;0,AJ133,0)</f>
        <v>0.28248515993583417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  <c r="AS133" s="30"/>
      <c r="BN133" s="30"/>
      <c r="CA133" s="31"/>
      <c r="CV133" s="31"/>
    </row>
    <row r="134" spans="1:100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</f>
        <v>375.21119999999996</v>
      </c>
      <c r="P134" s="4">
        <f>Forward!P134*(1+SUM($B134:$B$228))</f>
        <v>303.05519999999996</v>
      </c>
      <c r="Q134" s="4">
        <f>Forward!Q134*(1+SUM($B134:$B$228))</f>
        <v>283.46999999999997</v>
      </c>
      <c r="R134" s="4">
        <f>Forward!R134*(1+SUM($B134:$B$228))</f>
        <v>262.85399999999998</v>
      </c>
      <c r="S134" s="4">
        <f>Forward!S134*(1+SUM($B134:$B$228))</f>
        <v>221.62199999999999</v>
      </c>
      <c r="T134" s="4">
        <f>Forward!T134*(1+SUM($B134:$B$228))</f>
        <v>209.25239999999999</v>
      </c>
      <c r="U134" s="4">
        <f>Forward!U134*(1+SUM($B134:$B$228))</f>
        <v>0</v>
      </c>
      <c r="V134" s="6"/>
      <c r="W134" s="20">
        <f t="shared" si="12"/>
        <v>320.57879999999994</v>
      </c>
      <c r="X134" s="20">
        <f t="shared" si="18"/>
        <v>220.91089963991769</v>
      </c>
      <c r="Y134" s="23">
        <f t="shared" si="13"/>
        <v>289.24247999999994</v>
      </c>
      <c r="Z134" s="23">
        <f t="shared" si="19"/>
        <v>214.55976839506164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14"/>
        <v>81.433200000000056</v>
      </c>
      <c r="AJ134" s="9">
        <f t="shared" si="15"/>
        <v>0.2025641025641027</v>
      </c>
      <c r="AK134" s="9">
        <f>IF(AJ134&gt;0,AJ134,0)</f>
        <v>0.2025641025641027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  <c r="AS134" s="30"/>
      <c r="BN134" s="30"/>
      <c r="CA134" s="31"/>
      <c r="CV134" s="31"/>
    </row>
    <row r="135" spans="1:100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</f>
        <v>446.72559999999999</v>
      </c>
      <c r="P135" s="4">
        <f>Forward!P135*(1+SUM($B135:$B$228))</f>
        <v>321.7244</v>
      </c>
      <c r="Q135" s="4">
        <f>Forward!Q135*(1+SUM($B135:$B$228))</f>
        <v>305.33080000000001</v>
      </c>
      <c r="R135" s="4">
        <f>Forward!R135*(1+SUM($B135:$B$228))</f>
        <v>276.642</v>
      </c>
      <c r="S135" s="4">
        <f>Forward!S135*(1+SUM($B135:$B$228))</f>
        <v>253.0762</v>
      </c>
      <c r="T135" s="4">
        <f>Forward!T135*(1+SUM($B135:$B$228))</f>
        <v>214.1414</v>
      </c>
      <c r="U135" s="4">
        <f>Forward!U135*(1+SUM($B135:$B$228))</f>
        <v>0</v>
      </c>
      <c r="V135" s="6"/>
      <c r="W135" s="20">
        <f t="shared" si="12"/>
        <v>353.20238888888889</v>
      </c>
      <c r="X135" s="20">
        <f t="shared" si="18"/>
        <v>220.91089963991769</v>
      </c>
      <c r="Y135" s="23">
        <f t="shared" si="13"/>
        <v>316.82339666666667</v>
      </c>
      <c r="Z135" s="23">
        <f t="shared" si="19"/>
        <v>214.55976839506164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48.80961111111111</v>
      </c>
      <c r="AJ135" s="9">
        <f>(AE135-W135)/AE135</f>
        <v>0.12141331878429278</v>
      </c>
      <c r="AK135" s="9">
        <f>IF(AJ135&gt;0,AJ135,0)</f>
        <v>0.12141331878429278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  <c r="AS135" s="30"/>
      <c r="BN135" s="30"/>
      <c r="CA135" s="31"/>
      <c r="CV135" s="31"/>
    </row>
    <row r="136" spans="1:100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</f>
        <v>407.68000000000006</v>
      </c>
      <c r="P136" s="4">
        <f>Forward!P136*(1+SUM($B136:$B$228))</f>
        <v>303.72160000000002</v>
      </c>
      <c r="Q136" s="4">
        <f>Forward!Q136*(1+SUM($B136:$B$228))</f>
        <v>287.41440000000006</v>
      </c>
      <c r="R136" s="4">
        <f>Forward!R136*(1+SUM($B136:$B$228))</f>
        <v>266.01120000000003</v>
      </c>
      <c r="S136" s="4">
        <f>Forward!S136*(1+SUM($B136:$B$228))</f>
        <v>244.60800000000003</v>
      </c>
      <c r="T136" s="4">
        <f>Forward!T136*(1+SUM($B136:$B$228))</f>
        <v>222.18560000000002</v>
      </c>
      <c r="U136" s="4">
        <f>Forward!U136*(1+SUM($B136:$B$228))</f>
        <v>0</v>
      </c>
      <c r="V136" s="6"/>
      <c r="W136" s="20">
        <f t="shared" si="12"/>
        <v>325.06817777777781</v>
      </c>
      <c r="X136" s="20">
        <f t="shared" si="18"/>
        <v>220.91089963991769</v>
      </c>
      <c r="Y136" s="23">
        <f t="shared" si="13"/>
        <v>295.70389333333338</v>
      </c>
      <c r="Z136" s="23">
        <f t="shared" si="19"/>
        <v>214.55976839506164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8" si="21">AD136*(1-0%)</f>
        <v>402.012</v>
      </c>
      <c r="AF136" s="8">
        <f t="shared" si="4"/>
        <v>421.44258000000002</v>
      </c>
      <c r="AG136" s="14">
        <f t="shared" ref="AG136:AG139" si="22">$AE136+$AB136</f>
        <v>448.01660400000003</v>
      </c>
      <c r="AH136" s="8">
        <f t="shared" si="6"/>
        <v>483.20811600000002</v>
      </c>
      <c r="AI136" s="25">
        <f t="shared" ref="AI136:AI138" si="23">(AE136-W136)</f>
        <v>76.943822222222195</v>
      </c>
      <c r="AJ136" s="9">
        <f t="shared" ref="AJ136:AJ138" si="24">(AE136-W136)/AE136</f>
        <v>0.19139682950315462</v>
      </c>
      <c r="AK136" s="9">
        <f t="shared" ref="AK136:AK138" si="25">IF(AJ136&gt;0,AJ136,0)</f>
        <v>0.19139682950315462</v>
      </c>
      <c r="AL136" s="9">
        <f t="shared" ref="AL136:AL138" si="26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  <c r="AS136" s="30"/>
      <c r="BN136" s="32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4"/>
      <c r="CV136" s="31"/>
    </row>
    <row r="137" spans="1:100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</f>
        <v>329.0625</v>
      </c>
      <c r="P137" s="4">
        <f>Forward!P137*(1+SUM($B137:$B$228))</f>
        <v>299.7</v>
      </c>
      <c r="Q137" s="4">
        <f>Forward!Q137*(1+SUM($B137:$B$228))</f>
        <v>283.5</v>
      </c>
      <c r="R137" s="4">
        <f>Forward!R137*(1+SUM($B137:$B$228))</f>
        <v>259.2</v>
      </c>
      <c r="S137" s="4">
        <f>Forward!S137*(1+SUM($B137:$B$228))</f>
        <v>233.88749999999999</v>
      </c>
      <c r="T137" s="4">
        <f>Forward!T137*(1+SUM($B137:$B$228))</f>
        <v>216.67499999999998</v>
      </c>
      <c r="U137" s="4">
        <f>Forward!U137*(1+SUM($B137:$B$228))</f>
        <v>0</v>
      </c>
      <c r="V137" s="4"/>
      <c r="W137" s="20">
        <f t="shared" si="12"/>
        <v>298.265625</v>
      </c>
      <c r="X137" s="20">
        <f t="shared" si="18"/>
        <v>220.91089963991769</v>
      </c>
      <c r="Y137" s="23">
        <f t="shared" si="13"/>
        <v>275.450625</v>
      </c>
      <c r="Z137" s="23">
        <f t="shared" si="19"/>
        <v>214.55976839506164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21"/>
        <v>402.012</v>
      </c>
      <c r="AF137" s="8">
        <f t="shared" si="4"/>
        <v>421.44258000000002</v>
      </c>
      <c r="AG137" s="14">
        <f t="shared" si="22"/>
        <v>448.01660400000003</v>
      </c>
      <c r="AH137" s="8">
        <f t="shared" si="6"/>
        <v>483.20811600000002</v>
      </c>
      <c r="AI137" s="25">
        <f t="shared" si="23"/>
        <v>103.746375</v>
      </c>
      <c r="AJ137" s="9">
        <f t="shared" si="24"/>
        <v>0.2580678561833975</v>
      </c>
      <c r="AK137" s="9">
        <f t="shared" si="25"/>
        <v>0.2580678561833975</v>
      </c>
      <c r="AL137" s="9">
        <f t="shared" si="26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  <c r="AS137" s="32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  <c r="CQ137" s="33"/>
      <c r="CR137" s="33"/>
      <c r="CS137" s="33"/>
      <c r="CT137" s="33"/>
      <c r="CU137" s="33"/>
      <c r="CV137" s="34"/>
    </row>
    <row r="138" spans="1:100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</f>
        <v>338.95460000000003</v>
      </c>
      <c r="P138" s="4">
        <f>Forward!P138*(1+SUM($B138:$B$228))</f>
        <v>318.83859999999999</v>
      </c>
      <c r="Q138" s="4">
        <f>Forward!Q138*(1+SUM($B138:$B$228))</f>
        <v>294.69940000000003</v>
      </c>
      <c r="R138" s="4">
        <f>Forward!R138*(1+SUM($B138:$B$228))</f>
        <v>268.54860000000002</v>
      </c>
      <c r="S138" s="4">
        <f>Forward!S138*(1+SUM($B138:$B$228))</f>
        <v>250.4442</v>
      </c>
      <c r="T138" s="4">
        <f>Forward!T138*(1+SUM($B138:$B$228))</f>
        <v>221.27600000000001</v>
      </c>
      <c r="U138" s="4">
        <f>Forward!U138*(1+SUM($B138:$B$228))</f>
        <v>0</v>
      </c>
      <c r="V138" s="4"/>
      <c r="W138" s="20">
        <f t="shared" si="12"/>
        <v>309.67464444444448</v>
      </c>
      <c r="X138" s="20">
        <f t="shared" si="18"/>
        <v>220.91089963991769</v>
      </c>
      <c r="Y138" s="23">
        <f t="shared" si="13"/>
        <v>286.45183999999995</v>
      </c>
      <c r="Z138" s="23">
        <f t="shared" si="19"/>
        <v>214.55976839506164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21"/>
        <v>402.012</v>
      </c>
      <c r="AF138" s="8">
        <f t="shared" si="4"/>
        <v>421.44258000000002</v>
      </c>
      <c r="AG138" s="14">
        <f t="shared" si="22"/>
        <v>448.01660400000003</v>
      </c>
      <c r="AH138" s="8">
        <f t="shared" si="6"/>
        <v>483.20811600000002</v>
      </c>
      <c r="AI138" s="25">
        <f t="shared" si="23"/>
        <v>92.337355555555519</v>
      </c>
      <c r="AJ138" s="9">
        <f t="shared" si="24"/>
        <v>0.22968805795736325</v>
      </c>
      <c r="AK138" s="9">
        <f t="shared" si="25"/>
        <v>0.22968805795736325</v>
      </c>
      <c r="AL138" s="9">
        <f t="shared" si="26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100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</f>
        <v>314</v>
      </c>
      <c r="P139" s="4">
        <f>Forward!P139*(1+SUM($B139:$B$228))</f>
        <v>313</v>
      </c>
      <c r="Q139" s="4">
        <f>Forward!Q139*(1+SUM($B139:$B$228))</f>
        <v>295</v>
      </c>
      <c r="R139" s="4">
        <f>Forward!R139*(1+SUM($B139:$B$228))</f>
        <v>270</v>
      </c>
      <c r="S139" s="4">
        <f>Forward!S139*(1+SUM($B139:$B$228))</f>
        <v>251</v>
      </c>
      <c r="T139" s="4">
        <f>Forward!T139*(1+SUM($B139:$B$228))</f>
        <v>222</v>
      </c>
      <c r="U139" s="4">
        <f>Forward!U139*(1+SUM($B139:$B$228))</f>
        <v>0</v>
      </c>
      <c r="V139" s="4"/>
      <c r="W139" s="20">
        <f t="shared" si="12"/>
        <v>301.22222222222223</v>
      </c>
      <c r="X139" s="20">
        <f t="shared" si="18"/>
        <v>220.91089963991769</v>
      </c>
      <c r="Y139" s="23">
        <f t="shared" si="13"/>
        <v>280.93333333333334</v>
      </c>
      <c r="Z139" s="23">
        <f t="shared" si="19"/>
        <v>214.55976839506164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ref="AE139" si="27">AD139*(1-0%)</f>
        <v>402.012</v>
      </c>
      <c r="AF139" s="8">
        <f t="shared" si="4"/>
        <v>421.44258000000002</v>
      </c>
      <c r="AG139" s="14">
        <f t="shared" si="22"/>
        <v>448.01660400000003</v>
      </c>
      <c r="AH139" s="8">
        <f t="shared" si="6"/>
        <v>483.20811600000002</v>
      </c>
      <c r="AI139" s="25">
        <f t="shared" ref="AI139" si="28">(AE139-W139)</f>
        <v>100.78977777777777</v>
      </c>
      <c r="AJ139" s="9">
        <f t="shared" ref="AJ139" si="29">(AE139-W139)/AE139</f>
        <v>0.25071335626244434</v>
      </c>
      <c r="AK139" s="9">
        <f t="shared" ref="AK139" si="30">IF(AJ139&gt;0,AJ139,0)</f>
        <v>0.25071335626244434</v>
      </c>
      <c r="AL139" s="9">
        <f t="shared" ref="AL139" si="31">IF(AJ139&lt;0,AJ139,0)</f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100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100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100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100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100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honeticPr fontId="4" type="noConversion"/>
  <pageMargins left="0.511811024" right="0.511811024" top="0.78740157499999996" bottom="0.78740157499999996" header="0.31496062000000002" footer="0.31496062000000002"/>
  <pageSetup paperSize="9" scale="27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3A6AB-D87A-4814-B9A2-C143EB8D8879}">
  <dimension ref="A1:AR145"/>
  <sheetViews>
    <sheetView topLeftCell="B58" zoomScale="70" zoomScaleNormal="70" workbookViewId="0"/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Encargos'!B3)*(1+SUM($B86:$B$228))</f>
        <v>262.72999999999996</v>
      </c>
      <c r="L86" s="4">
        <f>Forward!L86*(1+SUM($B86:$B$228))+(-'Swap - Encargos'!C3)*(1+SUM($B86:$B$228))</f>
        <v>274.95</v>
      </c>
      <c r="M86" s="4">
        <f>Forward!M86*(1+SUM($B86:$B$228))+(-'Swap - Encargos'!D3)*(1+SUM($B86:$B$228))</f>
        <v>249.28799999999998</v>
      </c>
      <c r="N86" s="4">
        <f>Forward!N86*(1+SUM($B86:$B$228))+(-'Swap - Encargos'!E3)*(1+SUM($B86:$B$228))</f>
        <v>232.18</v>
      </c>
      <c r="O86" s="4">
        <f>Forward!O86*(1+SUM($B86:$B$228))+(-'Swap - Encargos'!F3)*(1+SUM($B86:$B$228))</f>
        <v>226.07</v>
      </c>
      <c r="P86" s="4">
        <f>Forward!P86*(1+SUM($B86:$B$228))+(-'Swap - Encargos'!G3)*(1+SUM($B86:$B$228))</f>
        <v>219.96</v>
      </c>
      <c r="Q86" s="4">
        <f>Forward!Q86*(1+SUM($B86:$B$228))+(-'Swap - Encargos'!H3)*(1+SUM($B86:$B$228))</f>
        <v>216.29399999999998</v>
      </c>
      <c r="R86" s="4">
        <f>Forward!R86*(1+SUM($B86:$B$228))+(-'Swap - Encargos'!I3)*(1+SUM($B86:$B$228))</f>
        <v>211.40600000000001</v>
      </c>
      <c r="S86" s="4">
        <f>Forward!S86*(1+SUM($B86:$B$228))+(-'Swap - Encargos'!J3)*(1+SUM($B86:$B$228))</f>
        <v>205.29599999999999</v>
      </c>
      <c r="T86" s="4">
        <f>Forward!T86*(1+SUM($B86:$B$228))+(-'Swap - Encargos'!K3)*(1+SUM($B86:$B$228))</f>
        <v>199.18600000000001</v>
      </c>
      <c r="U86" s="4">
        <f>Forward!U86*(1+SUM($B86:$B$228))</f>
        <v>0</v>
      </c>
      <c r="V86" s="6"/>
      <c r="W86" s="20">
        <f t="shared" ref="W86:W129" si="0">((13-MONTH($C86))*INDEX($D86:$V86,1,MATCH(YEAR($C86),$D$1:$V$1,0))+12*INDEX($D86:$V86,1,MATCH(YEAR($C86)+1,$D$1:$V$1,0))+12*INDEX($D86:$V86,1,MATCH(YEAR($C86)+2,$D$1:$V$1,0))+(MONTH($C86)-1)*INDEX($D86:$V86,1,MATCH(YEAR($C86)+3,$D$1:$V$1,0)))/36</f>
        <v>262.32266666666663</v>
      </c>
      <c r="X86" s="20">
        <f t="shared" ref="X86:X117" si="1">AVERAGE($W$2:$W$198)</f>
        <v>204.25925529835391</v>
      </c>
      <c r="Y86" s="23">
        <f t="shared" ref="Y86:Y12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249.04359999999997</v>
      </c>
      <c r="Z86" s="23">
        <f t="shared" ref="Z86:Z117" si="3">AVERAGE($Y$2:$Y$198)</f>
        <v>201.43641975308643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0" si="4">$AE86+$AA86</f>
        <v>410.45757999999995</v>
      </c>
      <c r="AG86" s="14">
        <f t="shared" ref="AG86:AG130" si="5">$AE86+$AB86</f>
        <v>453.36199999999997</v>
      </c>
      <c r="AH86" s="8">
        <f t="shared" ref="AH86:AH129" si="6">$AE86+$AC86</f>
        <v>493.62689999999998</v>
      </c>
      <c r="AI86" s="25">
        <f t="shared" ref="AI86:AI129" si="7">(AE86-W86)</f>
        <v>111.60933333333332</v>
      </c>
      <c r="AJ86" s="9">
        <f t="shared" ref="AJ86:AJ129" si="8">(AE86-W86)/AE86</f>
        <v>0.29847494553376908</v>
      </c>
      <c r="AK86" s="9">
        <f t="shared" ref="AK86:AK130" si="9">IF(AJ86&gt;0,AJ86,0)</f>
        <v>0.29847494553376908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Encargos'!B4)*(1+SUM($B87:$B$228))</f>
        <v>176.40699999999998</v>
      </c>
      <c r="L87" s="4">
        <f>Forward!L87*(1+SUM($B87:$B$228))+(-'Swap - Encargos'!C4)*(1+SUM($B87:$B$228))</f>
        <v>257.91919999999999</v>
      </c>
      <c r="M87" s="4">
        <f>Forward!M87*(1+SUM($B87:$B$228))+(-'Swap - Encargos'!D4)*(1+SUM($B87:$B$228))</f>
        <v>253.05279999999996</v>
      </c>
      <c r="N87" s="4">
        <f>Forward!N87*(1+SUM($B87:$B$228))+(-'Swap - Encargos'!E4)*(1+SUM($B87:$B$228))</f>
        <v>234.8038</v>
      </c>
      <c r="O87" s="4">
        <f>Forward!O87*(1+SUM($B87:$B$228))+(-'Swap - Encargos'!F4)*(1+SUM($B87:$B$228))</f>
        <v>227.5042</v>
      </c>
      <c r="P87" s="4">
        <f>Forward!P87*(1+SUM($B87:$B$228))+(-'Swap - Encargos'!G4)*(1+SUM($B87:$B$228))</f>
        <v>221.42119999999997</v>
      </c>
      <c r="Q87" s="4">
        <f>Forward!Q87*(1+SUM($B87:$B$228))+(-'Swap - Encargos'!H4)*(1+SUM($B87:$B$228))</f>
        <v>217.77139999999997</v>
      </c>
      <c r="R87" s="4">
        <f>Forward!R87*(1+SUM($B87:$B$228))+(-'Swap - Encargos'!I4)*(1+SUM($B87:$B$228))</f>
        <v>212.90499999999997</v>
      </c>
      <c r="S87" s="4">
        <f>Forward!S87*(1+SUM($B87:$B$228))+(-'Swap - Encargos'!J4)*(1+SUM($B87:$B$228))</f>
        <v>206.82199999999997</v>
      </c>
      <c r="T87" s="4">
        <f>Forward!T87*(1+SUM($B87:$B$228))+(-'Swap - Encargos'!K4)*(1+SUM($B87:$B$228))</f>
        <v>200.73899999999998</v>
      </c>
      <c r="U87" s="4">
        <f>Forward!U87*(1+SUM($B87:$B$228))</f>
        <v>0</v>
      </c>
      <c r="V87" s="6"/>
      <c r="W87" s="20">
        <f t="shared" si="0"/>
        <v>230.74846666666664</v>
      </c>
      <c r="X87" s="20">
        <f t="shared" si="1"/>
        <v>204.25925529835391</v>
      </c>
      <c r="Y87" s="23">
        <f t="shared" si="2"/>
        <v>230.68763666666666</v>
      </c>
      <c r="Z87" s="23">
        <f t="shared" si="3"/>
        <v>201.43641975308643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143.18353333333332</v>
      </c>
      <c r="AJ87" s="9">
        <f t="shared" si="8"/>
        <v>0.38291329261291712</v>
      </c>
      <c r="AK87" s="9">
        <f t="shared" si="9"/>
        <v>0.38291329261291712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Encargos'!B5)*(1+SUM($B88:$B$228))</f>
        <v>225.61550000000003</v>
      </c>
      <c r="L88" s="4">
        <f>Forward!L88*(1+SUM($B88:$B$228))+(-'Swap - Encargos'!C5)*(1+SUM($B88:$B$228))</f>
        <v>293.17950000000002</v>
      </c>
      <c r="M88" s="4">
        <f>Forward!M88*(1+SUM($B88:$B$228))+(-'Swap - Encargos'!D5)*(1+SUM($B88:$B$228))</f>
        <v>258.19100000000003</v>
      </c>
      <c r="N88" s="4">
        <f>Forward!N88*(1+SUM($B88:$B$228))+(-'Swap - Encargos'!E5)*(1+SUM($B88:$B$228))</f>
        <v>226.822</v>
      </c>
      <c r="O88" s="4">
        <f>Forward!O88*(1+SUM($B88:$B$228))+(-'Swap - Encargos'!F5)*(1+SUM($B88:$B$228))</f>
        <v>224.40900000000002</v>
      </c>
      <c r="P88" s="4">
        <f>Forward!P88*(1+SUM($B88:$B$228))+(-'Swap - Encargos'!G5)*(1+SUM($B88:$B$228))</f>
        <v>218.37650000000005</v>
      </c>
      <c r="Q88" s="4">
        <f>Forward!Q88*(1+SUM($B88:$B$228))+(-'Swap - Encargos'!H5)*(1+SUM($B88:$B$228))</f>
        <v>214.75700000000001</v>
      </c>
      <c r="R88" s="4">
        <f>Forward!R88*(1+SUM($B88:$B$228))+(-'Swap - Encargos'!I5)*(1+SUM($B88:$B$228))</f>
        <v>209.93100000000001</v>
      </c>
      <c r="S88" s="4">
        <f>Forward!S88*(1+SUM($B88:$B$228))+(-'Swap - Encargos'!J5)*(1+SUM($B88:$B$228))</f>
        <v>203.89850000000001</v>
      </c>
      <c r="T88" s="4">
        <f>Forward!T88*(1+SUM($B88:$B$228))+(-'Swap - Encargos'!K5)*(1+SUM($B88:$B$228))</f>
        <v>197.86600000000001</v>
      </c>
      <c r="U88" s="4">
        <f>Forward!U88*(1+SUM($B88:$B$228))</f>
        <v>0</v>
      </c>
      <c r="V88" s="6"/>
      <c r="W88" s="20">
        <f t="shared" si="0"/>
        <v>259.06236111111116</v>
      </c>
      <c r="X88" s="20">
        <f t="shared" si="1"/>
        <v>204.25925529835391</v>
      </c>
      <c r="Y88" s="23">
        <f t="shared" si="2"/>
        <v>245.40210000000008</v>
      </c>
      <c r="Z88" s="23">
        <f t="shared" si="3"/>
        <v>201.43641975308643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114.8696388888888</v>
      </c>
      <c r="AJ88" s="9">
        <f t="shared" si="8"/>
        <v>0.30719392533639489</v>
      </c>
      <c r="AK88" s="9">
        <f t="shared" si="9"/>
        <v>0.30719392533639489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Encargos'!B6)*(1+SUM($B89:$B$228))</f>
        <v>197.58980000000003</v>
      </c>
      <c r="L89" s="4">
        <f>Forward!L89*(1+SUM($B89:$B$228))+(-'Swap - Encargos'!C6)*(1+SUM($B89:$B$228))</f>
        <v>280.91080000000005</v>
      </c>
      <c r="M89" s="4">
        <f>Forward!M89*(1+SUM($B89:$B$228))+(-'Swap - Encargos'!D6)*(1+SUM($B89:$B$228))</f>
        <v>260.67570000000006</v>
      </c>
      <c r="N89" s="4">
        <f>Forward!N89*(1+SUM($B89:$B$228))+(-'Swap - Encargos'!E6)*(1+SUM($B89:$B$228))</f>
        <v>232.10850000000002</v>
      </c>
      <c r="O89" s="4">
        <f>Forward!O89*(1+SUM($B89:$B$228))+(-'Swap - Encargos'!F6)*(1+SUM($B89:$B$228))</f>
        <v>221.39580000000001</v>
      </c>
      <c r="P89" s="4">
        <f>Forward!P89*(1+SUM($B89:$B$228))+(-'Swap - Encargos'!G6)*(1+SUM($B89:$B$228))</f>
        <v>215.44430000000003</v>
      </c>
      <c r="Q89" s="4">
        <f>Forward!Q89*(1+SUM($B89:$B$228))+(-'Swap - Encargos'!H6)*(1+SUM($B89:$B$228))</f>
        <v>211.87340000000003</v>
      </c>
      <c r="R89" s="4">
        <f>Forward!R89*(1+SUM($B89:$B$228))+(-'Swap - Encargos'!I6)*(1+SUM($B89:$B$228))</f>
        <v>209.49280000000002</v>
      </c>
      <c r="S89" s="4">
        <f>Forward!S89*(1+SUM($B89:$B$228))+(-'Swap - Encargos'!J6)*(1+SUM($B89:$B$228))</f>
        <v>203.54130000000004</v>
      </c>
      <c r="T89" s="4">
        <f>Forward!T89*(1+SUM($B89:$B$228))+(-'Swap - Encargos'!K6)*(1+SUM($B89:$B$228))</f>
        <v>197.58980000000003</v>
      </c>
      <c r="U89" s="4">
        <f>Forward!U89*(1+SUM($B89:$B$228))</f>
        <v>0</v>
      </c>
      <c r="V89" s="6"/>
      <c r="W89" s="20">
        <f t="shared" si="0"/>
        <v>249.26865833333341</v>
      </c>
      <c r="X89" s="20">
        <f t="shared" si="1"/>
        <v>204.25925529835391</v>
      </c>
      <c r="Y89" s="23">
        <f t="shared" si="2"/>
        <v>239.42884500000002</v>
      </c>
      <c r="Z89" s="23">
        <f t="shared" si="3"/>
        <v>201.43641975308643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124.66334166666655</v>
      </c>
      <c r="AJ89" s="9">
        <f t="shared" si="8"/>
        <v>0.33338505842416954</v>
      </c>
      <c r="AK89" s="9">
        <f t="shared" si="9"/>
        <v>0.33338505842416954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Encargos'!B7)*(1+SUM($B90:$B$228))</f>
        <v>193.4708</v>
      </c>
      <c r="L90" s="4">
        <f>Forward!L90*(1+SUM($B90:$B$228))+(-'Swap - Encargos'!C7)*(1+SUM($B90:$B$228))</f>
        <v>252.45579999999998</v>
      </c>
      <c r="M90" s="4">
        <f>Forward!M90*(1+SUM($B90:$B$228))+(-'Swap - Encargos'!D7)*(1+SUM($B90:$B$228))</f>
        <v>257.17459999999994</v>
      </c>
      <c r="N90" s="4">
        <f>Forward!N90*(1+SUM($B90:$B$228))+(-'Swap - Encargos'!E7)*(1+SUM($B90:$B$228))</f>
        <v>241.83850000000001</v>
      </c>
      <c r="O90" s="4">
        <f>Forward!O90*(1+SUM($B90:$B$228))+(-'Swap - Encargos'!F7)*(1+SUM($B90:$B$228))</f>
        <v>222.9633</v>
      </c>
      <c r="P90" s="4">
        <f>Forward!P90*(1+SUM($B90:$B$228))+(-'Swap - Encargos'!G7)*(1+SUM($B90:$B$228))</f>
        <v>220.60389999999998</v>
      </c>
      <c r="Q90" s="4">
        <f>Forward!Q90*(1+SUM($B90:$B$228))+(-'Swap - Encargos'!H7)*(1+SUM($B90:$B$228))</f>
        <v>217.06479999999999</v>
      </c>
      <c r="R90" s="4">
        <f>Forward!R90*(1+SUM($B90:$B$228))+(-'Swap - Encargos'!I7)*(1+SUM($B90:$B$228))</f>
        <v>214.7054</v>
      </c>
      <c r="S90" s="4">
        <f>Forward!S90*(1+SUM($B90:$B$228))+(-'Swap - Encargos'!J7)*(1+SUM($B90:$B$228))</f>
        <v>208.80689999999998</v>
      </c>
      <c r="T90" s="4">
        <f>Forward!T90*(1+SUM($B90:$B$228))+(-'Swap - Encargos'!K7)*(1+SUM($B90:$B$228))</f>
        <v>202.9084</v>
      </c>
      <c r="U90" s="4">
        <f>Forward!U90*(1+SUM($B90:$B$228))</f>
        <v>0</v>
      </c>
      <c r="V90" s="6"/>
      <c r="W90" s="20">
        <f t="shared" si="0"/>
        <v>239.74125555555551</v>
      </c>
      <c r="X90" s="20">
        <f t="shared" si="1"/>
        <v>204.25925529835391</v>
      </c>
      <c r="Y90" s="23">
        <f t="shared" si="2"/>
        <v>235.38947333333331</v>
      </c>
      <c r="Z90" s="23">
        <f t="shared" si="3"/>
        <v>201.43641975308643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134.19074444444445</v>
      </c>
      <c r="AJ90" s="9">
        <f t="shared" si="8"/>
        <v>0.35886402994246136</v>
      </c>
      <c r="AK90" s="9">
        <f t="shared" si="9"/>
        <v>0.35886402994246136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Encargos'!B8)*(1+SUM($B91:$B$228))</f>
        <v>186.82500000000002</v>
      </c>
      <c r="L91" s="4">
        <f>Forward!L91*(1+SUM($B91:$B$228))+(-'Swap - Encargos'!C8)*(1+SUM($B91:$B$228))</f>
        <v>254.97500000000002</v>
      </c>
      <c r="M91" s="4">
        <f>Forward!M91*(1+SUM($B91:$B$228))+(-'Swap - Encargos'!D8)*(1+SUM($B91:$B$228))</f>
        <v>251.45000000000005</v>
      </c>
      <c r="N91" s="4">
        <f>Forward!N91*(1+SUM($B91:$B$228))+(-'Swap - Encargos'!E8)*(1+SUM($B91:$B$228))</f>
        <v>222.07500000000002</v>
      </c>
      <c r="O91" s="4">
        <f>Forward!O91*(1+SUM($B91:$B$228))+(-'Swap - Encargos'!F8)*(1+SUM($B91:$B$228))</f>
        <v>213.85000000000002</v>
      </c>
      <c r="P91" s="4">
        <f>Forward!P91*(1+SUM($B91:$B$228))+(-'Swap - Encargos'!G8)*(1+SUM($B91:$B$228))</f>
        <v>212.67500000000001</v>
      </c>
      <c r="Q91" s="4">
        <f>Forward!Q91*(1+SUM($B91:$B$228))+(-'Swap - Encargos'!H8)*(1+SUM($B91:$B$228))</f>
        <v>209.15</v>
      </c>
      <c r="R91" s="4">
        <f>Forward!R91*(1+SUM($B91:$B$228))+(-'Swap - Encargos'!I8)*(1+SUM($B91:$B$228))</f>
        <v>206.8</v>
      </c>
      <c r="S91" s="4">
        <f>Forward!S91*(1+SUM($B91:$B$228))+(-'Swap - Encargos'!J8)*(1+SUM($B91:$B$228))</f>
        <v>200.92500000000001</v>
      </c>
      <c r="T91" s="4">
        <f>Forward!T91*(1+SUM($B91:$B$228))+(-'Swap - Encargos'!K8)*(1+SUM($B91:$B$228))</f>
        <v>195.05</v>
      </c>
      <c r="U91" s="4">
        <f>Forward!U91*(1+SUM($B91:$B$228))</f>
        <v>0</v>
      </c>
      <c r="V91" s="6"/>
      <c r="W91" s="20">
        <f t="shared" si="0"/>
        <v>235.97916666666666</v>
      </c>
      <c r="X91" s="20">
        <f t="shared" si="1"/>
        <v>204.25925529835391</v>
      </c>
      <c r="Y91" s="23">
        <f t="shared" si="2"/>
        <v>227.9891666666667</v>
      </c>
      <c r="Z91" s="23">
        <f t="shared" si="3"/>
        <v>201.43641975308643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137.9528333333333</v>
      </c>
      <c r="AJ91" s="9">
        <f t="shared" si="8"/>
        <v>0.36892492039550862</v>
      </c>
      <c r="AK91" s="9">
        <f t="shared" si="9"/>
        <v>0.36892492039550862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Encargos'!B9)*(1+SUM($B92:$B$228))</f>
        <v>106.31530000000001</v>
      </c>
      <c r="L92" s="4">
        <f>Forward!L92*(1+SUM($B92:$B$228))+(-'Swap - Encargos'!C9)*(1+SUM($B92:$B$228))</f>
        <v>235.9966</v>
      </c>
      <c r="M92" s="4">
        <f>Forward!M92*(1+SUM($B92:$B$228))+(-'Swap - Encargos'!D9)*(1+SUM($B92:$B$228))</f>
        <v>239.50150000000002</v>
      </c>
      <c r="N92" s="4">
        <f>Forward!N92*(1+SUM($B92:$B$228))+(-'Swap - Encargos'!E9)*(1+SUM($B92:$B$228))</f>
        <v>227.81850000000003</v>
      </c>
      <c r="O92" s="4">
        <f>Forward!O92*(1+SUM($B92:$B$228))+(-'Swap - Encargos'!F9)*(1+SUM($B92:$B$228))</f>
        <v>214.96720000000002</v>
      </c>
      <c r="P92" s="4">
        <f>Forward!P92*(1+SUM($B92:$B$228))+(-'Swap - Encargos'!G9)*(1+SUM($B92:$B$228))</f>
        <v>212.63060000000002</v>
      </c>
      <c r="Q92" s="4">
        <f>Forward!Q92*(1+SUM($B92:$B$228))+(-'Swap - Encargos'!H9)*(1+SUM($B92:$B$228))</f>
        <v>209.12570000000002</v>
      </c>
      <c r="R92" s="4">
        <f>Forward!R92*(1+SUM($B92:$B$228))+(-'Swap - Encargos'!I9)*(1+SUM($B92:$B$228))</f>
        <v>206.78910000000002</v>
      </c>
      <c r="S92" s="4">
        <f>Forward!S92*(1+SUM($B92:$B$228))+(-'Swap - Encargos'!J9)*(1+SUM($B92:$B$228))</f>
        <v>200.94760000000002</v>
      </c>
      <c r="T92" s="4">
        <f>Forward!T92*(1+SUM($B92:$B$228))+(-'Swap - Encargos'!K9)*(1+SUM($B92:$B$228))</f>
        <v>195.10610000000003</v>
      </c>
      <c r="U92" s="4">
        <f>Forward!U92*(1+SUM($B92:$B$228))</f>
        <v>0</v>
      </c>
      <c r="V92" s="6"/>
      <c r="W92" s="20">
        <f t="shared" si="0"/>
        <v>214.18833333333336</v>
      </c>
      <c r="X92" s="20">
        <f t="shared" si="1"/>
        <v>204.25925529835391</v>
      </c>
      <c r="Y92" s="23">
        <f t="shared" si="2"/>
        <v>215.55135000000004</v>
      </c>
      <c r="Z92" s="23">
        <f t="shared" si="3"/>
        <v>201.43641975308643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159.7436666666666</v>
      </c>
      <c r="AJ92" s="9">
        <f t="shared" si="8"/>
        <v>0.42719977607336795</v>
      </c>
      <c r="AK92" s="9">
        <f t="shared" si="9"/>
        <v>0.42719977607336795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Encargos'!B10)*(1+SUM($B93:$B$228))</f>
        <v>119.86020000000001</v>
      </c>
      <c r="L93" s="4">
        <f>Forward!L93*(1+SUM($B93:$B$228))+(-'Swap - Encargos'!C10)*(1+SUM($B93:$B$228))</f>
        <v>226.79429999999999</v>
      </c>
      <c r="M93" s="4">
        <f>Forward!M93*(1+SUM($B93:$B$228))+(-'Swap - Encargos'!D10)*(1+SUM($B93:$B$228))</f>
        <v>230.31960000000001</v>
      </c>
      <c r="N93" s="4">
        <f>Forward!N93*(1+SUM($B93:$B$228))+(-'Swap - Encargos'!E10)*(1+SUM($B93:$B$228))</f>
        <v>218.5686</v>
      </c>
      <c r="O93" s="4">
        <f>Forward!O93*(1+SUM($B93:$B$228))+(-'Swap - Encargos'!F10)*(1+SUM($B93:$B$228))</f>
        <v>212.69310000000002</v>
      </c>
      <c r="P93" s="4">
        <f>Forward!P93*(1+SUM($B93:$B$228))+(-'Swap - Encargos'!G10)*(1+SUM($B93:$B$228))</f>
        <v>210.34290000000001</v>
      </c>
      <c r="Q93" s="4">
        <f>Forward!Q93*(1+SUM($B93:$B$228))+(-'Swap - Encargos'!H10)*(1+SUM($B93:$B$228))</f>
        <v>210.34290000000001</v>
      </c>
      <c r="R93" s="4">
        <f>Forward!R93*(1+SUM($B93:$B$228))+(-'Swap - Encargos'!I10)*(1+SUM($B93:$B$228))</f>
        <v>202.1172</v>
      </c>
      <c r="S93" s="4">
        <f>Forward!S93*(1+SUM($B93:$B$228))+(-'Swap - Encargos'!J10)*(1+SUM($B93:$B$228))</f>
        <v>196.24170000000001</v>
      </c>
      <c r="T93" s="4">
        <f>Forward!T93*(1+SUM($B93:$B$228))+(-'Swap - Encargos'!K10)*(1+SUM($B93:$B$228))</f>
        <v>190.36619999999999</v>
      </c>
      <c r="U93" s="4">
        <f>Forward!U93*(1+SUM($B93:$B$228))</f>
        <v>0</v>
      </c>
      <c r="V93" s="6"/>
      <c r="W93" s="20">
        <f t="shared" si="0"/>
        <v>211.51799999999997</v>
      </c>
      <c r="X93" s="20">
        <f t="shared" si="1"/>
        <v>204.25925529835391</v>
      </c>
      <c r="Y93" s="23">
        <f t="shared" si="2"/>
        <v>212.20347499999997</v>
      </c>
      <c r="Z93" s="23">
        <f t="shared" si="3"/>
        <v>201.43641975308643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162.41399999999999</v>
      </c>
      <c r="AJ93" s="9">
        <f t="shared" si="8"/>
        <v>0.43434100317704827</v>
      </c>
      <c r="AK93" s="9">
        <f t="shared" si="9"/>
        <v>0.43434100317704827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Encargos'!B11)*(1+SUM($B94:$B$228))</f>
        <v>142.62270000000001</v>
      </c>
      <c r="L94" s="4">
        <f>Forward!L94*(1+SUM($B94:$B$228))+(-'Swap - Encargos'!C11)*(1+SUM($B94:$B$228))</f>
        <v>210.9873</v>
      </c>
      <c r="M94" s="4">
        <f>Forward!M94*(1+SUM($B94:$B$228))+(-'Swap - Encargos'!D11)*(1+SUM($B94:$B$228))</f>
        <v>229.84649999999999</v>
      </c>
      <c r="N94" s="4">
        <f>Forward!N94*(1+SUM($B94:$B$228))+(-'Swap - Encargos'!E11)*(1+SUM($B94:$B$228))</f>
        <v>228.6678</v>
      </c>
      <c r="O94" s="4">
        <f>Forward!O94*(1+SUM($B94:$B$228))+(-'Swap - Encargos'!F11)*(1+SUM($B94:$B$228))</f>
        <v>215.70210000000003</v>
      </c>
      <c r="P94" s="4">
        <f>Forward!P94*(1+SUM($B94:$B$228))+(-'Swap - Encargos'!G11)*(1+SUM($B94:$B$228))</f>
        <v>213.34470000000002</v>
      </c>
      <c r="Q94" s="4">
        <f>Forward!Q94*(1+SUM($B94:$B$228))+(-'Swap - Encargos'!H11)*(1+SUM($B94:$B$228))</f>
        <v>206.27250000000001</v>
      </c>
      <c r="R94" s="4">
        <f>Forward!R94*(1+SUM($B94:$B$228))+(-'Swap - Encargos'!I11)*(1+SUM($B94:$B$228))</f>
        <v>199.20030000000003</v>
      </c>
      <c r="S94" s="4">
        <f>Forward!S94*(1+SUM($B94:$B$228))+(-'Swap - Encargos'!J11)*(1+SUM($B94:$B$228))</f>
        <v>195.66420000000002</v>
      </c>
      <c r="T94" s="4">
        <f>Forward!T94*(1+SUM($B94:$B$228))+(-'Swap - Encargos'!K11)*(1+SUM($B94:$B$228))</f>
        <v>192.12810000000002</v>
      </c>
      <c r="U94" s="4">
        <f>Forward!U94*(1+SUM($B94:$B$228))</f>
        <v>0</v>
      </c>
      <c r="V94" s="6"/>
      <c r="W94" s="20">
        <f t="shared" si="0"/>
        <v>213.60663333333332</v>
      </c>
      <c r="X94" s="20">
        <f t="shared" si="1"/>
        <v>204.25925529835391</v>
      </c>
      <c r="Y94" s="23">
        <f t="shared" si="2"/>
        <v>214.99488000000002</v>
      </c>
      <c r="Z94" s="23">
        <f t="shared" si="3"/>
        <v>201.43641975308643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160.32536666666664</v>
      </c>
      <c r="AJ94" s="9">
        <f t="shared" si="8"/>
        <v>0.4287554065088483</v>
      </c>
      <c r="AK94" s="9">
        <f t="shared" si="9"/>
        <v>0.4287554065088483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Encargos'!B12)*(1+SUM($B95:$B$228))</f>
        <v>118.16</v>
      </c>
      <c r="L95" s="4">
        <f>Forward!L95*(1+SUM($B95:$B$228))+(-'Swap - Encargos'!C12)*(1+SUM($B95:$B$228))</f>
        <v>180.78479999999999</v>
      </c>
      <c r="M95" s="4">
        <f>Forward!M95*(1+SUM($B95:$B$228))+(-'Swap - Encargos'!D12)*(1+SUM($B95:$B$228))</f>
        <v>205.5984</v>
      </c>
      <c r="N95" s="4">
        <f>Forward!N95*(1+SUM($B95:$B$228))+(-'Swap - Encargos'!E12)*(1+SUM($B95:$B$228))</f>
        <v>210.32480000000001</v>
      </c>
      <c r="O95" s="4">
        <f>Forward!O95*(1+SUM($B95:$B$228))+(-'Swap - Encargos'!F12)*(1+SUM($B95:$B$228))</f>
        <v>202.05360000000002</v>
      </c>
      <c r="P95" s="4">
        <f>Forward!P95*(1+SUM($B95:$B$228))+(-'Swap - Encargos'!G12)*(1+SUM($B95:$B$228))</f>
        <v>199.69040000000001</v>
      </c>
      <c r="Q95" s="4">
        <f>Forward!Q95*(1+SUM($B95:$B$228))+(-'Swap - Encargos'!H12)*(1+SUM($B95:$B$228))</f>
        <v>192.60079999999999</v>
      </c>
      <c r="R95" s="4">
        <f>Forward!R95*(1+SUM($B95:$B$228))+(-'Swap - Encargos'!I12)*(1+SUM($B95:$B$228))</f>
        <v>189.05600000000001</v>
      </c>
      <c r="S95" s="4">
        <f>Forward!S95*(1+SUM($B95:$B$228))+(-'Swap - Encargos'!J12)*(1+SUM($B95:$B$228))</f>
        <v>185.51119999999997</v>
      </c>
      <c r="T95" s="4">
        <f>Forward!T95*(1+SUM($B95:$B$228))+(-'Swap - Encargos'!K12)*(1+SUM($B95:$B$228))</f>
        <v>181.96639999999999</v>
      </c>
      <c r="U95" s="4">
        <f>Forward!U95*(1+SUM($B95:$B$228))</f>
        <v>0</v>
      </c>
      <c r="V95" s="6"/>
      <c r="W95" s="20">
        <f t="shared" si="0"/>
        <v>191.22226666666668</v>
      </c>
      <c r="X95" s="20">
        <f t="shared" si="1"/>
        <v>204.25925529835391</v>
      </c>
      <c r="Y95" s="23">
        <f t="shared" si="2"/>
        <v>195.61387999999999</v>
      </c>
      <c r="Z95" s="23">
        <f t="shared" si="3"/>
        <v>201.43641975308643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182.70973333333328</v>
      </c>
      <c r="AJ95" s="9">
        <f t="shared" si="8"/>
        <v>0.4886175383046471</v>
      </c>
      <c r="AK95" s="9">
        <f t="shared" si="9"/>
        <v>0.4886175383046471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Encargos'!B13)*(1+SUM($B96:$B$228))</f>
        <v>111.6915</v>
      </c>
      <c r="L96" s="4">
        <f>Forward!L96*(1+SUM($B96:$B$228))+(-'Swap - Encargos'!C13)*(1+SUM($B96:$B$228))</f>
        <v>130.5027</v>
      </c>
      <c r="M96" s="4">
        <f>Forward!M96*(1+SUM($B96:$B$228))+(-'Swap - Encargos'!D13)*(1+SUM($B96:$B$228))</f>
        <v>176.35499999999999</v>
      </c>
      <c r="N96" s="4">
        <f>Forward!N96*(1+SUM($B96:$B$228))+(-'Swap - Encargos'!E13)*(1+SUM($B96:$B$228))</f>
        <v>191.63909999999998</v>
      </c>
      <c r="O96" s="4">
        <f>Forward!O96*(1+SUM($B96:$B$228))+(-'Swap - Encargos'!F13)*(1+SUM($B96:$B$228))</f>
        <v>183.4092</v>
      </c>
      <c r="P96" s="4">
        <f>Forward!P96*(1+SUM($B96:$B$228))+(-'Swap - Encargos'!G13)*(1+SUM($B96:$B$228))</f>
        <v>196.34190000000001</v>
      </c>
      <c r="Q96" s="4">
        <f>Forward!Q96*(1+SUM($B96:$B$228))+(-'Swap - Encargos'!H13)*(1+SUM($B96:$B$228))</f>
        <v>189.2877</v>
      </c>
      <c r="R96" s="4">
        <f>Forward!R96*(1+SUM($B96:$B$228))+(-'Swap - Encargos'!I13)*(1+SUM($B96:$B$228))</f>
        <v>189.2877</v>
      </c>
      <c r="S96" s="4">
        <f>Forward!S96*(1+SUM($B96:$B$228))+(-'Swap - Encargos'!J13)*(1+SUM($B96:$B$228))</f>
        <v>184.5849</v>
      </c>
      <c r="T96" s="4">
        <f>Forward!T96*(1+SUM($B96:$B$228))+(-'Swap - Encargos'!K13)*(1+SUM($B96:$B$228))</f>
        <v>177.5307</v>
      </c>
      <c r="U96" s="4">
        <f>Forward!U96*(1+SUM($B96:$B$228))</f>
        <v>0</v>
      </c>
      <c r="V96" s="6"/>
      <c r="W96" s="20">
        <f t="shared" si="0"/>
        <v>161.72406666666666</v>
      </c>
      <c r="X96" s="20">
        <f t="shared" si="1"/>
        <v>204.25925529835391</v>
      </c>
      <c r="Y96" s="23">
        <f t="shared" si="2"/>
        <v>172.82790000000003</v>
      </c>
      <c r="Z96" s="23">
        <f t="shared" si="3"/>
        <v>201.43641975308643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212.2079333333333</v>
      </c>
      <c r="AJ96" s="9">
        <f t="shared" si="8"/>
        <v>0.56750407382447432</v>
      </c>
      <c r="AK96" s="9">
        <f t="shared" si="9"/>
        <v>0.56750407382447432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Encargos'!B14)*(1+SUM($B97:$B$228))</f>
        <v>114.8168</v>
      </c>
      <c r="L97" s="4">
        <f>Forward!L97*(1+SUM($B97:$B$228))+(-'Swap - Encargos'!C14)*(1+SUM($B97:$B$228))</f>
        <v>130.04759999999999</v>
      </c>
      <c r="M97" s="4">
        <f>Forward!M97*(1+SUM($B97:$B$228))+(-'Swap - Encargos'!D14)*(1+SUM($B97:$B$228))</f>
        <v>173.39679999999998</v>
      </c>
      <c r="N97" s="4">
        <f>Forward!N97*(1+SUM($B97:$B$228))+(-'Swap - Encargos'!E14)*(1+SUM($B97:$B$228))</f>
        <v>185.11279999999999</v>
      </c>
      <c r="O97" s="4">
        <f>Forward!O97*(1+SUM($B97:$B$228))+(-'Swap - Encargos'!F14)*(1+SUM($B97:$B$228))</f>
        <v>179.25479999999999</v>
      </c>
      <c r="P97" s="4">
        <f>Forward!P97*(1+SUM($B97:$B$228))+(-'Swap - Encargos'!G14)*(1+SUM($B97:$B$228))</f>
        <v>200.34360000000001</v>
      </c>
      <c r="Q97" s="4">
        <f>Forward!Q97*(1+SUM($B97:$B$228))+(-'Swap - Encargos'!H14)*(1+SUM($B97:$B$228))</f>
        <v>199.172</v>
      </c>
      <c r="R97" s="4">
        <f>Forward!R97*(1+SUM($B97:$B$228))+(-'Swap - Encargos'!I14)*(1+SUM($B97:$B$228))</f>
        <v>188.6276</v>
      </c>
      <c r="S97" s="4">
        <f>Forward!S97*(1+SUM($B97:$B$228))+(-'Swap - Encargos'!J14)*(1+SUM($B97:$B$228))</f>
        <v>183.94119999999998</v>
      </c>
      <c r="T97" s="4">
        <f>Forward!T97*(1+SUM($B97:$B$228))+(-'Swap - Encargos'!K14)*(1+SUM($B97:$B$228))</f>
        <v>176.91159999999999</v>
      </c>
      <c r="U97" s="4">
        <f>Forward!U97*(1+SUM($B97:$B$228))</f>
        <v>0</v>
      </c>
      <c r="V97" s="6"/>
      <c r="W97" s="20">
        <f t="shared" si="0"/>
        <v>160.89973333333333</v>
      </c>
      <c r="X97" s="20">
        <f t="shared" si="1"/>
        <v>204.25925529835391</v>
      </c>
      <c r="Y97" s="23">
        <f t="shared" si="2"/>
        <v>172.20567333333332</v>
      </c>
      <c r="Z97" s="23">
        <f t="shared" si="3"/>
        <v>201.43641975308643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213.03226666666663</v>
      </c>
      <c r="AJ97" s="9">
        <f t="shared" si="8"/>
        <v>0.56970857446451939</v>
      </c>
      <c r="AK97" s="9">
        <f t="shared" si="9"/>
        <v>0.56970857446451939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Encargos'!C15)*(1+SUM($B98:$B$228))</f>
        <v>120.03620000000001</v>
      </c>
      <c r="M98" s="4">
        <f>Forward!M98*(1+SUM($B98:$B$228))+(-'Swap - Encargos'!D15)*(1+SUM($B98:$B$228))</f>
        <v>142.17880000000002</v>
      </c>
      <c r="N98" s="4">
        <f>Forward!N98*(1+SUM($B98:$B$228))+(-'Swap - Encargos'!E15)*(1+SUM($B98:$B$228))</f>
        <v>159.65980000000002</v>
      </c>
      <c r="O98" s="4">
        <f>Forward!O98*(1+SUM($B98:$B$228))+(-'Swap - Encargos'!F15)*(1+SUM($B98:$B$228))</f>
        <v>172.47919999999999</v>
      </c>
      <c r="P98" s="4">
        <f>Forward!P98*(1+SUM($B98:$B$228))+(-'Swap - Encargos'!G15)*(1+SUM($B98:$B$228))</f>
        <v>203.94499999999999</v>
      </c>
      <c r="Q98" s="4">
        <f>Forward!Q98*(1+SUM($B98:$B$228))+(-'Swap - Encargos'!H15)*(1+SUM($B98:$B$228))</f>
        <v>199.2834</v>
      </c>
      <c r="R98" s="4">
        <f>Forward!R98*(1+SUM($B98:$B$228))+(-'Swap - Encargos'!I15)*(1+SUM($B98:$B$228))</f>
        <v>192.291</v>
      </c>
      <c r="S98" s="4">
        <f>Forward!S98*(1+SUM($B98:$B$228))+(-'Swap - Encargos'!J15)*(1+SUM($B98:$B$228))</f>
        <v>187.6294</v>
      </c>
      <c r="T98" s="4">
        <f>Forward!T98*(1+SUM($B98:$B$228))+(-'Swap - Encargos'!K15)*(1+SUM($B98:$B$228))</f>
        <v>180.637</v>
      </c>
      <c r="U98" s="4">
        <f>Forward!U98*(1+SUM($B98:$B$228))</f>
        <v>0</v>
      </c>
      <c r="V98" s="6"/>
      <c r="W98" s="20">
        <f t="shared" si="0"/>
        <v>140.62493333333336</v>
      </c>
      <c r="X98" s="20">
        <f t="shared" si="1"/>
        <v>204.25925529835391</v>
      </c>
      <c r="Y98" s="23">
        <f t="shared" si="2"/>
        <v>159.65979999999999</v>
      </c>
      <c r="Z98" s="23">
        <f t="shared" si="3"/>
        <v>201.43641975308643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228.57378666666662</v>
      </c>
      <c r="AJ98" s="9">
        <f t="shared" si="8"/>
        <v>0.61910774410774405</v>
      </c>
      <c r="AK98" s="9">
        <f t="shared" si="9"/>
        <v>0.61910774410774405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Encargos'!C16)*(1+SUM($B99:$B$228))</f>
        <v>121.81049999999999</v>
      </c>
      <c r="M99" s="4">
        <f>Forward!M99*(1+SUM($B99:$B$228))+(-'Swap - Encargos'!D16)*(1+SUM($B99:$B$228))</f>
        <v>132.25139999999999</v>
      </c>
      <c r="N99" s="4">
        <f>Forward!N99*(1+SUM($B99:$B$228))+(-'Swap - Encargos'!E16)*(1+SUM($B99:$B$228))</f>
        <v>143.85239999999999</v>
      </c>
      <c r="O99" s="4">
        <f>Forward!O99*(1+SUM($B99:$B$228))+(-'Swap - Encargos'!F16)*(1+SUM($B99:$B$228))</f>
        <v>163.57409999999999</v>
      </c>
      <c r="P99" s="4">
        <f>Forward!P99*(1+SUM($B99:$B$228))+(-'Swap - Encargos'!G16)*(1+SUM($B99:$B$228))</f>
        <v>206.49779999999998</v>
      </c>
      <c r="Q99" s="4">
        <f>Forward!Q99*(1+SUM($B99:$B$228))+(-'Swap - Encargos'!H16)*(1+SUM($B99:$B$228))</f>
        <v>201.85739999999998</v>
      </c>
      <c r="R99" s="4">
        <f>Forward!R99*(1+SUM($B99:$B$228))+(-'Swap - Encargos'!I16)*(1+SUM($B99:$B$228))</f>
        <v>196.05689999999998</v>
      </c>
      <c r="S99" s="4">
        <f>Forward!S99*(1+SUM($B99:$B$228))+(-'Swap - Encargos'!J16)*(1+SUM($B99:$B$228))</f>
        <v>191.41649999999998</v>
      </c>
      <c r="T99" s="4">
        <f>Forward!T99*(1+SUM($B99:$B$228))+(-'Swap - Encargos'!K16)*(1+SUM($B99:$B$228))</f>
        <v>184.45589999999999</v>
      </c>
      <c r="U99" s="4">
        <f>Forward!U99*(1+SUM($B99:$B$228))</f>
        <v>0</v>
      </c>
      <c r="V99" s="6"/>
      <c r="W99" s="20">
        <f t="shared" si="0"/>
        <v>133.79819999999998</v>
      </c>
      <c r="X99" s="20">
        <f t="shared" si="1"/>
        <v>204.25925529835391</v>
      </c>
      <c r="Y99" s="23">
        <f t="shared" si="2"/>
        <v>154.931355</v>
      </c>
      <c r="Z99" s="23">
        <f t="shared" si="3"/>
        <v>201.43641975308643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235.40052</v>
      </c>
      <c r="AJ99" s="9">
        <f t="shared" si="8"/>
        <v>0.63759841854272958</v>
      </c>
      <c r="AK99" s="9">
        <f t="shared" si="9"/>
        <v>0.63759841854272958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Encargos'!C17)*(1+SUM($B100:$B$228))</f>
        <v>120.92849999999999</v>
      </c>
      <c r="M100" s="4">
        <f>Forward!M100*(1+SUM($B100:$B$228))+(-'Swap - Encargos'!D17)*(1+SUM($B100:$B$228))</f>
        <v>135.9006</v>
      </c>
      <c r="N100" s="4">
        <f>Forward!N100*(1+SUM($B100:$B$228))+(-'Swap - Encargos'!E17)*(1+SUM($B100:$B$228))</f>
        <v>138.20400000000001</v>
      </c>
      <c r="O100" s="4">
        <f>Forward!O100*(1+SUM($B100:$B$228))+(-'Swap - Encargos'!F17)*(1+SUM($B100:$B$228))</f>
        <v>149.72099999999998</v>
      </c>
      <c r="P100" s="4">
        <f>Forward!P100*(1+SUM($B100:$B$228))+(-'Swap - Encargos'!G17)*(1+SUM($B100:$B$228))</f>
        <v>177.36179999999999</v>
      </c>
      <c r="Q100" s="4">
        <f>Forward!Q100*(1+SUM($B100:$B$228))+(-'Swap - Encargos'!H17)*(1+SUM($B100:$B$228))</f>
        <v>193.48560000000001</v>
      </c>
      <c r="R100" s="4">
        <f>Forward!R100*(1+SUM($B100:$B$228))+(-'Swap - Encargos'!I17)*(1+SUM($B100:$B$228))</f>
        <v>186.5754</v>
      </c>
      <c r="S100" s="4">
        <f>Forward!S100*(1+SUM($B100:$B$228))+(-'Swap - Encargos'!J17)*(1+SUM($B100:$B$228))</f>
        <v>181.96860000000001</v>
      </c>
      <c r="T100" s="4">
        <f>Forward!T100*(1+SUM($B100:$B$228))+(-'Swap - Encargos'!K17)*(1+SUM($B100:$B$228))</f>
        <v>175.05840000000001</v>
      </c>
      <c r="U100" s="4">
        <f>Forward!U100*(1+SUM($B100:$B$228))</f>
        <v>0</v>
      </c>
      <c r="V100" s="6"/>
      <c r="W100" s="20">
        <f t="shared" si="0"/>
        <v>133.27728333333334</v>
      </c>
      <c r="X100" s="20">
        <f t="shared" si="1"/>
        <v>204.25925529835391</v>
      </c>
      <c r="Y100" s="23">
        <f t="shared" si="2"/>
        <v>146.84174999999999</v>
      </c>
      <c r="Z100" s="23">
        <f t="shared" si="3"/>
        <v>201.43641975308643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235.92143666666664</v>
      </c>
      <c r="AJ100" s="9">
        <f t="shared" si="8"/>
        <v>0.63900935698440842</v>
      </c>
      <c r="AK100" s="9">
        <f t="shared" si="9"/>
        <v>0.63900935698440842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Encargos'!C18)*(1+SUM($B101:$B$228))</f>
        <v>112.1708</v>
      </c>
      <c r="M101" s="4">
        <f>Forward!M101*(1+SUM($B101:$B$228))+(-'Swap - Encargos'!D18)*(1+SUM($B101:$B$228))</f>
        <v>116.74920000000002</v>
      </c>
      <c r="N101" s="4">
        <f>Forward!N101*(1+SUM($B101:$B$228))+(-'Swap - Encargos'!E18)*(1+SUM($B101:$B$228))</f>
        <v>124.76140000000002</v>
      </c>
      <c r="O101" s="4">
        <f>Forward!O101*(1+SUM($B101:$B$228))+(-'Swap - Encargos'!F18)*(1+SUM($B101:$B$228))</f>
        <v>139.6412</v>
      </c>
      <c r="P101" s="4">
        <f>Forward!P101*(1+SUM($B101:$B$228))+(-'Swap - Encargos'!G18)*(1+SUM($B101:$B$228))</f>
        <v>168.25620000000001</v>
      </c>
      <c r="Q101" s="4">
        <f>Forward!Q101*(1+SUM($B101:$B$228))+(-'Swap - Encargos'!H18)*(1+SUM($B101:$B$228))</f>
        <v>184.28060000000002</v>
      </c>
      <c r="R101" s="4">
        <f>Forward!R101*(1+SUM($B101:$B$228))+(-'Swap - Encargos'!I18)*(1+SUM($B101:$B$228))</f>
        <v>181.99140000000003</v>
      </c>
      <c r="S101" s="4">
        <f>Forward!S101*(1+SUM($B101:$B$228))+(-'Swap - Encargos'!J18)*(1+SUM($B101:$B$228))</f>
        <v>180.84680000000003</v>
      </c>
      <c r="T101" s="4">
        <f>Forward!T101*(1+SUM($B101:$B$228))+(-'Swap - Encargos'!K18)*(1+SUM($B101:$B$228))</f>
        <v>177.41300000000001</v>
      </c>
      <c r="U101" s="4">
        <f>Forward!U101*(1+SUM($B101:$B$228))</f>
        <v>0</v>
      </c>
      <c r="V101" s="6"/>
      <c r="W101" s="20">
        <f t="shared" si="0"/>
        <v>120.18300000000002</v>
      </c>
      <c r="X101" s="20">
        <f t="shared" si="1"/>
        <v>204.25925529835391</v>
      </c>
      <c r="Y101" s="23">
        <f t="shared" si="2"/>
        <v>135.92124999999999</v>
      </c>
      <c r="Z101" s="23">
        <f t="shared" si="3"/>
        <v>201.43641975308643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249.01571999999996</v>
      </c>
      <c r="AJ101" s="9">
        <f t="shared" si="8"/>
        <v>0.6744761195271749</v>
      </c>
      <c r="AK101" s="9">
        <f t="shared" si="9"/>
        <v>0.6744761195271749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Encargos'!C19)*(1+SUM($B102:$B$228))</f>
        <v>121.8623</v>
      </c>
      <c r="M102" s="4">
        <f>Forward!M102*(1+SUM($B102:$B$228))+(-'Swap - Encargos'!D19)*(1+SUM($B102:$B$228))</f>
        <v>120.7234</v>
      </c>
      <c r="N102" s="4">
        <f>Forward!N102*(1+SUM($B102:$B$228))+(-'Swap - Encargos'!E19)*(1+SUM($B102:$B$228))</f>
        <v>135.5291</v>
      </c>
      <c r="O102" s="4">
        <f>Forward!O102*(1+SUM($B102:$B$228))+(-'Swap - Encargos'!F19)*(1+SUM($B102:$B$228))</f>
        <v>148.05700000000002</v>
      </c>
      <c r="P102" s="4">
        <f>Forward!P102*(1+SUM($B102:$B$228))+(-'Swap - Encargos'!G19)*(1+SUM($B102:$B$228))</f>
        <v>165.1405</v>
      </c>
      <c r="Q102" s="4">
        <f>Forward!Q102*(1+SUM($B102:$B$228))+(-'Swap - Encargos'!H19)*(1+SUM($B102:$B$228))</f>
        <v>183.3629</v>
      </c>
      <c r="R102" s="4">
        <f>Forward!R102*(1+SUM($B102:$B$228))+(-'Swap - Encargos'!I19)*(1+SUM($B102:$B$228))</f>
        <v>179.9462</v>
      </c>
      <c r="S102" s="4">
        <f>Forward!S102*(1+SUM($B102:$B$228))+(-'Swap - Encargos'!J19)*(1+SUM($B102:$B$228))</f>
        <v>177.66839999999999</v>
      </c>
      <c r="T102" s="4">
        <f>Forward!T102*(1+SUM($B102:$B$228))+(-'Swap - Encargos'!K19)*(1+SUM($B102:$B$228))</f>
        <v>175.39060000000001</v>
      </c>
      <c r="U102" s="4">
        <f>Forward!U102*(1+SUM($B102:$B$228))</f>
        <v>0</v>
      </c>
      <c r="V102" s="6"/>
      <c r="W102" s="20">
        <f t="shared" si="0"/>
        <v>128.94878888888888</v>
      </c>
      <c r="X102" s="20">
        <f t="shared" si="1"/>
        <v>204.25925529835391</v>
      </c>
      <c r="Y102" s="23">
        <f t="shared" si="2"/>
        <v>142.36250000000001</v>
      </c>
      <c r="Z102" s="23">
        <f t="shared" si="3"/>
        <v>201.43641975308643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240.2499311111111</v>
      </c>
      <c r="AJ102" s="9">
        <f t="shared" si="8"/>
        <v>0.65073338041667939</v>
      </c>
      <c r="AK102" s="9">
        <f t="shared" si="9"/>
        <v>0.65073338041667939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Encargos'!C20)*(1+SUM($B103:$B$228))</f>
        <v>118.2064</v>
      </c>
      <c r="M103" s="4">
        <f>Forward!M103*(1+SUM($B103:$B$228))+(-'Swap - Encargos'!D20)*(1+SUM($B103:$B$228))</f>
        <v>123.88940000000001</v>
      </c>
      <c r="N103" s="4">
        <f>Forward!N103*(1+SUM($B103:$B$228))+(-'Swap - Encargos'!E20)*(1+SUM($B103:$B$228))</f>
        <v>134.11880000000002</v>
      </c>
      <c r="O103" s="4">
        <f>Forward!O103*(1+SUM($B103:$B$228))+(-'Swap - Encargos'!F20)*(1+SUM($B103:$B$228))</f>
        <v>143.2116</v>
      </c>
      <c r="P103" s="4">
        <f>Forward!P103*(1+SUM($B103:$B$228))+(-'Swap - Encargos'!G20)*(1+SUM($B103:$B$228))</f>
        <v>157.98740000000001</v>
      </c>
      <c r="Q103" s="4">
        <f>Forward!Q103*(1+SUM($B103:$B$228))+(-'Swap - Encargos'!H20)*(1+SUM($B103:$B$228))</f>
        <v>177.30960000000002</v>
      </c>
      <c r="R103" s="4">
        <f>Forward!R103*(1+SUM($B103:$B$228))+(-'Swap - Encargos'!I20)*(1+SUM($B103:$B$228))</f>
        <v>175.03640000000001</v>
      </c>
      <c r="S103" s="4">
        <f>Forward!S103*(1+SUM($B103:$B$228))+(-'Swap - Encargos'!J20)*(1+SUM($B103:$B$228))</f>
        <v>172.76320000000001</v>
      </c>
      <c r="T103" s="4">
        <f>Forward!T103*(1+SUM($B103:$B$228))+(-'Swap - Encargos'!K20)*(1+SUM($B103:$B$228))</f>
        <v>170.49</v>
      </c>
      <c r="U103" s="4">
        <f>Forward!U103*(1+SUM($B103:$B$228))</f>
        <v>0</v>
      </c>
      <c r="V103" s="6"/>
      <c r="W103" s="20">
        <f t="shared" si="0"/>
        <v>128.8778111111111</v>
      </c>
      <c r="X103" s="20">
        <f t="shared" si="1"/>
        <v>204.25925529835391</v>
      </c>
      <c r="Y103" s="23">
        <f t="shared" si="2"/>
        <v>140.40798666666669</v>
      </c>
      <c r="Z103" s="23">
        <f t="shared" si="3"/>
        <v>201.43641975308643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240.32090888888888</v>
      </c>
      <c r="AJ103" s="9">
        <f t="shared" si="8"/>
        <v>0.65092562858530201</v>
      </c>
      <c r="AK103" s="9">
        <f t="shared" si="9"/>
        <v>0.65092562858530201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Encargos'!C21)*(1+SUM($B104:$B$228))</f>
        <v>121.70179999999999</v>
      </c>
      <c r="M104" s="4">
        <f>Forward!M104*(1+SUM($B104:$B$228))+(-'Swap - Encargos'!D21)*(1+SUM($B104:$B$228))</f>
        <v>123.97659999999999</v>
      </c>
      <c r="N104" s="4">
        <f>Forward!N104*(1+SUM($B104:$B$228))+(-'Swap - Encargos'!E21)*(1+SUM($B104:$B$228))</f>
        <v>137.62539999999998</v>
      </c>
      <c r="O104" s="4">
        <f>Forward!O104*(1+SUM($B104:$B$228))+(-'Swap - Encargos'!F21)*(1+SUM($B104:$B$228))</f>
        <v>143.3124</v>
      </c>
      <c r="P104" s="4">
        <f>Forward!P104*(1+SUM($B104:$B$228))+(-'Swap - Encargos'!G21)*(1+SUM($B104:$B$228))</f>
        <v>153.54900000000001</v>
      </c>
      <c r="Q104" s="4">
        <f>Forward!Q104*(1+SUM($B104:$B$228))+(-'Swap - Encargos'!H21)*(1+SUM($B104:$B$228))</f>
        <v>174.0222</v>
      </c>
      <c r="R104" s="4">
        <f>Forward!R104*(1+SUM($B104:$B$228))+(-'Swap - Encargos'!I21)*(1+SUM($B104:$B$228))</f>
        <v>170.60999999999999</v>
      </c>
      <c r="S104" s="4">
        <f>Forward!S104*(1+SUM($B104:$B$228))+(-'Swap - Encargos'!J21)*(1+SUM($B104:$B$228))</f>
        <v>168.33519999999999</v>
      </c>
      <c r="T104" s="4">
        <f>Forward!T104*(1+SUM($B104:$B$228))+(-'Swap - Encargos'!K21)*(1+SUM($B104:$B$228))</f>
        <v>166.06039999999999</v>
      </c>
      <c r="U104" s="4">
        <f>Forward!U104*(1+SUM($B104:$B$228))</f>
        <v>0</v>
      </c>
      <c r="V104" s="6"/>
      <c r="W104" s="20">
        <f t="shared" si="0"/>
        <v>131.36969999999999</v>
      </c>
      <c r="X104" s="20">
        <f t="shared" si="1"/>
        <v>204.25925529835391</v>
      </c>
      <c r="Y104" s="23">
        <f t="shared" si="2"/>
        <v>141.26508000000001</v>
      </c>
      <c r="Z104" s="23">
        <f t="shared" si="3"/>
        <v>201.43641975308643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237.82901999999999</v>
      </c>
      <c r="AJ104" s="9">
        <f t="shared" si="8"/>
        <v>0.6441761769921629</v>
      </c>
      <c r="AK104" s="9">
        <f t="shared" si="9"/>
        <v>0.6441761769921629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Encargos'!C22)*(1+SUM($B105:$B$228))</f>
        <v>128.39060000000001</v>
      </c>
      <c r="M105" s="4">
        <f>Forward!M105*(1+SUM($B105:$B$228))+(-'Swap - Encargos'!D22)*(1+SUM($B105:$B$228))</f>
        <v>118.1648</v>
      </c>
      <c r="N105" s="4">
        <f>Forward!N105*(1+SUM($B105:$B$228))+(-'Swap - Encargos'!E22)*(1+SUM($B105:$B$228))</f>
        <v>135.20779999999999</v>
      </c>
      <c r="O105" s="4">
        <f>Forward!O105*(1+SUM($B105:$B$228))+(-'Swap - Encargos'!F22)*(1+SUM($B105:$B$228))</f>
        <v>144.29740000000001</v>
      </c>
      <c r="P105" s="4">
        <f>Forward!P105*(1+SUM($B105:$B$228))+(-'Swap - Encargos'!G22)*(1+SUM($B105:$B$228))</f>
        <v>159.06800000000001</v>
      </c>
      <c r="Q105" s="4">
        <f>Forward!Q105*(1+SUM($B105:$B$228))+(-'Swap - Encargos'!H22)*(1+SUM($B105:$B$228))</f>
        <v>167.0214</v>
      </c>
      <c r="R105" s="4">
        <f>Forward!R105*(1+SUM($B105:$B$228))+(-'Swap - Encargos'!I22)*(1+SUM($B105:$B$228))</f>
        <v>168.1576</v>
      </c>
      <c r="S105" s="4">
        <f>Forward!S105*(1+SUM($B105:$B$228))+(-'Swap - Encargos'!J22)*(1+SUM($B105:$B$228))</f>
        <v>165.8852</v>
      </c>
      <c r="T105" s="4">
        <f>Forward!T105*(1+SUM($B105:$B$228))+(-'Swap - Encargos'!K22)*(1+SUM($B105:$B$228))</f>
        <v>163.61280000000002</v>
      </c>
      <c r="U105" s="4">
        <f>Forward!U105*(1+SUM($B105:$B$228))</f>
        <v>0</v>
      </c>
      <c r="V105" s="6"/>
      <c r="W105" s="20">
        <f t="shared" si="0"/>
        <v>130.34738888888887</v>
      </c>
      <c r="X105" s="20">
        <f t="shared" si="1"/>
        <v>204.25925529835391</v>
      </c>
      <c r="Y105" s="23">
        <f t="shared" si="2"/>
        <v>141.53264666666664</v>
      </c>
      <c r="Z105" s="23">
        <f t="shared" si="3"/>
        <v>201.43641975308643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238.85133111111111</v>
      </c>
      <c r="AJ105" s="9">
        <f t="shared" si="8"/>
        <v>0.64694517660058826</v>
      </c>
      <c r="AK105" s="9">
        <f t="shared" si="9"/>
        <v>0.64694517660058826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Encargos'!C23)*(1+SUM($B106:$B$228))</f>
        <v>122.3964</v>
      </c>
      <c r="M106" s="4">
        <f>Forward!M106*(1+SUM($B106:$B$228))+(-'Swap - Encargos'!D23)*(1+SUM($B106:$B$228))</f>
        <v>117.86320000000001</v>
      </c>
      <c r="N106" s="4">
        <f>Forward!N106*(1+SUM($B106:$B$228))+(-'Swap - Encargos'!E23)*(1+SUM($B106:$B$228))</f>
        <v>128.06289999999998</v>
      </c>
      <c r="O106" s="4">
        <f>Forward!O106*(1+SUM($B106:$B$228))+(-'Swap - Encargos'!F23)*(1+SUM($B106:$B$228))</f>
        <v>138.26259999999999</v>
      </c>
      <c r="P106" s="4">
        <f>Forward!P106*(1+SUM($B106:$B$228))+(-'Swap - Encargos'!G23)*(1+SUM($B106:$B$228))</f>
        <v>158.66199999999998</v>
      </c>
      <c r="Q106" s="4">
        <f>Forward!Q106*(1+SUM($B106:$B$228))+(-'Swap - Encargos'!H23)*(1+SUM($B106:$B$228))</f>
        <v>167.72839999999999</v>
      </c>
      <c r="R106" s="4">
        <f>Forward!R106*(1+SUM($B106:$B$228))+(-'Swap - Encargos'!I23)*(1+SUM($B106:$B$228))</f>
        <v>167.72839999999999</v>
      </c>
      <c r="S106" s="4">
        <f>Forward!S106*(1+SUM($B106:$B$228))+(-'Swap - Encargos'!J23)*(1+SUM($B106:$B$228))</f>
        <v>165.46179999999998</v>
      </c>
      <c r="T106" s="4">
        <f>Forward!T106*(1+SUM($B106:$B$228))+(-'Swap - Encargos'!K23)*(1+SUM($B106:$B$228))</f>
        <v>163.19519999999997</v>
      </c>
      <c r="U106" s="4">
        <f>Forward!U106*(1+SUM($B106:$B$228))</f>
        <v>0</v>
      </c>
      <c r="V106" s="6"/>
      <c r="W106" s="20">
        <f t="shared" si="0"/>
        <v>126.29998888888888</v>
      </c>
      <c r="X106" s="20">
        <f t="shared" si="1"/>
        <v>204.25925529835391</v>
      </c>
      <c r="Y106" s="23">
        <f t="shared" si="2"/>
        <v>139.09368666666666</v>
      </c>
      <c r="Z106" s="23">
        <f t="shared" si="3"/>
        <v>201.43641975308643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242.89873111111109</v>
      </c>
      <c r="AJ106" s="9">
        <f t="shared" si="8"/>
        <v>0.65790783649280016</v>
      </c>
      <c r="AK106" s="9">
        <f t="shared" si="9"/>
        <v>0.65790783649280016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Encargos'!C24)*(1+SUM($B107:$B$228))</f>
        <v>126.6384</v>
      </c>
      <c r="M107" s="4">
        <f>Forward!M107*(1+SUM($B107:$B$228))+(-'Swap - Encargos'!D24)*(1+SUM($B107:$B$228))</f>
        <v>116.46210000000001</v>
      </c>
      <c r="N107" s="4">
        <f>Forward!N107*(1+SUM($B107:$B$228))+(-'Swap - Encargos'!E24)*(1+SUM($B107:$B$228))</f>
        <v>136.81469999999999</v>
      </c>
      <c r="O107" s="4">
        <f>Forward!O107*(1+SUM($B107:$B$228))+(-'Swap - Encargos'!F24)*(1+SUM($B107:$B$228))</f>
        <v>145.86030000000002</v>
      </c>
      <c r="P107" s="4">
        <f>Forward!P107*(1+SUM($B107:$B$228))+(-'Swap - Encargos'!G24)*(1+SUM($B107:$B$228))</f>
        <v>151.5138</v>
      </c>
      <c r="Q107" s="4">
        <f>Forward!Q107*(1+SUM($B107:$B$228))+(-'Swap - Encargos'!H24)*(1+SUM($B107:$B$228))</f>
        <v>166.21290000000002</v>
      </c>
      <c r="R107" s="4">
        <f>Forward!R107*(1+SUM($B107:$B$228))+(-'Swap - Encargos'!I24)*(1+SUM($B107:$B$228))</f>
        <v>165.0822</v>
      </c>
      <c r="S107" s="4">
        <f>Forward!S107*(1+SUM($B107:$B$228))+(-'Swap - Encargos'!J24)*(1+SUM($B107:$B$228))</f>
        <v>162.82079999999999</v>
      </c>
      <c r="T107" s="4">
        <f>Forward!T107*(1+SUM($B107:$B$228))+(-'Swap - Encargos'!K24)*(1+SUM($B107:$B$228))</f>
        <v>160.55940000000001</v>
      </c>
      <c r="U107" s="4">
        <f>Forward!U107*(1+SUM($B107:$B$228))</f>
        <v>0</v>
      </c>
      <c r="V107" s="6"/>
      <c r="W107" s="20">
        <f t="shared" si="0"/>
        <v>131.44387499999999</v>
      </c>
      <c r="X107" s="20">
        <f t="shared" si="1"/>
        <v>204.25925529835391</v>
      </c>
      <c r="Y107" s="23">
        <f t="shared" si="2"/>
        <v>141.394035</v>
      </c>
      <c r="Z107" s="23">
        <f t="shared" si="3"/>
        <v>201.43641975308643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237.75484499999999</v>
      </c>
      <c r="AJ107" s="9">
        <f t="shared" si="8"/>
        <v>0.643975268928343</v>
      </c>
      <c r="AK107" s="9">
        <f t="shared" si="9"/>
        <v>0.643975268928343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Encargos'!C25)*(1+SUM($B108:$B$228))</f>
        <v>127.49790000000002</v>
      </c>
      <c r="M108" s="4">
        <f>Forward!M108*(1+SUM($B108:$B$228))+(-'Swap - Encargos'!D25)*(1+SUM($B108:$B$228))</f>
        <v>130.8828</v>
      </c>
      <c r="N108" s="4">
        <f>Forward!N108*(1+SUM($B108:$B$228))+(-'Swap - Encargos'!E25)*(1+SUM($B108:$B$228))</f>
        <v>146.679</v>
      </c>
      <c r="O108" s="4">
        <f>Forward!O108*(1+SUM($B108:$B$228))+(-'Swap - Encargos'!F25)*(1+SUM($B108:$B$228))</f>
        <v>154.57710000000003</v>
      </c>
      <c r="P108" s="4">
        <f>Forward!P108*(1+SUM($B108:$B$228))+(-'Swap - Encargos'!G25)*(1+SUM($B108:$B$228))</f>
        <v>153.44880000000001</v>
      </c>
      <c r="Q108" s="4">
        <f>Forward!Q108*(1+SUM($B108:$B$228))+(-'Swap - Encargos'!H25)*(1+SUM($B108:$B$228))</f>
        <v>169.245</v>
      </c>
      <c r="R108" s="4">
        <f>Forward!R108*(1+SUM($B108:$B$228))+(-'Swap - Encargos'!I25)*(1+SUM($B108:$B$228))</f>
        <v>166.98840000000001</v>
      </c>
      <c r="S108" s="4">
        <f>Forward!S108*(1+SUM($B108:$B$228))+(-'Swap - Encargos'!J25)*(1+SUM($B108:$B$228))</f>
        <v>164.73180000000002</v>
      </c>
      <c r="T108" s="4">
        <f>Forward!T108*(1+SUM($B108:$B$228))+(-'Swap - Encargos'!K25)*(1+SUM($B108:$B$228))</f>
        <v>162.4752</v>
      </c>
      <c r="U108" s="4">
        <f>Forward!U108*(1+SUM($B108:$B$228))</f>
        <v>0</v>
      </c>
      <c r="V108" s="6"/>
      <c r="W108" s="20">
        <f t="shared" si="0"/>
        <v>142.54190000000003</v>
      </c>
      <c r="X108" s="20">
        <f t="shared" si="1"/>
        <v>204.25925529835391</v>
      </c>
      <c r="Y108" s="23">
        <f t="shared" si="2"/>
        <v>149.57497000000004</v>
      </c>
      <c r="Z108" s="23">
        <f t="shared" si="3"/>
        <v>201.43641975308643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226.65681999999995</v>
      </c>
      <c r="AJ108" s="9">
        <f t="shared" si="8"/>
        <v>0.61391550869948841</v>
      </c>
      <c r="AK108" s="9">
        <f t="shared" si="9"/>
        <v>0.61391550869948841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Encargos'!C26)*(1+SUM($B109:$B$228))</f>
        <v>129.4325</v>
      </c>
      <c r="M109" s="4">
        <f>Forward!M109*(1+SUM($B109:$B$228))+(-'Swap - Encargos'!D26)*(1+SUM($B109:$B$228))</f>
        <v>131.68349999999998</v>
      </c>
      <c r="N109" s="4">
        <f>Forward!N109*(1+SUM($B109:$B$228))+(-'Swap - Encargos'!E26)*(1+SUM($B109:$B$228))</f>
        <v>160.94650000000001</v>
      </c>
      <c r="O109" s="4">
        <f>Forward!O109*(1+SUM($B109:$B$228))+(-'Swap - Encargos'!F26)*(1+SUM($B109:$B$228))</f>
        <v>171.07599999999999</v>
      </c>
      <c r="P109" s="4">
        <f>Forward!P109*(1+SUM($B109:$B$228))+(-'Swap - Encargos'!G26)*(1+SUM($B109:$B$228))</f>
        <v>172.20149999999998</v>
      </c>
      <c r="Q109" s="4">
        <f>Forward!Q109*(1+SUM($B109:$B$228))+(-'Swap - Encargos'!H26)*(1+SUM($B109:$B$228))</f>
        <v>176.70349999999999</v>
      </c>
      <c r="R109" s="4">
        <f>Forward!R109*(1+SUM($B109:$B$228))+(-'Swap - Encargos'!I26)*(1+SUM($B109:$B$228))</f>
        <v>178.9545</v>
      </c>
      <c r="S109" s="4">
        <f>Forward!S109*(1+SUM($B109:$B$228))+(-'Swap - Encargos'!J26)*(1+SUM($B109:$B$228))</f>
        <v>176.70349999999999</v>
      </c>
      <c r="T109" s="4">
        <f>Forward!T109*(1+SUM($B109:$B$228))+(-'Swap - Encargos'!K26)*(1+SUM($B109:$B$228))</f>
        <v>174.45249999999999</v>
      </c>
      <c r="U109" s="4">
        <f>Forward!U109*(1+SUM($B109:$B$228))</f>
        <v>0</v>
      </c>
      <c r="V109" s="6"/>
      <c r="W109" s="20">
        <f t="shared" si="0"/>
        <v>153.41190277777775</v>
      </c>
      <c r="X109" s="20">
        <f t="shared" si="1"/>
        <v>204.25925529835391</v>
      </c>
      <c r="Y109" s="23">
        <f t="shared" si="2"/>
        <v>161.73435000000001</v>
      </c>
      <c r="Z109" s="23">
        <f t="shared" si="3"/>
        <v>201.43641975308643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215.78681722222223</v>
      </c>
      <c r="AJ109" s="9">
        <f t="shared" si="8"/>
        <v>0.58447336226469648</v>
      </c>
      <c r="AK109" s="9">
        <f t="shared" si="9"/>
        <v>0.58447336226469648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Encargos'!D27)*(1+SUM($B110:$B$228))</f>
        <v>131.35589999999999</v>
      </c>
      <c r="N110" s="4">
        <f>Forward!N110*(1+SUM($B110:$B$228))+(-'Swap - Encargos'!E27)*(1+SUM($B110:$B$228))</f>
        <v>144.82830000000001</v>
      </c>
      <c r="O110" s="4">
        <f>Forward!O110*(1+SUM($B110:$B$228))+(-'Swap - Encargos'!F27)*(1+SUM($B110:$B$228))</f>
        <v>159.42340000000002</v>
      </c>
      <c r="P110" s="4">
        <f>Forward!P110*(1+SUM($B110:$B$228))+(-'Swap - Encargos'!G27)*(1+SUM($B110:$B$228))</f>
        <v>186.36820000000003</v>
      </c>
      <c r="Q110" s="4">
        <f>Forward!Q110*(1+SUM($B110:$B$228))+(-'Swap - Encargos'!H27)*(1+SUM($B110:$B$228))</f>
        <v>185.24550000000002</v>
      </c>
      <c r="R110" s="4">
        <f>Forward!R110*(1+SUM($B110:$B$228))+(-'Swap - Encargos'!I27)*(1+SUM($B110:$B$228))</f>
        <v>185.24549999999999</v>
      </c>
      <c r="S110" s="4">
        <f>Forward!S110*(1+SUM($B110:$B$228))+(-'Swap - Encargos'!J27)*(1+SUM($B110:$B$228))</f>
        <v>183.0001</v>
      </c>
      <c r="T110" s="4">
        <f>Forward!T110*(1+SUM($B110:$B$228))+(-'Swap - Encargos'!K27)*(1+SUM($B110:$B$228))</f>
        <v>180.75470000000001</v>
      </c>
      <c r="U110" s="4">
        <f>Forward!U110*(1+SUM($B110:$B$228))</f>
        <v>0</v>
      </c>
      <c r="V110" s="6"/>
      <c r="W110" s="20">
        <f t="shared" si="0"/>
        <v>145.20253333333332</v>
      </c>
      <c r="X110" s="20">
        <f t="shared" si="1"/>
        <v>204.25925529835391</v>
      </c>
      <c r="Y110" s="23">
        <f t="shared" si="2"/>
        <v>161.44426000000001</v>
      </c>
      <c r="Z110" s="23">
        <f t="shared" si="3"/>
        <v>201.43641975308643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243.81301666666664</v>
      </c>
      <c r="AJ110" s="9">
        <f t="shared" si="8"/>
        <v>0.62674362674362671</v>
      </c>
      <c r="AK110" s="9">
        <f t="shared" si="9"/>
        <v>0.62674362674362671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Encargos'!D28)*(1+SUM($B111:$B$228))</f>
        <v>173.36750000000001</v>
      </c>
      <c r="N111" s="4">
        <f>Forward!N111*(1+SUM($B111:$B$228))+(-'Swap - Encargos'!E28)*(1+SUM($B111:$B$228))</f>
        <v>237.12200000000001</v>
      </c>
      <c r="O111" s="4">
        <f>Forward!O111*(1+SUM($B111:$B$228))+(-'Swap - Encargos'!F28)*(1+SUM($B111:$B$228))</f>
        <v>232.64800000000002</v>
      </c>
      <c r="P111" s="4">
        <f>Forward!P111*(1+SUM($B111:$B$228))+(-'Swap - Encargos'!G28)*(1+SUM($B111:$B$228))</f>
        <v>222.58150000000001</v>
      </c>
      <c r="Q111" s="4">
        <f>Forward!Q111*(1+SUM($B111:$B$228))+(-'Swap - Encargos'!H28)*(1+SUM($B111:$B$228))</f>
        <v>213.6335</v>
      </c>
      <c r="R111" s="4">
        <f>Forward!R111*(1+SUM($B111:$B$228))+(-'Swap - Encargos'!I28)*(1+SUM($B111:$B$228))</f>
        <v>206.92250000000001</v>
      </c>
      <c r="S111" s="4">
        <f>Forward!S111*(1+SUM($B111:$B$228))+(-'Swap - Encargos'!J28)*(1+SUM($B111:$B$228))</f>
        <v>201.33</v>
      </c>
      <c r="T111" s="4">
        <f>Forward!T111*(1+SUM($B111:$B$228))+(-'Swap - Encargos'!K28)*(1+SUM($B111:$B$228))</f>
        <v>195.73750000000001</v>
      </c>
      <c r="U111" s="4">
        <f>Forward!U111*(1+SUM($B111:$B$228))</f>
        <v>0</v>
      </c>
      <c r="V111" s="6"/>
      <c r="W111" s="20">
        <f t="shared" si="0"/>
        <v>215.7462222222222</v>
      </c>
      <c r="X111" s="20">
        <f t="shared" si="1"/>
        <v>204.25925529835391</v>
      </c>
      <c r="Y111" s="23">
        <f t="shared" si="2"/>
        <v>216.42974999999998</v>
      </c>
      <c r="Z111" s="23">
        <f t="shared" si="3"/>
        <v>201.43641975308643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173.26932777777776</v>
      </c>
      <c r="AJ111" s="9">
        <f t="shared" si="8"/>
        <v>0.44540463171145156</v>
      </c>
      <c r="AK111" s="9">
        <f t="shared" si="9"/>
        <v>0.44540463171145156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Encargos'!D29)*(1+SUM($B112:$B$228))</f>
        <v>177.63200000000001</v>
      </c>
      <c r="N112" s="4">
        <f>Forward!N112*(1+SUM($B112:$B$228))+(-'Swap - Encargos'!E29)*(1+SUM($B112:$B$228))</f>
        <v>214.26860000000002</v>
      </c>
      <c r="O112" s="4">
        <f>Forward!O112*(1+SUM($B112:$B$228))+(-'Swap - Encargos'!F29)*(1+SUM($B112:$B$228))</f>
        <v>210.93800000000002</v>
      </c>
      <c r="P112" s="4">
        <f>Forward!P112*(1+SUM($B112:$B$228))+(-'Swap - Encargos'!G29)*(1+SUM($B112:$B$228))</f>
        <v>202.05640000000002</v>
      </c>
      <c r="Q112" s="4">
        <f>Forward!Q112*(1+SUM($B112:$B$228))+(-'Swap - Encargos'!H29)*(1+SUM($B112:$B$228))</f>
        <v>208.7176</v>
      </c>
      <c r="R112" s="4">
        <f>Forward!R112*(1+SUM($B112:$B$228))+(-'Swap - Encargos'!I29)*(1+SUM($B112:$B$228))</f>
        <v>206.49720000000002</v>
      </c>
      <c r="S112" s="4">
        <f>Forward!S112*(1+SUM($B112:$B$228))+(-'Swap - Encargos'!J29)*(1+SUM($B112:$B$228))</f>
        <v>200.9462</v>
      </c>
      <c r="T112" s="4">
        <f>Forward!T112*(1+SUM($B112:$B$228))+(-'Swap - Encargos'!K29)*(1+SUM($B112:$B$228))</f>
        <v>195.39520000000002</v>
      </c>
      <c r="U112" s="4">
        <f>Forward!U112*(1+SUM($B112:$B$228))</f>
        <v>0</v>
      </c>
      <c r="V112" s="6"/>
      <c r="W112" s="20">
        <f t="shared" si="0"/>
        <v>202.30311111111112</v>
      </c>
      <c r="X112" s="20">
        <f t="shared" si="1"/>
        <v>204.25925529835391</v>
      </c>
      <c r="Y112" s="23">
        <f t="shared" si="2"/>
        <v>203.68469333333334</v>
      </c>
      <c r="Z112" s="23">
        <f t="shared" si="3"/>
        <v>201.43641975308643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186.71243888888884</v>
      </c>
      <c r="AJ112" s="9">
        <f t="shared" si="8"/>
        <v>0.47996137657964794</v>
      </c>
      <c r="AK112" s="9">
        <f t="shared" si="9"/>
        <v>0.47996137657964794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Encargos'!D30)*(1+SUM($B113:$B$228))</f>
        <v>158.52979999999999</v>
      </c>
      <c r="N113" s="4">
        <f>Forward!N113*(1+SUM($B113:$B$228))+(-'Swap - Encargos'!E30)*(1+SUM($B113:$B$228))</f>
        <v>191.7878</v>
      </c>
      <c r="O113" s="4">
        <f>Forward!O113*(1+SUM($B113:$B$228))+(-'Swap - Encargos'!F30)*(1+SUM($B113:$B$228))</f>
        <v>199.548</v>
      </c>
      <c r="P113" s="4">
        <f>Forward!P113*(1+SUM($B113:$B$228))+(-'Swap - Encargos'!G30)*(1+SUM($B113:$B$228))</f>
        <v>199.548</v>
      </c>
      <c r="Q113" s="4">
        <f>Forward!Q113*(1+SUM($B113:$B$228))+(-'Swap - Encargos'!H30)*(1+SUM($B113:$B$228))</f>
        <v>191.7878</v>
      </c>
      <c r="R113" s="4">
        <f>Forward!R113*(1+SUM($B113:$B$228))+(-'Swap - Encargos'!I30)*(1+SUM($B113:$B$228))</f>
        <v>190.67920000000001</v>
      </c>
      <c r="S113" s="4">
        <f>Forward!S113*(1+SUM($B113:$B$228))+(-'Swap - Encargos'!J30)*(1+SUM($B113:$B$228))</f>
        <v>185.1362</v>
      </c>
      <c r="T113" s="4">
        <f>Forward!T113*(1+SUM($B113:$B$228))+(-'Swap - Encargos'!K30)*(1+SUM($B113:$B$228))</f>
        <v>179.5932</v>
      </c>
      <c r="U113" s="4">
        <f>Forward!U113*(1+SUM($B113:$B$228))</f>
        <v>0</v>
      </c>
      <c r="V113" s="6"/>
      <c r="W113" s="20">
        <f t="shared" si="0"/>
        <v>186.70671666666669</v>
      </c>
      <c r="X113" s="20">
        <f t="shared" si="1"/>
        <v>204.25925529835391</v>
      </c>
      <c r="Y113" s="23">
        <f t="shared" si="2"/>
        <v>189.84775000000002</v>
      </c>
      <c r="Z113" s="23">
        <f t="shared" si="3"/>
        <v>201.43641975308643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202.30883333333327</v>
      </c>
      <c r="AJ113" s="9">
        <f t="shared" si="8"/>
        <v>0.52005333291518374</v>
      </c>
      <c r="AK113" s="9">
        <f t="shared" si="9"/>
        <v>0.52005333291518374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Encargos'!D31)*(1+SUM($B114:$B$228))</f>
        <v>127.05199999999999</v>
      </c>
      <c r="N114" s="4">
        <f>Forward!N114*(1+SUM($B114:$B$228))+(-'Swap - Encargos'!E31)*(1+SUM($B114:$B$228))</f>
        <v>170.13919999999999</v>
      </c>
      <c r="O114" s="4">
        <f>Forward!O114*(1+SUM($B114:$B$228))+(-'Swap - Encargos'!F31)*(1+SUM($B114:$B$228))</f>
        <v>186.71119999999999</v>
      </c>
      <c r="P114" s="4">
        <f>Forward!P114*(1+SUM($B114:$B$228))+(-'Swap - Encargos'!G31)*(1+SUM($B114:$B$228))</f>
        <v>186.71119999999999</v>
      </c>
      <c r="Q114" s="4">
        <f>Forward!Q114*(1+SUM($B114:$B$228))+(-'Swap - Encargos'!H31)*(1+SUM($B114:$B$228))</f>
        <v>183.39679999999998</v>
      </c>
      <c r="R114" s="4">
        <f>Forward!R114*(1+SUM($B114:$B$228))+(-'Swap - Encargos'!I31)*(1+SUM($B114:$B$228))</f>
        <v>178.9776</v>
      </c>
      <c r="S114" s="4">
        <f>Forward!S114*(1+SUM($B114:$B$228))+(-'Swap - Encargos'!J31)*(1+SUM($B114:$B$228))</f>
        <v>173.45359999999999</v>
      </c>
      <c r="T114" s="4">
        <f>Forward!T114*(1+SUM($B114:$B$228))+(-'Swap - Encargos'!K31)*(1+SUM($B114:$B$228))</f>
        <v>167.92959999999999</v>
      </c>
      <c r="U114" s="4">
        <f>Forward!U114*(1+SUM($B114:$B$228))</f>
        <v>0</v>
      </c>
      <c r="V114" s="6"/>
      <c r="W114" s="20">
        <f t="shared" si="0"/>
        <v>167.92960000000002</v>
      </c>
      <c r="X114" s="20">
        <f t="shared" si="1"/>
        <v>204.25925529835391</v>
      </c>
      <c r="Y114" s="23">
        <f t="shared" si="2"/>
        <v>174.2637866666667</v>
      </c>
      <c r="Z114" s="23">
        <f t="shared" si="3"/>
        <v>201.43641975308643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221.08594999999994</v>
      </c>
      <c r="AJ114" s="9">
        <f t="shared" si="8"/>
        <v>0.56832162621776938</v>
      </c>
      <c r="AK114" s="9">
        <f t="shared" si="9"/>
        <v>0.56832162621776938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Encargos'!D32)*(1+SUM($B115:$B$228))</f>
        <v>189.23440000000002</v>
      </c>
      <c r="N115" s="4">
        <f>Forward!N115*(1+SUM($B115:$B$228))+(-'Swap - Encargos'!E32)*(1+SUM($B115:$B$228))</f>
        <v>205.73740000000001</v>
      </c>
      <c r="O115" s="4">
        <f>Forward!O115*(1+SUM($B115:$B$228))+(-'Swap - Encargos'!F32)*(1+SUM($B115:$B$228))</f>
        <v>204.63720000000001</v>
      </c>
      <c r="P115" s="4">
        <f>Forward!P115*(1+SUM($B115:$B$228))+(-'Swap - Encargos'!G32)*(1+SUM($B115:$B$228))</f>
        <v>195.8356</v>
      </c>
      <c r="Q115" s="4">
        <f>Forward!Q115*(1+SUM($B115:$B$228))+(-'Swap - Encargos'!H32)*(1+SUM($B115:$B$228))</f>
        <v>191.43480000000002</v>
      </c>
      <c r="R115" s="4">
        <f>Forward!R115*(1+SUM($B115:$B$228))+(-'Swap - Encargos'!I32)*(1+SUM($B115:$B$228))</f>
        <v>187.03400000000002</v>
      </c>
      <c r="S115" s="4">
        <f>Forward!S115*(1+SUM($B115:$B$228))+(-'Swap - Encargos'!J32)*(1+SUM($B115:$B$228))</f>
        <v>181.53300000000002</v>
      </c>
      <c r="T115" s="4">
        <f>Forward!T115*(1+SUM($B115:$B$228))+(-'Swap - Encargos'!K32)*(1+SUM($B115:$B$228))</f>
        <v>176.03200000000001</v>
      </c>
      <c r="U115" s="4">
        <f>Forward!U115*(1+SUM($B115:$B$228))</f>
        <v>0</v>
      </c>
      <c r="V115" s="6"/>
      <c r="W115" s="20">
        <f t="shared" si="0"/>
        <v>200.78650000000002</v>
      </c>
      <c r="X115" s="20">
        <f t="shared" si="1"/>
        <v>204.25925529835391</v>
      </c>
      <c r="Y115" s="23">
        <f t="shared" si="2"/>
        <v>197.19251333333335</v>
      </c>
      <c r="Z115" s="23">
        <f t="shared" si="3"/>
        <v>201.43641975308643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188.22904999999994</v>
      </c>
      <c r="AJ115" s="9">
        <f t="shared" si="8"/>
        <v>0.48385996395259767</v>
      </c>
      <c r="AK115" s="9">
        <f t="shared" si="9"/>
        <v>0.48385996395259767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Encargos'!D33)*(1+SUM($B116:$B$228))</f>
        <v>252.56300000000002</v>
      </c>
      <c r="N116" s="4">
        <f>Forward!N116*(1+SUM($B116:$B$228))+(-'Swap - Encargos'!E33)*(1+SUM($B116:$B$228))</f>
        <v>230.601</v>
      </c>
      <c r="O116" s="4">
        <f>Forward!O116*(1+SUM($B116:$B$228))+(-'Swap - Encargos'!F33)*(1+SUM($B116:$B$228))</f>
        <v>214.12950000000001</v>
      </c>
      <c r="P116" s="4">
        <f>Forward!P116*(1+SUM($B116:$B$228))+(-'Swap - Encargos'!G33)*(1+SUM($B116:$B$228))</f>
        <v>196.5599</v>
      </c>
      <c r="Q116" s="4">
        <f>Forward!Q116*(1+SUM($B116:$B$228))+(-'Swap - Encargos'!H33)*(1+SUM($B116:$B$228))</f>
        <v>194.36369999999999</v>
      </c>
      <c r="R116" s="4">
        <f>Forward!R116*(1+SUM($B116:$B$228))+(-'Swap - Encargos'!I33)*(1+SUM($B116:$B$228))</f>
        <v>187.77510000000001</v>
      </c>
      <c r="S116" s="4">
        <f>Forward!S116*(1+SUM($B116:$B$228))+(-'Swap - Encargos'!J33)*(1+SUM($B116:$B$228))</f>
        <v>182.28460000000001</v>
      </c>
      <c r="T116" s="4">
        <f>Forward!T116*(1+SUM($B116:$B$228))+(-'Swap - Encargos'!K33)*(1+SUM($B116:$B$228))</f>
        <v>176.79410000000001</v>
      </c>
      <c r="U116" s="4">
        <f>Forward!U116*(1+SUM($B116:$B$228))</f>
        <v>0</v>
      </c>
      <c r="V116" s="6"/>
      <c r="W116" s="20">
        <f t="shared" si="0"/>
        <v>223.09731666666667</v>
      </c>
      <c r="X116" s="20">
        <f t="shared" si="1"/>
        <v>204.25925529835391</v>
      </c>
      <c r="Y116" s="23">
        <f t="shared" si="2"/>
        <v>211.16463000000005</v>
      </c>
      <c r="Z116" s="23">
        <f t="shared" si="3"/>
        <v>201.43641975308643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165.91823333333329</v>
      </c>
      <c r="AJ116" s="9">
        <f t="shared" si="8"/>
        <v>0.42650797206778318</v>
      </c>
      <c r="AK116" s="9">
        <f t="shared" si="9"/>
        <v>0.42650797206778318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Encargos'!D34)*(1+SUM($B117:$B$228))</f>
        <v>199.1626</v>
      </c>
      <c r="N117" s="4">
        <f>Forward!N117*(1+SUM($B117:$B$228))+(-'Swap - Encargos'!E34)*(1+SUM($B117:$B$228))</f>
        <v>215.57710000000003</v>
      </c>
      <c r="O117" s="4">
        <f>Forward!O117*(1+SUM($B117:$B$228))+(-'Swap - Encargos'!F34)*(1+SUM($B117:$B$228))</f>
        <v>207.917</v>
      </c>
      <c r="P117" s="4">
        <f>Forward!P117*(1+SUM($B117:$B$228))+(-'Swap - Encargos'!G34)*(1+SUM($B117:$B$228))</f>
        <v>194.78540000000001</v>
      </c>
      <c r="Q117" s="4">
        <f>Forward!Q117*(1+SUM($B117:$B$228))+(-'Swap - Encargos'!H34)*(1+SUM($B117:$B$228))</f>
        <v>186.03100000000001</v>
      </c>
      <c r="R117" s="4">
        <f>Forward!R117*(1+SUM($B117:$B$228))+(-'Swap - Encargos'!I34)*(1+SUM($B117:$B$228))</f>
        <v>182.74809999999999</v>
      </c>
      <c r="S117" s="4">
        <f>Forward!S117*(1+SUM($B117:$B$228))+(-'Swap - Encargos'!J34)*(1+SUM($B117:$B$228))</f>
        <v>179.46520000000001</v>
      </c>
      <c r="T117" s="4">
        <f>Forward!T117*(1+SUM($B117:$B$228))+(-'Swap - Encargos'!K34)*(1+SUM($B117:$B$228))</f>
        <v>175.08800000000002</v>
      </c>
      <c r="U117" s="4">
        <f>Forward!U117*(1+SUM($B117:$B$228))</f>
        <v>0</v>
      </c>
      <c r="V117" s="6"/>
      <c r="W117" s="20">
        <f t="shared" si="0"/>
        <v>206.70111111111112</v>
      </c>
      <c r="X117" s="20">
        <f t="shared" si="1"/>
        <v>204.25925529835391</v>
      </c>
      <c r="Y117" s="23">
        <f t="shared" si="2"/>
        <v>198.779595</v>
      </c>
      <c r="Z117" s="23">
        <f t="shared" si="3"/>
        <v>201.43641975308643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182.31443888888884</v>
      </c>
      <c r="AJ117" s="9">
        <f t="shared" si="8"/>
        <v>0.46865591591104483</v>
      </c>
      <c r="AK117" s="9">
        <f t="shared" si="9"/>
        <v>0.46865591591104483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Encargos'!D35)*(1+SUM($B118:$B$228))</f>
        <v>246.88240000000002</v>
      </c>
      <c r="N118" s="4">
        <f>Forward!N118*(1+SUM($B118:$B$228))+(-'Swap - Encargos'!E35)*(1+SUM($B118:$B$228))</f>
        <v>221.75720000000001</v>
      </c>
      <c r="O118" s="4">
        <f>Forward!O118*(1+SUM($B118:$B$228))+(-'Swap - Encargos'!F35)*(1+SUM($B118:$B$228))</f>
        <v>216.29520000000002</v>
      </c>
      <c r="P118" s="4">
        <f>Forward!P118*(1+SUM($B118:$B$228))+(-'Swap - Encargos'!G35)*(1+SUM($B118:$B$228))</f>
        <v>201.0016</v>
      </c>
      <c r="Q118" s="4">
        <f>Forward!Q118*(1+SUM($B118:$B$228))+(-'Swap - Encargos'!H35)*(1+SUM($B118:$B$228))</f>
        <v>188.98520000000002</v>
      </c>
      <c r="R118" s="4">
        <f>Forward!R118*(1+SUM($B118:$B$228))+(-'Swap - Encargos'!I35)*(1+SUM($B118:$B$228))</f>
        <v>185.70800000000003</v>
      </c>
      <c r="S118" s="4">
        <f>Forward!S118*(1+SUM($B118:$B$228))+(-'Swap - Encargos'!J35)*(1+SUM($B118:$B$228))</f>
        <v>182.4308</v>
      </c>
      <c r="T118" s="4">
        <f>Forward!T118*(1+SUM($B118:$B$228))+(-'Swap - Encargos'!K35)*(1+SUM($B118:$B$228))</f>
        <v>178.06120000000001</v>
      </c>
      <c r="U118" s="4">
        <f>Forward!U118*(1+SUM($B118:$B$228))</f>
        <v>0</v>
      </c>
      <c r="V118" s="6"/>
      <c r="W118" s="20">
        <f t="shared" si="0"/>
        <v>218.11586666666668</v>
      </c>
      <c r="X118" s="20">
        <f t="shared" ref="X118:X139" si="14">AVERAGE($W$2:$W$198)</f>
        <v>204.25925529835391</v>
      </c>
      <c r="Y118" s="23">
        <f t="shared" si="2"/>
        <v>206.82773333333336</v>
      </c>
      <c r="Z118" s="23">
        <f t="shared" ref="Z118:Z139" si="15">AVERAGE($Y$2:$Y$198)</f>
        <v>201.43641975308643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170.89968333333329</v>
      </c>
      <c r="AJ118" s="9">
        <f t="shared" si="8"/>
        <v>0.43931324424777701</v>
      </c>
      <c r="AK118" s="9">
        <f t="shared" si="9"/>
        <v>0.43931324424777701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Encargos'!D36)*(1+SUM($B119:$B$228))</f>
        <v>305.72800000000001</v>
      </c>
      <c r="N119" s="4">
        <f>Forward!N119*(1+SUM($B119:$B$228))+(-'Swap - Encargos'!E36)*(1+SUM($B119:$B$228))</f>
        <v>232.83200000000002</v>
      </c>
      <c r="O119" s="4">
        <f>Forward!O119*(1+SUM($B119:$B$228))+(-'Swap - Encargos'!F36)*(1+SUM($B119:$B$228))</f>
        <v>208.89600000000002</v>
      </c>
      <c r="P119" s="4">
        <f>Forward!P119*(1+SUM($B119:$B$228))+(-'Swap - Encargos'!G36)*(1+SUM($B119:$B$228))</f>
        <v>191.48800000000003</v>
      </c>
      <c r="Q119" s="4">
        <f>Forward!Q119*(1+SUM($B119:$B$228))+(-'Swap - Encargos'!H36)*(1+SUM($B119:$B$228))</f>
        <v>190.4</v>
      </c>
      <c r="R119" s="4">
        <f>Forward!R119*(1+SUM($B119:$B$228))+(-'Swap - Encargos'!I36)*(1+SUM($B119:$B$228))</f>
        <v>182.78399999999999</v>
      </c>
      <c r="S119" s="4">
        <f>Forward!S119*(1+SUM($B119:$B$228))+(-'Swap - Encargos'!J36)*(1+SUM($B119:$B$228))</f>
        <v>179.52</v>
      </c>
      <c r="T119" s="4">
        <f>Forward!T119*(1+SUM($B119:$B$228))+(-'Swap - Encargos'!K36)*(1+SUM($B119:$B$228))</f>
        <v>175.16800000000001</v>
      </c>
      <c r="U119" s="4">
        <f>Forward!U119*(1+SUM($B119:$B$228))</f>
        <v>0</v>
      </c>
      <c r="V119" s="6"/>
      <c r="W119" s="20">
        <f t="shared" si="0"/>
        <v>220.59200000000004</v>
      </c>
      <c r="X119" s="20">
        <f t="shared" si="14"/>
        <v>204.25925529835391</v>
      </c>
      <c r="Y119" s="23">
        <f t="shared" si="2"/>
        <v>207.42720000000003</v>
      </c>
      <c r="Z119" s="23">
        <f t="shared" si="15"/>
        <v>201.43641975308643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168.42354999999992</v>
      </c>
      <c r="AJ119" s="9">
        <f t="shared" si="8"/>
        <v>0.43294811736960115</v>
      </c>
      <c r="AK119" s="9">
        <f t="shared" si="9"/>
        <v>0.43294811736960115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Encargos'!D37)*(1+SUM($B120:$B$228))</f>
        <v>265.23700000000002</v>
      </c>
      <c r="N120" s="4">
        <f>Forward!N120*(1+SUM($B120:$B$228))+(-'Swap - Encargos'!E37)*(1+SUM($B120:$B$228))</f>
        <v>159.1422</v>
      </c>
      <c r="O120" s="4">
        <f>Forward!O120*(1+SUM($B120:$B$228))+(-'Swap - Encargos'!F37)*(1+SUM($B120:$B$228))</f>
        <v>193.78540000000001</v>
      </c>
      <c r="P120" s="4">
        <f>Forward!P120*(1+SUM($B120:$B$228))+(-'Swap - Encargos'!G37)*(1+SUM($B120:$B$228))</f>
        <v>190.5376</v>
      </c>
      <c r="Q120" s="4">
        <f>Forward!Q120*(1+SUM($B120:$B$228))+(-'Swap - Encargos'!H37)*(1+SUM($B120:$B$228))</f>
        <v>184.042</v>
      </c>
      <c r="R120" s="4">
        <f>Forward!R120*(1+SUM($B120:$B$228))+(-'Swap - Encargos'!I37)*(1+SUM($B120:$B$228))</f>
        <v>178.62899999999999</v>
      </c>
      <c r="S120" s="4">
        <f>Forward!S120*(1+SUM($B120:$B$228))+(-'Swap - Encargos'!J37)*(1+SUM($B120:$B$228))</f>
        <v>175.38119999999998</v>
      </c>
      <c r="T120" s="4">
        <f>Forward!T120*(1+SUM($B120:$B$228))+(-'Swap - Encargos'!K37)*(1+SUM($B120:$B$228))</f>
        <v>171.05080000000001</v>
      </c>
      <c r="U120" s="4">
        <f>Forward!U120*(1+SUM($B120:$B$228))</f>
        <v>0</v>
      </c>
      <c r="V120" s="6"/>
      <c r="W120" s="20">
        <f t="shared" si="0"/>
        <v>185.30503333333334</v>
      </c>
      <c r="X120" s="20">
        <f t="shared" si="14"/>
        <v>204.25925529835391</v>
      </c>
      <c r="Y120" s="23">
        <f t="shared" si="2"/>
        <v>184.11417333333333</v>
      </c>
      <c r="Z120" s="23">
        <f t="shared" si="15"/>
        <v>201.43641975308643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203.71051666666662</v>
      </c>
      <c r="AJ120" s="9">
        <f t="shared" si="8"/>
        <v>0.52365648793902109</v>
      </c>
      <c r="AK120" s="9">
        <f t="shared" si="9"/>
        <v>0.52365648793902109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Encargos'!D38)*(1+SUM($B121:$B$228))</f>
        <v>126.2079</v>
      </c>
      <c r="N121" s="4">
        <f>Forward!N121*(1+SUM($B121:$B$228))+(-'Swap - Encargos'!E38)*(1+SUM($B121:$B$228))</f>
        <v>172.59199999999998</v>
      </c>
      <c r="O121" s="4">
        <f>Forward!O121*(1+SUM($B121:$B$228))+(-'Swap - Encargos'!F38)*(1+SUM($B121:$B$228))</f>
        <v>195.24469999999999</v>
      </c>
      <c r="P121" s="4">
        <f>Forward!P121*(1+SUM($B121:$B$228))+(-'Swap - Encargos'!G38)*(1+SUM($B121:$B$228))</f>
        <v>199.55950000000001</v>
      </c>
      <c r="Q121" s="4">
        <f>Forward!Q121*(1+SUM($B121:$B$228))+(-'Swap - Encargos'!H38)*(1+SUM($B121:$B$228))</f>
        <v>189.85120000000001</v>
      </c>
      <c r="R121" s="4">
        <f>Forward!R121*(1+SUM($B121:$B$228))+(-'Swap - Encargos'!I38)*(1+SUM($B121:$B$228))</f>
        <v>186.61510000000001</v>
      </c>
      <c r="S121" s="4">
        <f>Forward!S121*(1+SUM($B121:$B$228))+(-'Swap - Encargos'!J38)*(1+SUM($B121:$B$228))</f>
        <v>183.37899999999999</v>
      </c>
      <c r="T121" s="4">
        <f>Forward!T121*(1+SUM($B121:$B$228))+(-'Swap - Encargos'!K38)*(1+SUM($B121:$B$228))</f>
        <v>179.0642</v>
      </c>
      <c r="U121" s="4">
        <f>Forward!U121*(1+SUM($B121:$B$228))</f>
        <v>0</v>
      </c>
      <c r="V121" s="6"/>
      <c r="W121" s="20">
        <f t="shared" si="0"/>
        <v>187.09452222222222</v>
      </c>
      <c r="X121" s="20">
        <f t="shared" si="14"/>
        <v>204.25925529835391</v>
      </c>
      <c r="Y121" s="23">
        <f t="shared" si="2"/>
        <v>187.76571333333334</v>
      </c>
      <c r="Z121" s="23">
        <f t="shared" si="15"/>
        <v>201.43641975308643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201.92102777777774</v>
      </c>
      <c r="AJ121" s="9">
        <f t="shared" si="8"/>
        <v>0.51905644331641176</v>
      </c>
      <c r="AK121" s="9">
        <f t="shared" si="9"/>
        <v>0.51905644331641176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Encargos'!E39)*(1+SUM($B122:$B$228))</f>
        <v>169.613</v>
      </c>
      <c r="O122" s="4">
        <f>Forward!O122*(1+SUM($B122:$B$228))+(-'Swap - Encargos'!F39)*(1+SUM($B122:$B$228))</f>
        <v>206.11199999999999</v>
      </c>
      <c r="P122" s="4">
        <f>Forward!P122*(1+SUM($B122:$B$228))+(-'Swap - Encargos'!G39)*(1+SUM($B122:$B$228))</f>
        <v>191.083</v>
      </c>
      <c r="Q122" s="4">
        <f>Forward!Q122*(1+SUM($B122:$B$228))+(-'Swap - Encargos'!H39)*(1+SUM($B122:$B$228))</f>
        <v>182.49499999999998</v>
      </c>
      <c r="R122" s="4">
        <f>Forward!R122*(1+SUM($B122:$B$228))+(-'Swap - Encargos'!I39)*(1+SUM($B122:$B$228))</f>
        <v>179.27449999999999</v>
      </c>
      <c r="S122" s="4">
        <f>Forward!S122*(1+SUM($B122:$B$228))+(-'Swap - Encargos'!J39)*(1+SUM($B122:$B$228))</f>
        <v>176.05399999999997</v>
      </c>
      <c r="T122" s="4">
        <f>Forward!T122*(1+SUM($B122:$B$228))+(-'Swap - Encargos'!K39)*(1+SUM($B122:$B$228))</f>
        <v>171.76</v>
      </c>
      <c r="U122" s="4">
        <f>Forward!U122*(1+SUM($B122:$B$228))</f>
        <v>0</v>
      </c>
      <c r="V122" s="6"/>
      <c r="W122" s="20">
        <f t="shared" si="0"/>
        <v>188.93600000000001</v>
      </c>
      <c r="X122" s="20">
        <f t="shared" si="14"/>
        <v>204.25925529835391</v>
      </c>
      <c r="Y122" s="23">
        <f t="shared" si="2"/>
        <v>185.71549999999996</v>
      </c>
      <c r="Z122" s="23">
        <f t="shared" si="15"/>
        <v>201.43641975308643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217.16904999999994</v>
      </c>
      <c r="AJ122" s="9">
        <f t="shared" si="8"/>
        <v>0.53476077187417381</v>
      </c>
      <c r="AK122" s="9">
        <f t="shared" si="9"/>
        <v>0.53476077187417381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Encargos'!E40)*(1+SUM($B123:$B$228))</f>
        <v>229.38660000000002</v>
      </c>
      <c r="O123" s="4">
        <f>Forward!O123*(1+SUM($B123:$B$228))+(-'Swap - Encargos'!F40)*(1+SUM($B123:$B$228))</f>
        <v>219.73950000000002</v>
      </c>
      <c r="P123" s="4">
        <f>Forward!P123*(1+SUM($B123:$B$228))+(-'Swap - Encargos'!G40)*(1+SUM($B123:$B$228))</f>
        <v>206.87670000000003</v>
      </c>
      <c r="Q123" s="4">
        <f>Forward!Q123*(1+SUM($B123:$B$228))+(-'Swap - Encargos'!H40)*(1+SUM($B123:$B$228))</f>
        <v>191.87010000000001</v>
      </c>
      <c r="R123" s="4">
        <f>Forward!R123*(1+SUM($B123:$B$228))+(-'Swap - Encargos'!I40)*(1+SUM($B123:$B$228))</f>
        <v>187.58250000000001</v>
      </c>
      <c r="S123" s="4">
        <f>Forward!S123*(1+SUM($B123:$B$228))+(-'Swap - Encargos'!J40)*(1+SUM($B123:$B$228))</f>
        <v>184.36680000000001</v>
      </c>
      <c r="T123" s="4">
        <f>Forward!T123*(1+SUM($B123:$B$228))+(-'Swap - Encargos'!K40)*(1+SUM($B123:$B$228))</f>
        <v>174.71970000000002</v>
      </c>
      <c r="U123" s="4">
        <f>Forward!U123*(1+SUM($B123:$B$228))</f>
        <v>0</v>
      </c>
      <c r="V123" s="6"/>
      <c r="W123" s="20">
        <f t="shared" si="0"/>
        <v>217.62547500000002</v>
      </c>
      <c r="X123" s="20">
        <f t="shared" si="14"/>
        <v>204.25925529835391</v>
      </c>
      <c r="Y123" s="23">
        <f t="shared" si="2"/>
        <v>206.34075000000001</v>
      </c>
      <c r="Z123" s="23">
        <f t="shared" si="15"/>
        <v>201.43641975308643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6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188.47957499999993</v>
      </c>
      <c r="AJ123" s="9">
        <f t="shared" si="8"/>
        <v>0.46411531942289302</v>
      </c>
      <c r="AK123" s="9">
        <f t="shared" si="9"/>
        <v>0.46411531942289302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Encargos'!E41)*(1+SUM($B124:$B$228))</f>
        <v>299.6404</v>
      </c>
      <c r="O124" s="4">
        <f>Forward!O124*(1+SUM($B124:$B$228))+(-'Swap - Encargos'!F41)*(1+SUM($B124:$B$228))</f>
        <v>245.64160000000001</v>
      </c>
      <c r="P124" s="4">
        <f>Forward!P124*(1+SUM($B124:$B$228))+(-'Swap - Encargos'!G41)*(1+SUM($B124:$B$228))</f>
        <v>203.28960000000001</v>
      </c>
      <c r="Q124" s="4">
        <f>Forward!Q124*(1+SUM($B124:$B$228))+(-'Swap - Encargos'!H41)*(1+SUM($B124:$B$228))</f>
        <v>195.87799999999999</v>
      </c>
      <c r="R124" s="4">
        <f>Forward!R124*(1+SUM($B124:$B$228))+(-'Swap - Encargos'!I41)*(1+SUM($B124:$B$228))</f>
        <v>195.87800000000001</v>
      </c>
      <c r="S124" s="4">
        <f>Forward!S124*(1+SUM($B124:$B$228))+(-'Swap - Encargos'!J41)*(1+SUM($B124:$B$228))</f>
        <v>191.64279999999999</v>
      </c>
      <c r="T124" s="4">
        <f>Forward!T124*(1+SUM($B124:$B$228))+(-'Swap - Encargos'!K41)*(1+SUM($B124:$B$228))</f>
        <v>181.0548</v>
      </c>
      <c r="U124" s="4">
        <f>Forward!U124*(1+SUM($B124:$B$228))</f>
        <v>0</v>
      </c>
      <c r="V124" s="6"/>
      <c r="W124" s="20">
        <f t="shared" si="0"/>
        <v>243.75928888888882</v>
      </c>
      <c r="X124" s="20">
        <f t="shared" si="14"/>
        <v>204.25925529835391</v>
      </c>
      <c r="Y124" s="23">
        <f t="shared" si="2"/>
        <v>224.46559999999997</v>
      </c>
      <c r="Z124" s="23">
        <f t="shared" si="15"/>
        <v>201.43641975308643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6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162.34576111111113</v>
      </c>
      <c r="AJ124" s="9">
        <f t="shared" si="8"/>
        <v>0.39976297047059905</v>
      </c>
      <c r="AK124" s="9">
        <f t="shared" si="9"/>
        <v>0.39976297047059905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Encargos'!E42)*(1+SUM($B125:$B$228))</f>
        <v>303.09119999999996</v>
      </c>
      <c r="O125" s="4">
        <f>Forward!O125*(1+SUM($B125:$B$228))+(-'Swap - Encargos'!F42)*(1+SUM($B125:$B$228))</f>
        <v>247.31400000000002</v>
      </c>
      <c r="P125" s="4">
        <f>Forward!P125*(1+SUM($B125:$B$228))+(-'Swap - Encargos'!G42)*(1+SUM($B125:$B$228))</f>
        <v>196.7988</v>
      </c>
      <c r="Q125" s="4">
        <f>Forward!Q125*(1+SUM($B125:$B$228))+(-'Swap - Encargos'!H42)*(1+SUM($B125:$B$228))</f>
        <v>183.11760000000001</v>
      </c>
      <c r="R125" s="4">
        <f>Forward!R125*(1+SUM($B125:$B$228))+(-'Swap - Encargos'!I42)*(1+SUM($B125:$B$228))</f>
        <v>193.64160000000001</v>
      </c>
      <c r="S125" s="4">
        <f>Forward!S125*(1+SUM($B125:$B$228))+(-'Swap - Encargos'!J42)*(1+SUM($B125:$B$228))</f>
        <v>193.64160000000001</v>
      </c>
      <c r="T125" s="4">
        <f>Forward!T125*(1+SUM($B125:$B$228))+(-'Swap - Encargos'!K42)*(1+SUM($B125:$B$228))</f>
        <v>186.2748</v>
      </c>
      <c r="U125" s="4">
        <f>Forward!U125*(1+SUM($B125:$B$228))</f>
        <v>0</v>
      </c>
      <c r="V125" s="6"/>
      <c r="W125" s="20">
        <f t="shared" si="0"/>
        <v>239.0702</v>
      </c>
      <c r="X125" s="20">
        <f t="shared" si="14"/>
        <v>204.25925529835391</v>
      </c>
      <c r="Y125" s="23">
        <f t="shared" si="2"/>
        <v>219.32016000000004</v>
      </c>
      <c r="Z125" s="23">
        <f t="shared" si="15"/>
        <v>201.43641975308643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6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167.03484999999995</v>
      </c>
      <c r="AJ125" s="9">
        <f t="shared" si="8"/>
        <v>0.41130946290867343</v>
      </c>
      <c r="AK125" s="9">
        <f t="shared" si="9"/>
        <v>0.41130946290867343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Encargos'!E43)*(1+SUM($B126:$B$228))</f>
        <v>317.57429999999999</v>
      </c>
      <c r="O126" s="4">
        <f>Forward!O126*(1+SUM($B126:$B$228))+(-'Swap - Encargos'!F43)*(1+SUM($B126:$B$228))</f>
        <v>250.49590000000001</v>
      </c>
      <c r="P126" s="4">
        <f>Forward!P126*(1+SUM($B126:$B$228))+(-'Swap - Encargos'!G43)*(1+SUM($B126:$B$228))</f>
        <v>198.0909</v>
      </c>
      <c r="Q126" s="4">
        <f>Forward!Q126*(1+SUM($B126:$B$228))+(-'Swap - Encargos'!H43)*(1+SUM($B126:$B$228))</f>
        <v>185.5137</v>
      </c>
      <c r="R126" s="4">
        <f>Forward!R126*(1+SUM($B126:$B$228))+(-'Swap - Encargos'!I43)*(1+SUM($B126:$B$228))</f>
        <v>191.8023</v>
      </c>
      <c r="S126" s="4">
        <f>Forward!S126*(1+SUM($B126:$B$228))+(-'Swap - Encargos'!J43)*(1+SUM($B126:$B$228))</f>
        <v>197.04280000000003</v>
      </c>
      <c r="T126" s="4">
        <f>Forward!T126*(1+SUM($B126:$B$228))+(-'Swap - Encargos'!K43)*(1+SUM($B126:$B$228))</f>
        <v>185.5137</v>
      </c>
      <c r="U126" s="4">
        <f>Forward!U126*(1+SUM($B126:$B$228))</f>
        <v>0</v>
      </c>
      <c r="V126" s="6"/>
      <c r="W126" s="20">
        <f t="shared" si="0"/>
        <v>240.71363333333335</v>
      </c>
      <c r="X126" s="20">
        <f t="shared" si="14"/>
        <v>204.25925529835391</v>
      </c>
      <c r="Y126" s="23">
        <f t="shared" si="2"/>
        <v>220.65998666666667</v>
      </c>
      <c r="Z126" s="23">
        <f t="shared" si="15"/>
        <v>201.43641975308643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6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165.3914166666666</v>
      </c>
      <c r="AJ126" s="9">
        <f t="shared" si="8"/>
        <v>0.40726264464494255</v>
      </c>
      <c r="AK126" s="9">
        <f t="shared" si="9"/>
        <v>0.40726264464494255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Encargos'!E44)*(1+SUM($B127:$B$228))</f>
        <v>334.56</v>
      </c>
      <c r="O127" s="4">
        <f>Forward!O127*(1+SUM($B127:$B$228))+(-'Swap - Encargos'!F44)*(1+SUM($B127:$B$228))</f>
        <v>263.46600000000001</v>
      </c>
      <c r="P127" s="4">
        <f>Forward!P127*(1+SUM($B127:$B$228))+(-'Swap - Encargos'!G44)*(1+SUM($B127:$B$228))</f>
        <v>202.82700000000003</v>
      </c>
      <c r="Q127" s="4">
        <f>Forward!Q127*(1+SUM($B127:$B$228))+(-'Swap - Encargos'!H44)*(1+SUM($B127:$B$228))</f>
        <v>191.32650000000004</v>
      </c>
      <c r="R127" s="4">
        <f>Forward!R127*(1+SUM($B127:$B$228))+(-'Swap - Encargos'!I44)*(1+SUM($B127:$B$228))</f>
        <v>198.64500000000001</v>
      </c>
      <c r="S127" s="4">
        <f>Forward!S127*(1+SUM($B127:$B$228))+(-'Swap - Encargos'!J44)*(1+SUM($B127:$B$228))</f>
        <v>197.59950000000001</v>
      </c>
      <c r="T127" s="4">
        <f>Forward!T127*(1+SUM($B127:$B$228))+(-'Swap - Encargos'!K44)*(1+SUM($B127:$B$228))</f>
        <v>185.05350000000001</v>
      </c>
      <c r="U127" s="4">
        <f>Forward!U127*(1+SUM($B127:$B$228))</f>
        <v>0</v>
      </c>
      <c r="V127" s="6"/>
      <c r="W127" s="20">
        <f t="shared" si="0"/>
        <v>247.05745833333336</v>
      </c>
      <c r="X127" s="20">
        <f t="shared" si="14"/>
        <v>204.25925529835391</v>
      </c>
      <c r="Y127" s="23">
        <f t="shared" si="2"/>
        <v>226.75152500000004</v>
      </c>
      <c r="Z127" s="23">
        <f t="shared" si="15"/>
        <v>201.43641975308643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6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159.04759166666659</v>
      </c>
      <c r="AJ127" s="9">
        <f t="shared" si="8"/>
        <v>0.3916415017904028</v>
      </c>
      <c r="AK127" s="9">
        <f t="shared" si="9"/>
        <v>0.3916415017904028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Encargos'!E45)*(1+SUM($B128:$B$228))</f>
        <v>298.32659999999998</v>
      </c>
      <c r="O128" s="4">
        <f>Forward!O128*(1+SUM($B128:$B$228))+(-'Swap - Encargos'!F45)*(1+SUM($B128:$B$228))</f>
        <v>254.5164</v>
      </c>
      <c r="P128" s="4">
        <f>Forward!P128*(1+SUM($B128:$B$228))+(-'Swap - Encargos'!G45)*(1+SUM($B128:$B$228))</f>
        <v>213.83549999999997</v>
      </c>
      <c r="Q128" s="4">
        <f>Forward!Q128*(1+SUM($B128:$B$228))+(-'Swap - Encargos'!H45)*(1+SUM($B128:$B$228))</f>
        <v>194.01659999999998</v>
      </c>
      <c r="R128" s="4">
        <f>Forward!R128*(1+SUM($B128:$B$228))+(-'Swap - Encargos'!I45)*(1+SUM($B128:$B$228))</f>
        <v>200.27519999999998</v>
      </c>
      <c r="S128" s="4">
        <f>Forward!S128*(1+SUM($B128:$B$228))+(-'Swap - Encargos'!J45)*(1+SUM($B128:$B$228))</f>
        <v>196.10279999999997</v>
      </c>
      <c r="T128" s="4">
        <f>Forward!T128*(1+SUM($B128:$B$228))+(-'Swap - Encargos'!K45)*(1+SUM($B128:$B$228))</f>
        <v>183.5856</v>
      </c>
      <c r="U128" s="4">
        <f>Forward!U128*(1+SUM($B128:$B$228))</f>
        <v>0</v>
      </c>
      <c r="V128" s="6"/>
      <c r="W128" s="20">
        <f t="shared" si="0"/>
        <v>238.17449999999997</v>
      </c>
      <c r="X128" s="20">
        <f t="shared" si="14"/>
        <v>204.25925529835391</v>
      </c>
      <c r="Y128" s="23">
        <f t="shared" si="2"/>
        <v>221.97168000000002</v>
      </c>
      <c r="Z128" s="23">
        <f t="shared" si="15"/>
        <v>201.43641975308643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6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167.93054999999998</v>
      </c>
      <c r="AJ128" s="9">
        <f t="shared" si="8"/>
        <v>0.41351504986209847</v>
      </c>
      <c r="AK128" s="9">
        <f t="shared" si="9"/>
        <v>0.41351504986209847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Encargos'!E46)*(1+SUM($B129:$B$228))</f>
        <v>271.57049999999998</v>
      </c>
      <c r="O129" s="4">
        <f>Forward!O129*(1+SUM($B129:$B$228))+(-'Swap - Encargos'!F46)*(1+SUM($B129:$B$228))</f>
        <v>235.15299999999999</v>
      </c>
      <c r="P129" s="4">
        <f>Forward!P129*(1+SUM($B129:$B$228))+(-'Swap - Encargos'!G46)*(1+SUM($B129:$B$228))</f>
        <v>210.18099999999998</v>
      </c>
      <c r="Q129" s="4">
        <f>Forward!Q129*(1+SUM($B129:$B$228))+(-'Swap - Encargos'!H46)*(1+SUM($B129:$B$228))</f>
        <v>191.452</v>
      </c>
      <c r="R129" s="4">
        <f>Forward!R129*(1+SUM($B129:$B$228))+(-'Swap - Encargos'!I46)*(1+SUM($B129:$B$228))</f>
        <v>202.89750000000001</v>
      </c>
      <c r="S129" s="4">
        <f>Forward!S129*(1+SUM($B129:$B$228))+(-'Swap - Encargos'!J46)*(1+SUM($B129:$B$228))</f>
        <v>195.614</v>
      </c>
      <c r="T129" s="4">
        <f>Forward!T129*(1+SUM($B129:$B$228))+(-'Swap - Encargos'!K46)*(1+SUM($B129:$B$228))</f>
        <v>187.29000000000002</v>
      </c>
      <c r="U129" s="4">
        <f>Forward!U129*(1+SUM($B129:$B$228))</f>
        <v>0</v>
      </c>
      <c r="V129" s="6"/>
      <c r="W129" s="20">
        <f t="shared" si="0"/>
        <v>223.38956944444442</v>
      </c>
      <c r="X129" s="20">
        <f t="shared" si="14"/>
        <v>204.25925529835391</v>
      </c>
      <c r="Y129" s="23">
        <f t="shared" si="2"/>
        <v>213.38920833333336</v>
      </c>
      <c r="Z129" s="23">
        <f t="shared" si="15"/>
        <v>201.43641975308643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6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182.71548055555553</v>
      </c>
      <c r="AJ129" s="9">
        <f t="shared" si="8"/>
        <v>0.44992171497388556</v>
      </c>
      <c r="AK129" s="9">
        <f t="shared" si="9"/>
        <v>0.44992171497388556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Encargos'!E47)*(1+SUM($B130:$B$228))</f>
        <v>327.06240000000003</v>
      </c>
      <c r="O130" s="4">
        <f>Forward!O130*(1+SUM($B130:$B$228))+(-'Swap - Encargos'!F47)*(1+SUM($B130:$B$228))</f>
        <v>253.1088</v>
      </c>
      <c r="P130" s="4">
        <f>Forward!P130*(1+SUM($B130:$B$228))+(-'Swap - Encargos'!G47)*(1+SUM($B130:$B$228))</f>
        <v>211.44480000000001</v>
      </c>
      <c r="Q130" s="4">
        <f>Forward!Q130*(1+SUM($B130:$B$228))+(-'Swap - Encargos'!H47)*(1+SUM($B130:$B$228))</f>
        <v>199.9872</v>
      </c>
      <c r="R130" s="4">
        <f>Forward!R130*(1+SUM($B130:$B$228))+(-'Swap - Encargos'!I47)*(1+SUM($B130:$B$228))</f>
        <v>210.40320000000003</v>
      </c>
      <c r="S130" s="4">
        <f>Forward!S130*(1+SUM($B130:$B$228))+(-'Swap - Encargos'!J47)*(1+SUM($B130:$B$228))</f>
        <v>211.44480000000001</v>
      </c>
      <c r="T130" s="4">
        <f>Forward!T130*(1+SUM($B130:$B$228))+(-'Swap - Encargos'!K47)*(1+SUM($B130:$B$228))</f>
        <v>203.11200000000002</v>
      </c>
      <c r="U130" s="4">
        <f>Forward!U130*(1+SUM($B130:$B$228))</f>
        <v>0</v>
      </c>
      <c r="V130" s="6"/>
      <c r="W130" s="20">
        <f t="shared" ref="W130:W139" si="17">((13-MONTH($C130))*INDEX($D130:$V130,1,MATCH(YEAR($C130),$D$1:$V$1,0))+12*INDEX($D130:$V130,1,MATCH(YEAR($C130)+1,$D$1:$V$1,0))+12*INDEX($D130:$V130,1,MATCH(YEAR($C130)+2,$D$1:$V$1,0))+(MONTH($C130)-1)*INDEX($D130:$V130,1,MATCH(YEAR($C130)+3,$D$1:$V$1,0)))/36</f>
        <v>235.63306666666671</v>
      </c>
      <c r="X130" s="20">
        <f t="shared" si="14"/>
        <v>204.25925529835391</v>
      </c>
      <c r="Y130" s="23">
        <f t="shared" ref="Y130:Y139" si="18">((13-MONTH($C130))*INDEX($D130:$V130,1,MATCH(YEAR($C130),$D$1:$V$1,0))+12*INDEX($D130:$V130,1,MATCH(YEAR($C130)+1,$D$1:$V$1,0))+12*INDEX($D130:$V130,1,MATCH(YEAR($C130)+2,$D$1:$V$1,0))+12*INDEX($D130:$V130,1,MATCH(YEAR($C130)+3,$D$1:$V$1,0))+12*INDEX($D130:$V130,1,MATCH(YEAR($C130)+4,$D$1:$V$1,0))+(MONTH($C130)-1)*INDEX($D130:$V130,1,MATCH(YEAR($C130)+5,$D$1:$V$1,0)))/60</f>
        <v>224.98560000000003</v>
      </c>
      <c r="Z130" s="23">
        <f t="shared" si="15"/>
        <v>201.43641975308643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6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ref="AH130:AH139" si="19">$AE130+$AC130</f>
        <v>490.66464499999995</v>
      </c>
      <c r="AI130" s="25">
        <f t="shared" ref="AI130:AI134" si="20">(AE130-W130)</f>
        <v>170.47198333333324</v>
      </c>
      <c r="AJ130" s="9">
        <f t="shared" ref="AJ130:AJ134" si="21">(AE130-W130)/AE130</f>
        <v>0.41977311863847361</v>
      </c>
      <c r="AK130" s="9">
        <f t="shared" si="9"/>
        <v>0.41977311863847361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Encargos'!E48)*(1+SUM($B131:$B$228))</f>
        <v>319.33440000000002</v>
      </c>
      <c r="O131" s="4">
        <f>Forward!O131*(1+SUM($B131:$B$228))+(-'Swap - Encargos'!F48)*(1+SUM($B131:$B$228))</f>
        <v>233.28</v>
      </c>
      <c r="P131" s="4">
        <f>Forward!P131*(1+SUM($B131:$B$228))+(-'Swap - Encargos'!G48)*(1+SUM($B131:$B$228))</f>
        <v>210.47039999999998</v>
      </c>
      <c r="Q131" s="4">
        <f>Forward!Q131*(1+SUM($B131:$B$228))+(-'Swap - Encargos'!H48)*(1+SUM($B131:$B$228))</f>
        <v>213.58080000000001</v>
      </c>
      <c r="R131" s="4">
        <f>Forward!R131*(1+SUM($B131:$B$228))+(-'Swap - Encargos'!I48)*(1+SUM($B131:$B$228))</f>
        <v>220.83840000000001</v>
      </c>
      <c r="S131" s="4">
        <f>Forward!S131*(1+SUM($B131:$B$228))+(-'Swap - Encargos'!J48)*(1+SUM($B131:$B$228))</f>
        <v>222.91199999999998</v>
      </c>
      <c r="T131" s="4">
        <f>Forward!T131*(1+SUM($B131:$B$228))+(-'Swap - Encargos'!K48)*(1+SUM($B131:$B$228))</f>
        <v>209.43359999999998</v>
      </c>
      <c r="U131" s="4">
        <f>Forward!U131*(1+SUM($B131:$B$228))</f>
        <v>0</v>
      </c>
      <c r="V131" s="6"/>
      <c r="W131" s="20">
        <f t="shared" si="17"/>
        <v>227.92319999999998</v>
      </c>
      <c r="X131" s="20">
        <f t="shared" si="14"/>
        <v>204.25925529835391</v>
      </c>
      <c r="Y131" s="23">
        <f t="shared" si="18"/>
        <v>225.03744000000003</v>
      </c>
      <c r="Z131" s="23">
        <f t="shared" si="15"/>
        <v>201.43641975308643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6"/>
        <v>406.10504999999995</v>
      </c>
      <c r="AF131" s="8">
        <f t="shared" ref="AF131:AF139" si="22">$AE131+$AA131</f>
        <v>426.34052499999996</v>
      </c>
      <c r="AG131" s="14">
        <f>$AE131+$AB131</f>
        <v>454.01535499999994</v>
      </c>
      <c r="AH131" s="8">
        <f t="shared" si="19"/>
        <v>490.66464499999995</v>
      </c>
      <c r="AI131" s="25">
        <f t="shared" si="20"/>
        <v>178.18184999999997</v>
      </c>
      <c r="AJ131" s="9">
        <f t="shared" si="21"/>
        <v>0.43875802578667761</v>
      </c>
      <c r="AK131" s="9">
        <f>IF(AJ131&gt;0,AJ131,0)</f>
        <v>0.43875802578667761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Encargos'!E49)*(1+SUM($B132:$B$228))</f>
        <v>287.98020000000002</v>
      </c>
      <c r="O132" s="4">
        <f>Forward!O132*(1+SUM($B132:$B$228))+(-'Swap - Encargos'!F49)*(1+SUM($B132:$B$228))</f>
        <v>227.898</v>
      </c>
      <c r="P132" s="4">
        <f>Forward!P132*(1+SUM($B132:$B$228))+(-'Swap - Encargos'!G49)*(1+SUM($B132:$B$228))</f>
        <v>206.14409999999998</v>
      </c>
      <c r="Q132" s="4">
        <f>Forward!Q132*(1+SUM($B132:$B$228))+(-'Swap - Encargos'!H49)*(1+SUM($B132:$B$228))</f>
        <v>211.3236</v>
      </c>
      <c r="R132" s="4">
        <f>Forward!R132*(1+SUM($B132:$B$228))+(-'Swap - Encargos'!I49)*(1+SUM($B132:$B$228))</f>
        <v>209.2518</v>
      </c>
      <c r="S132" s="4">
        <f>Forward!S132*(1+SUM($B132:$B$228))+(-'Swap - Encargos'!J49)*(1+SUM($B132:$B$228))</f>
        <v>216.50310000000002</v>
      </c>
      <c r="T132" s="4">
        <f>Forward!T132*(1+SUM($B132:$B$228))+(-'Swap - Encargos'!K49)*(1+SUM($B132:$B$228))</f>
        <v>208.2159</v>
      </c>
      <c r="U132" s="4">
        <f>Forward!U132*(1+SUM($B132:$B$228))</f>
        <v>0</v>
      </c>
      <c r="V132" s="6"/>
      <c r="W132" s="20">
        <f t="shared" si="17"/>
        <v>219.38059999999999</v>
      </c>
      <c r="X132" s="20">
        <f t="shared" si="14"/>
        <v>204.25925529835391</v>
      </c>
      <c r="Y132" s="23">
        <f t="shared" si="18"/>
        <v>216.60668999999999</v>
      </c>
      <c r="Z132" s="23">
        <f t="shared" si="15"/>
        <v>201.43641975308643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6"/>
        <v>406.10504999999995</v>
      </c>
      <c r="AF132" s="8">
        <f t="shared" si="22"/>
        <v>426.34052499999996</v>
      </c>
      <c r="AG132" s="14">
        <f>$AE132+$AB132</f>
        <v>454.01535499999994</v>
      </c>
      <c r="AH132" s="8">
        <f t="shared" si="19"/>
        <v>490.66464499999995</v>
      </c>
      <c r="AI132" s="25">
        <f t="shared" si="20"/>
        <v>186.72444999999996</v>
      </c>
      <c r="AJ132" s="9">
        <f t="shared" si="21"/>
        <v>0.45979346969460239</v>
      </c>
      <c r="AK132" s="9">
        <f>IF(AJ132&gt;0,AJ132,0)</f>
        <v>0.45979346969460239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Encargos'!E50)*(1+SUM($B133:$B$228))</f>
        <v>313.33230000000003</v>
      </c>
      <c r="O133" s="4">
        <f>Forward!O133*(1+SUM($B133:$B$228))+(-'Swap - Encargos'!F50)*(1+SUM($B133:$B$228))</f>
        <v>268.86599999999999</v>
      </c>
      <c r="P133" s="4">
        <f>Forward!P133*(1+SUM($B133:$B$228))+(-'Swap - Encargos'!G50)*(1+SUM($B133:$B$228))</f>
        <v>241.9794</v>
      </c>
      <c r="Q133" s="4">
        <f>Forward!Q133*(1+SUM($B133:$B$228))+(-'Swap - Encargos'!H50)*(1+SUM($B133:$B$228))</f>
        <v>244.04759999999999</v>
      </c>
      <c r="R133" s="4">
        <f>Forward!R133*(1+SUM($B133:$B$228))+(-'Swap - Encargos'!I50)*(1+SUM($B133:$B$228))</f>
        <v>221.29740000000001</v>
      </c>
      <c r="S133" s="4">
        <f>Forward!S133*(1+SUM($B133:$B$228))+(-'Swap - Encargos'!J50)*(1+SUM($B133:$B$228))</f>
        <v>204.7518</v>
      </c>
      <c r="T133" s="4">
        <f>Forward!T133*(1+SUM($B133:$B$228))+(-'Swap - Encargos'!K50)*(1+SUM($B133:$B$228))</f>
        <v>192.3426</v>
      </c>
      <c r="U133" s="4">
        <f>Forward!U133*(1+SUM($B133:$B$228))</f>
        <v>0</v>
      </c>
      <c r="V133" s="6"/>
      <c r="W133" s="20">
        <f t="shared" si="17"/>
        <v>253.555575</v>
      </c>
      <c r="X133" s="20">
        <f t="shared" si="14"/>
        <v>204.25925529835391</v>
      </c>
      <c r="Y133" s="23">
        <f t="shared" si="18"/>
        <v>237.99811499999998</v>
      </c>
      <c r="Z133" s="23">
        <f t="shared" si="15"/>
        <v>201.43641975308643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6"/>
        <v>406.10504999999995</v>
      </c>
      <c r="AF133" s="8">
        <f t="shared" si="22"/>
        <v>426.34052499999996</v>
      </c>
      <c r="AG133" s="14">
        <f>$AE133+$AB133</f>
        <v>454.01535499999994</v>
      </c>
      <c r="AH133" s="8">
        <f t="shared" si="19"/>
        <v>490.66464499999995</v>
      </c>
      <c r="AI133" s="25">
        <f t="shared" si="20"/>
        <v>152.54947499999994</v>
      </c>
      <c r="AJ133" s="9">
        <f t="shared" si="21"/>
        <v>0.37564042850489043</v>
      </c>
      <c r="AK133" s="9">
        <f>IF(AJ133&gt;0,AJ133,0)</f>
        <v>0.37564042850489043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Encargos'!F51)*(1+SUM($B134:$B$228))</f>
        <v>336.04079999999999</v>
      </c>
      <c r="P134" s="4">
        <f>Forward!P134*(1+SUM($B134:$B$228))+(-'Swap - Encargos'!G51)*(1+SUM($B134:$B$228))</f>
        <v>266.97719999999998</v>
      </c>
      <c r="Q134" s="4">
        <f>Forward!Q134*(1+SUM($B134:$B$228))+(-'Swap - Encargos'!H51)*(1+SUM($B134:$B$228))</f>
        <v>260.79239999999999</v>
      </c>
      <c r="R134" s="4">
        <f>Forward!R134*(1+SUM($B134:$B$228))+(-'Swap - Encargos'!I51)*(1+SUM($B134:$B$228))</f>
        <v>243.2688</v>
      </c>
      <c r="S134" s="4">
        <f>Forward!S134*(1+SUM($B134:$B$228))+(-'Swap - Encargos'!J51)*(1+SUM($B134:$B$228))</f>
        <v>213.37559999999999</v>
      </c>
      <c r="T134" s="4">
        <f>Forward!T134*(1+SUM($B134:$B$228))+(-'Swap - Encargos'!K51)*(1+SUM($B134:$B$228))</f>
        <v>203.0676</v>
      </c>
      <c r="U134" s="4">
        <f>Forward!U134*(1+SUM($B134:$B$228))</f>
        <v>0</v>
      </c>
      <c r="V134" s="6"/>
      <c r="W134" s="20">
        <f t="shared" si="17"/>
        <v>287.93680000000001</v>
      </c>
      <c r="X134" s="20">
        <f t="shared" si="14"/>
        <v>204.25925529835391</v>
      </c>
      <c r="Y134" s="23">
        <f t="shared" si="18"/>
        <v>264.09096</v>
      </c>
      <c r="Z134" s="23">
        <f t="shared" si="15"/>
        <v>201.43641975308643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22"/>
        <v>421.44258000000002</v>
      </c>
      <c r="AG134" s="14">
        <f>$AE134+$AB134</f>
        <v>448.01660400000003</v>
      </c>
      <c r="AH134" s="8">
        <f t="shared" si="19"/>
        <v>483.20811600000002</v>
      </c>
      <c r="AI134" s="25">
        <f t="shared" si="20"/>
        <v>114.0752</v>
      </c>
      <c r="AJ134" s="9">
        <f t="shared" si="21"/>
        <v>0.28376068376068375</v>
      </c>
      <c r="AK134" s="9">
        <f>IF(AJ134&gt;0,AJ134,0)</f>
        <v>0.28376068376068375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Encargos'!F52)*(1+SUM($B135:$B$228))</f>
        <v>384.22499999999997</v>
      </c>
      <c r="P135" s="4">
        <f>Forward!P135*(1+SUM($B135:$B$228))+(-'Swap - Encargos'!G52)*(1+SUM($B135:$B$228))</f>
        <v>269.46980000000002</v>
      </c>
      <c r="Q135" s="4">
        <f>Forward!Q135*(1+SUM($B135:$B$228))+(-'Swap - Encargos'!H52)*(1+SUM($B135:$B$228))</f>
        <v>276.642</v>
      </c>
      <c r="R135" s="4">
        <f>Forward!R135*(1+SUM($B135:$B$228))+(-'Swap - Encargos'!I52)*(1+SUM($B135:$B$228))</f>
        <v>248.9778</v>
      </c>
      <c r="S135" s="4">
        <f>Forward!S135*(1+SUM($B135:$B$228))+(-'Swap - Encargos'!J52)*(1+SUM($B135:$B$228))</f>
        <v>231.55959999999999</v>
      </c>
      <c r="T135" s="4">
        <f>Forward!T135*(1+SUM($B135:$B$228))+(-'Swap - Encargos'!K52)*(1+SUM($B135:$B$228))</f>
        <v>204.92000000000002</v>
      </c>
      <c r="U135" s="4">
        <f>Forward!U135*(1+SUM($B135:$B$228))</f>
        <v>0</v>
      </c>
      <c r="V135" s="6"/>
      <c r="W135" s="20">
        <f t="shared" si="17"/>
        <v>306.35539999999997</v>
      </c>
      <c r="X135" s="20">
        <f t="shared" si="14"/>
        <v>204.25925529835391</v>
      </c>
      <c r="Y135" s="23">
        <f t="shared" si="18"/>
        <v>279.18642333333327</v>
      </c>
      <c r="Z135" s="23">
        <f t="shared" si="15"/>
        <v>201.43641975308643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22"/>
        <v>421.44258000000002</v>
      </c>
      <c r="AG135" s="14">
        <f>$AE135+$AB135</f>
        <v>448.01660400000003</v>
      </c>
      <c r="AH135" s="8">
        <f t="shared" si="19"/>
        <v>483.20811600000002</v>
      </c>
      <c r="AI135" s="25">
        <f>(AE135-W135)</f>
        <v>95.656600000000026</v>
      </c>
      <c r="AJ135" s="9">
        <f>(AE135-W135)/AE135</f>
        <v>0.2379446384685035</v>
      </c>
      <c r="AK135" s="9">
        <f>IF(AJ135&gt;0,AJ135,0)</f>
        <v>0.2379446384685035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Encargos'!F53)*(1+SUM($B136:$B$228))</f>
        <v>340.41280000000006</v>
      </c>
      <c r="P136" s="4">
        <f>Forward!P136*(1+SUM($B136:$B$228))+(-'Swap - Encargos'!G53)*(1+SUM($B136:$B$228))</f>
        <v>255.81920000000002</v>
      </c>
      <c r="Q136" s="4">
        <f>Forward!Q136*(1+SUM($B136:$B$228))+(-'Swap - Encargos'!H53)*(1+SUM($B136:$B$228))</f>
        <v>255.81920000000005</v>
      </c>
      <c r="R136" s="4">
        <f>Forward!R136*(1+SUM($B136:$B$228))+(-'Swap - Encargos'!I53)*(1+SUM($B136:$B$228))</f>
        <v>240.53120000000001</v>
      </c>
      <c r="S136" s="4">
        <f>Forward!S136*(1+SUM($B136:$B$228))+(-'Swap - Encargos'!J53)*(1+SUM($B136:$B$228))</f>
        <v>229.32000000000002</v>
      </c>
      <c r="T136" s="4">
        <f>Forward!T136*(1+SUM($B136:$B$228))+(-'Swap - Encargos'!K53)*(1+SUM($B136:$B$228))</f>
        <v>216.07040000000003</v>
      </c>
      <c r="U136" s="4">
        <f>Forward!U136*(1+SUM($B136:$B$228))</f>
        <v>0</v>
      </c>
      <c r="V136" s="6"/>
      <c r="W136" s="20">
        <f t="shared" si="17"/>
        <v>278.46808888888899</v>
      </c>
      <c r="X136" s="20">
        <f t="shared" si="14"/>
        <v>204.25925529835391</v>
      </c>
      <c r="Y136" s="23">
        <f t="shared" si="18"/>
        <v>260.23573333333337</v>
      </c>
      <c r="Z136" s="23">
        <f t="shared" si="15"/>
        <v>201.43641975308643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23">AD136*(1-0%)</f>
        <v>402.012</v>
      </c>
      <c r="AF136" s="8">
        <f t="shared" si="22"/>
        <v>421.44258000000002</v>
      </c>
      <c r="AG136" s="14">
        <f t="shared" ref="AG136:AG139" si="24">$AE136+$AB136</f>
        <v>448.01660400000003</v>
      </c>
      <c r="AH136" s="8">
        <f t="shared" si="19"/>
        <v>483.20811600000002</v>
      </c>
      <c r="AI136" s="25">
        <f t="shared" ref="AI136:AI139" si="25">(AE136-W136)</f>
        <v>123.54391111111102</v>
      </c>
      <c r="AJ136" s="9">
        <f t="shared" ref="AJ136:AJ139" si="26">(AE136-W136)/AE136</f>
        <v>0.30731398841604485</v>
      </c>
      <c r="AK136" s="9">
        <f t="shared" ref="AK136:AK139" si="27">IF(AJ136&gt;0,AJ136,0)</f>
        <v>0.30731398841604485</v>
      </c>
      <c r="AL136" s="9">
        <f t="shared" ref="AL136:AL139" si="28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Encargos'!F54)*(1+SUM($B137:$B$228))</f>
        <v>269.32499999999999</v>
      </c>
      <c r="P137" s="4">
        <f>Forward!P137*(1+SUM($B137:$B$228))+(-'Swap - Encargos'!G54)*(1+SUM($B137:$B$228))</f>
        <v>251.1</v>
      </c>
      <c r="Q137" s="4">
        <f>Forward!Q137*(1+SUM($B137:$B$228))+(-'Swap - Encargos'!H54)*(1+SUM($B137:$B$228))</f>
        <v>254.13749999999999</v>
      </c>
      <c r="R137" s="4">
        <f>Forward!R137*(1+SUM($B137:$B$228))+(-'Swap - Encargos'!I54)*(1+SUM($B137:$B$228))</f>
        <v>234.89999999999998</v>
      </c>
      <c r="S137" s="4">
        <f>Forward!S137*(1+SUM($B137:$B$228))+(-'Swap - Encargos'!J54)*(1+SUM($B137:$B$228))</f>
        <v>214.64999999999998</v>
      </c>
      <c r="T137" s="4">
        <f>Forward!T137*(1+SUM($B137:$B$228))+(-'Swap - Encargos'!K54)*(1+SUM($B137:$B$228))</f>
        <v>208.57499999999999</v>
      </c>
      <c r="U137" s="4">
        <f>Forward!U137*(1+SUM($B137:$B$228))</f>
        <v>0</v>
      </c>
      <c r="V137" s="4"/>
      <c r="W137" s="20">
        <f t="shared" si="17"/>
        <v>255.31875000000002</v>
      </c>
      <c r="X137" s="20">
        <f t="shared" si="14"/>
        <v>204.25925529835391</v>
      </c>
      <c r="Y137" s="23">
        <f t="shared" si="18"/>
        <v>241.78499999999997</v>
      </c>
      <c r="Z137" s="23">
        <f t="shared" si="15"/>
        <v>201.43641975308643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23"/>
        <v>402.012</v>
      </c>
      <c r="AF137" s="8">
        <f t="shared" si="22"/>
        <v>421.44258000000002</v>
      </c>
      <c r="AG137" s="14">
        <f t="shared" si="24"/>
        <v>448.01660400000003</v>
      </c>
      <c r="AH137" s="8">
        <f t="shared" si="19"/>
        <v>483.20811600000002</v>
      </c>
      <c r="AI137" s="25">
        <f t="shared" si="25"/>
        <v>146.69324999999998</v>
      </c>
      <c r="AJ137" s="9">
        <f t="shared" si="26"/>
        <v>0.36489768962120528</v>
      </c>
      <c r="AK137" s="9">
        <f t="shared" si="27"/>
        <v>0.36489768962120528</v>
      </c>
      <c r="AL137" s="9">
        <f t="shared" si="28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Encargos'!F55)*(1+SUM($B138:$B$228))</f>
        <v>309.78640000000001</v>
      </c>
      <c r="P138" s="4">
        <f>Forward!P138*(1+SUM($B138:$B$228))+(-'Swap - Encargos'!G55)*(1+SUM($B138:$B$228))</f>
        <v>264.52539999999999</v>
      </c>
      <c r="Q138" s="4">
        <f>Forward!Q138*(1+SUM($B138:$B$228))+(-'Swap - Encargos'!H55)*(1+SUM($B138:$B$228))</f>
        <v>255.47320000000002</v>
      </c>
      <c r="R138" s="4">
        <f>Forward!R138*(1+SUM($B138:$B$228))+(-'Swap - Encargos'!I55)*(1+SUM($B138:$B$228))</f>
        <v>237.36880000000002</v>
      </c>
      <c r="S138" s="4">
        <f>Forward!S138*(1+SUM($B138:$B$228))+(-'Swap - Encargos'!J55)*(1+SUM($B138:$B$228))</f>
        <v>232.3398</v>
      </c>
      <c r="T138" s="4">
        <f>Forward!T138*(1+SUM($B138:$B$228))+(-'Swap - Encargos'!K55)*(1+SUM($B138:$B$228))</f>
        <v>210.2122</v>
      </c>
      <c r="U138" s="4">
        <f>Forward!U138*(1+SUM($B138:$B$228))</f>
        <v>0</v>
      </c>
      <c r="V138" s="4"/>
      <c r="W138" s="20">
        <f t="shared" si="17"/>
        <v>268.54860000000002</v>
      </c>
      <c r="X138" s="20">
        <f t="shared" si="14"/>
        <v>204.25925529835391</v>
      </c>
      <c r="Y138" s="23">
        <f t="shared" si="18"/>
        <v>253.26044000000002</v>
      </c>
      <c r="Z138" s="23">
        <f t="shared" si="15"/>
        <v>201.43641975308643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23"/>
        <v>402.012</v>
      </c>
      <c r="AF138" s="8">
        <f t="shared" si="22"/>
        <v>421.44258000000002</v>
      </c>
      <c r="AG138" s="14">
        <f t="shared" si="24"/>
        <v>448.01660400000003</v>
      </c>
      <c r="AH138" s="8">
        <f t="shared" si="19"/>
        <v>483.20811600000002</v>
      </c>
      <c r="AI138" s="25">
        <f t="shared" si="25"/>
        <v>133.46339999999998</v>
      </c>
      <c r="AJ138" s="9">
        <f t="shared" si="26"/>
        <v>0.33198859735530278</v>
      </c>
      <c r="AK138" s="9">
        <f t="shared" si="27"/>
        <v>0.33198859735530278</v>
      </c>
      <c r="AL138" s="9">
        <f t="shared" si="28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Encargos'!F56)*(1+SUM($B139:$B$228))</f>
        <v>295</v>
      </c>
      <c r="P139" s="4">
        <f>Forward!P139*(1+SUM($B139:$B$228))+(-'Swap - Encargos'!G56)*(1+SUM($B139:$B$228))</f>
        <v>272</v>
      </c>
      <c r="Q139" s="4">
        <f>Forward!Q139*(1+SUM($B139:$B$228))+(-'Swap - Encargos'!H56)*(1+SUM($B139:$B$228))</f>
        <v>257</v>
      </c>
      <c r="R139" s="4">
        <f>Forward!R139*(1+SUM($B139:$B$228))+(-'Swap - Encargos'!I56)*(1+SUM($B139:$B$228))</f>
        <v>241</v>
      </c>
      <c r="S139" s="4">
        <f>Forward!S139*(1+SUM($B139:$B$228))+(-'Swap - Encargos'!J56)*(1+SUM($B139:$B$228))</f>
        <v>223</v>
      </c>
      <c r="T139" s="4">
        <f>Forward!T139*(1+SUM($B139:$B$228))+(-'Swap - Encargos'!K56)*(1+SUM($B139:$B$228))</f>
        <v>213</v>
      </c>
      <c r="U139" s="4">
        <f>Forward!U139*(1+SUM($B139:$B$228))</f>
        <v>0</v>
      </c>
      <c r="V139" s="4"/>
      <c r="W139" s="20">
        <f t="shared" si="17"/>
        <v>267.16666666666669</v>
      </c>
      <c r="X139" s="20">
        <f t="shared" si="14"/>
        <v>204.25925529835391</v>
      </c>
      <c r="Y139" s="23">
        <f t="shared" si="18"/>
        <v>250.76666666666668</v>
      </c>
      <c r="Z139" s="23">
        <f t="shared" si="15"/>
        <v>201.43641975308643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23"/>
        <v>402.012</v>
      </c>
      <c r="AF139" s="8">
        <f t="shared" si="22"/>
        <v>421.44258000000002</v>
      </c>
      <c r="AG139" s="14">
        <f t="shared" si="24"/>
        <v>448.01660400000003</v>
      </c>
      <c r="AH139" s="8">
        <f t="shared" si="19"/>
        <v>483.20811600000002</v>
      </c>
      <c r="AI139" s="25">
        <f t="shared" si="25"/>
        <v>134.84533333333331</v>
      </c>
      <c r="AJ139" s="9">
        <f t="shared" si="26"/>
        <v>0.33542613984988834</v>
      </c>
      <c r="AK139" s="9">
        <f t="shared" si="27"/>
        <v>0.33542613984988834</v>
      </c>
      <c r="AL139" s="9">
        <f t="shared" si="28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04534-0662-498B-8FFE-96DF14957057}">
  <dimension ref="A1:AR145"/>
  <sheetViews>
    <sheetView topLeftCell="E76" zoomScale="60" zoomScaleNormal="60" workbookViewId="0"/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Encargos'!B3-'Swap - Encargos'!$M3)*(1+SUM($B86:$B$228))</f>
        <v>256.62</v>
      </c>
      <c r="L86" s="4">
        <f>Forward!L86*(1+SUM($B86:$B$228))+(-'Swap - Encargos'!C3-'Swap - Encargos'!$M3)*(1+SUM($B86:$B$228))</f>
        <v>268.84000000000003</v>
      </c>
      <c r="M86" s="4">
        <f>Forward!M86*(1+SUM($B86:$B$228))+(-'Swap - Encargos'!D3-'Swap - Encargos'!$M3)*(1+SUM($B86:$B$228))</f>
        <v>243.178</v>
      </c>
      <c r="N86" s="4">
        <f>Forward!N86*(1+SUM($B86:$B$228))+(-'Swap - Encargos'!E3-'Swap - Encargos'!$M3)*(1+SUM($B86:$B$228))</f>
        <v>226.07</v>
      </c>
      <c r="O86" s="4">
        <f>Forward!O86*(1+SUM($B86:$B$228))+(-'Swap - Encargos'!F3-'Swap - Encargos'!$M3)*(1+SUM($B86:$B$228))</f>
        <v>219.95999999999998</v>
      </c>
      <c r="P86" s="4">
        <f>Forward!P86*(1+SUM($B86:$B$228))+(-'Swap - Encargos'!G3-'Swap - Encargos'!$M3)*(1+SUM($B86:$B$228))</f>
        <v>213.85</v>
      </c>
      <c r="Q86" s="4">
        <f>Forward!Q86*(1+SUM($B86:$B$228))+(-'Swap - Encargos'!H3-'Swap - Encargos'!$M3)*(1+SUM($B86:$B$228))</f>
        <v>210.184</v>
      </c>
      <c r="R86" s="4">
        <f>Forward!R86*(1+SUM($B86:$B$228))+(-'Swap - Encargos'!I3-'Swap - Encargos'!$M3)*(1+SUM($B86:$B$228))</f>
        <v>205.29599999999999</v>
      </c>
      <c r="S86" s="4">
        <f>Forward!S86*(1+SUM($B86:$B$228))+(-'Swap - Encargos'!J3-'Swap - Encargos'!$M3)*(1+SUM($B86:$B$228))</f>
        <v>199.18599999999998</v>
      </c>
      <c r="T86" s="4">
        <f>Forward!T86*(1+SUM($B86:$B$228))+(-'Swap - Encargos'!K3-'Swap - Encargos'!$M3)*(1+SUM($B86:$B$228))</f>
        <v>193.07600000000002</v>
      </c>
      <c r="U86" s="4">
        <f>Forward!U86*(1+SUM($B86:$B$228))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256.21266666666668</v>
      </c>
      <c r="X86" s="20">
        <f t="shared" ref="X86:X117" si="1">AVERAGE($W$2:$W$198)</f>
        <v>198.72184789094649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242.93359999999998</v>
      </c>
      <c r="Z86" s="23">
        <f t="shared" ref="Z86:Z117" si="3">AVERAGE($Y$2:$Y$198)</f>
        <v>195.89901234567898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134" si="7">(AE86-W86)</f>
        <v>117.71933333333328</v>
      </c>
      <c r="AJ86" s="9">
        <f t="shared" ref="AJ86:AJ134" si="8">(AE86-W86)/AE86</f>
        <v>0.31481481481481471</v>
      </c>
      <c r="AK86" s="9">
        <f t="shared" ref="AK86:AK130" si="9">IF(AJ86&gt;0,AJ86,0)</f>
        <v>0.31481481481481471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Encargos'!B4-'Swap - Encargos'!$M4)*(1+SUM($B87:$B$228))</f>
        <v>170.32399999999998</v>
      </c>
      <c r="L87" s="4">
        <f>Forward!L87*(1+SUM($B87:$B$228))+(-'Swap - Encargos'!C4-'Swap - Encargos'!$M4)*(1+SUM($B87:$B$228))</f>
        <v>251.83619999999999</v>
      </c>
      <c r="M87" s="4">
        <f>Forward!M87*(1+SUM($B87:$B$228))+(-'Swap - Encargos'!D4-'Swap - Encargos'!$M4)*(1+SUM($B87:$B$228))</f>
        <v>246.96979999999996</v>
      </c>
      <c r="N87" s="4">
        <f>Forward!N87*(1+SUM($B87:$B$228))+(-'Swap - Encargos'!E4-'Swap - Encargos'!$M4)*(1+SUM($B87:$B$228))</f>
        <v>228.7208</v>
      </c>
      <c r="O87" s="4">
        <f>Forward!O87*(1+SUM($B87:$B$228))+(-'Swap - Encargos'!F4-'Swap - Encargos'!$M4)*(1+SUM($B87:$B$228))</f>
        <v>221.4212</v>
      </c>
      <c r="P87" s="4">
        <f>Forward!P87*(1+SUM($B87:$B$228))+(-'Swap - Encargos'!G4-'Swap - Encargos'!$M4)*(1+SUM($B87:$B$228))</f>
        <v>215.33819999999997</v>
      </c>
      <c r="Q87" s="4">
        <f>Forward!Q87*(1+SUM($B87:$B$228))+(-'Swap - Encargos'!H4-'Swap - Encargos'!$M4)*(1+SUM($B87:$B$228))</f>
        <v>211.68839999999997</v>
      </c>
      <c r="R87" s="4">
        <f>Forward!R87*(1+SUM($B87:$B$228))+(-'Swap - Encargos'!I4-'Swap - Encargos'!$M4)*(1+SUM($B87:$B$228))</f>
        <v>206.82199999999997</v>
      </c>
      <c r="S87" s="4">
        <f>Forward!S87*(1+SUM($B87:$B$228))+(-'Swap - Encargos'!J4-'Swap - Encargos'!$M4)*(1+SUM($B87:$B$228))</f>
        <v>200.73899999999998</v>
      </c>
      <c r="T87" s="4">
        <f>Forward!T87*(1+SUM($B87:$B$228))+(-'Swap - Encargos'!K4-'Swap - Encargos'!$M4)*(1+SUM($B87:$B$228))</f>
        <v>194.65599999999998</v>
      </c>
      <c r="U87" s="4">
        <f>Forward!U87*(1+SUM($B87:$B$228))</f>
        <v>0</v>
      </c>
      <c r="V87" s="6"/>
      <c r="W87" s="20">
        <f t="shared" si="0"/>
        <v>224.66546666666665</v>
      </c>
      <c r="X87" s="20">
        <f t="shared" si="1"/>
        <v>198.72184789094649</v>
      </c>
      <c r="Y87" s="23">
        <f t="shared" si="2"/>
        <v>224.60463666666664</v>
      </c>
      <c r="Z87" s="23">
        <f t="shared" si="3"/>
        <v>195.89901234567898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149.26653333333331</v>
      </c>
      <c r="AJ87" s="9">
        <f t="shared" si="8"/>
        <v>0.39918095625229544</v>
      </c>
      <c r="AK87" s="9">
        <f t="shared" si="9"/>
        <v>0.39918095625229544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Encargos'!B5-'Swap - Encargos'!$M5)*(1+SUM($B88:$B$228))</f>
        <v>219.58300000000003</v>
      </c>
      <c r="L88" s="4">
        <f>Forward!L88*(1+SUM($B88:$B$228))+(-'Swap - Encargos'!C5-'Swap - Encargos'!$M5)*(1+SUM($B88:$B$228))</f>
        <v>287.14700000000005</v>
      </c>
      <c r="M88" s="4">
        <f>Forward!M88*(1+SUM($B88:$B$228))+(-'Swap - Encargos'!D5-'Swap - Encargos'!$M5)*(1+SUM($B88:$B$228))</f>
        <v>252.15850000000003</v>
      </c>
      <c r="N88" s="4">
        <f>Forward!N88*(1+SUM($B88:$B$228))+(-'Swap - Encargos'!E5-'Swap - Encargos'!$M5)*(1+SUM($B88:$B$228))</f>
        <v>220.7895</v>
      </c>
      <c r="O88" s="4">
        <f>Forward!O88*(1+SUM($B88:$B$228))+(-'Swap - Encargos'!F5-'Swap - Encargos'!$M5)*(1+SUM($B88:$B$228))</f>
        <v>218.37650000000002</v>
      </c>
      <c r="P88" s="4">
        <f>Forward!P88*(1+SUM($B88:$B$228))+(-'Swap - Encargos'!G5-'Swap - Encargos'!$M5)*(1+SUM($B88:$B$228))</f>
        <v>212.34400000000005</v>
      </c>
      <c r="Q88" s="4">
        <f>Forward!Q88*(1+SUM($B88:$B$228))+(-'Swap - Encargos'!H5-'Swap - Encargos'!$M5)*(1+SUM($B88:$B$228))</f>
        <v>208.72450000000001</v>
      </c>
      <c r="R88" s="4">
        <f>Forward!R88*(1+SUM($B88:$B$228))+(-'Swap - Encargos'!I5-'Swap - Encargos'!$M5)*(1+SUM($B88:$B$228))</f>
        <v>203.89850000000001</v>
      </c>
      <c r="S88" s="4">
        <f>Forward!S88*(1+SUM($B88:$B$228))+(-'Swap - Encargos'!J5-'Swap - Encargos'!$M5)*(1+SUM($B88:$B$228))</f>
        <v>197.86600000000001</v>
      </c>
      <c r="T88" s="4">
        <f>Forward!T88*(1+SUM($B88:$B$228))+(-'Swap - Encargos'!K5-'Swap - Encargos'!$M5)*(1+SUM($B88:$B$228))</f>
        <v>191.83350000000002</v>
      </c>
      <c r="U88" s="4">
        <f>Forward!U88*(1+SUM($B88:$B$228))</f>
        <v>0</v>
      </c>
      <c r="V88" s="6"/>
      <c r="W88" s="20">
        <f t="shared" si="0"/>
        <v>253.02986111111113</v>
      </c>
      <c r="X88" s="20">
        <f t="shared" si="1"/>
        <v>198.72184789094649</v>
      </c>
      <c r="Y88" s="23">
        <f t="shared" si="2"/>
        <v>239.36960000000002</v>
      </c>
      <c r="Z88" s="23">
        <f t="shared" si="3"/>
        <v>195.89901234567898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120.90213888888883</v>
      </c>
      <c r="AJ88" s="9">
        <f t="shared" si="8"/>
        <v>0.32332653768302483</v>
      </c>
      <c r="AK88" s="9">
        <f t="shared" si="9"/>
        <v>0.32332653768302483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Encargos'!B6-'Swap - Encargos'!$M6)*(1+SUM($B89:$B$228))</f>
        <v>191.63830000000002</v>
      </c>
      <c r="L89" s="4">
        <f>Forward!L89*(1+SUM($B89:$B$228))+(-'Swap - Encargos'!C6-'Swap - Encargos'!$M6)*(1+SUM($B89:$B$228))</f>
        <v>274.95930000000004</v>
      </c>
      <c r="M89" s="4">
        <f>Forward!M89*(1+SUM($B89:$B$228))+(-'Swap - Encargos'!D6-'Swap - Encargos'!$M6)*(1+SUM($B89:$B$228))</f>
        <v>254.72420000000005</v>
      </c>
      <c r="N89" s="4">
        <f>Forward!N89*(1+SUM($B89:$B$228))+(-'Swap - Encargos'!E6-'Swap - Encargos'!$M6)*(1+SUM($B89:$B$228))</f>
        <v>226.15700000000001</v>
      </c>
      <c r="O89" s="4">
        <f>Forward!O89*(1+SUM($B89:$B$228))+(-'Swap - Encargos'!F6-'Swap - Encargos'!$M6)*(1+SUM($B89:$B$228))</f>
        <v>215.4443</v>
      </c>
      <c r="P89" s="4">
        <f>Forward!P89*(1+SUM($B89:$B$228))+(-'Swap - Encargos'!G6-'Swap - Encargos'!$M6)*(1+SUM($B89:$B$228))</f>
        <v>209.49280000000005</v>
      </c>
      <c r="Q89" s="4">
        <f>Forward!Q89*(1+SUM($B89:$B$228))+(-'Swap - Encargos'!H6-'Swap - Encargos'!$M6)*(1+SUM($B89:$B$228))</f>
        <v>205.92190000000002</v>
      </c>
      <c r="R89" s="4">
        <f>Forward!R89*(1+SUM($B89:$B$228))+(-'Swap - Encargos'!I6-'Swap - Encargos'!$M6)*(1+SUM($B89:$B$228))</f>
        <v>203.54130000000001</v>
      </c>
      <c r="S89" s="4">
        <f>Forward!S89*(1+SUM($B89:$B$228))+(-'Swap - Encargos'!J6-'Swap - Encargos'!$M6)*(1+SUM($B89:$B$228))</f>
        <v>197.58980000000003</v>
      </c>
      <c r="T89" s="4">
        <f>Forward!T89*(1+SUM($B89:$B$228))+(-'Swap - Encargos'!K6-'Swap - Encargos'!$M6)*(1+SUM($B89:$B$228))</f>
        <v>191.63830000000002</v>
      </c>
      <c r="U89" s="4">
        <f>Forward!U89*(1+SUM($B89:$B$228))</f>
        <v>0</v>
      </c>
      <c r="V89" s="6"/>
      <c r="W89" s="20">
        <f t="shared" si="0"/>
        <v>243.3171583333334</v>
      </c>
      <c r="X89" s="20">
        <f t="shared" si="1"/>
        <v>198.72184789094649</v>
      </c>
      <c r="Y89" s="23">
        <f t="shared" si="2"/>
        <v>233.47734500000004</v>
      </c>
      <c r="Z89" s="23">
        <f t="shared" si="3"/>
        <v>195.89901234567898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130.61484166666656</v>
      </c>
      <c r="AJ89" s="9">
        <f t="shared" si="8"/>
        <v>0.34930105384579702</v>
      </c>
      <c r="AK89" s="9">
        <f t="shared" si="9"/>
        <v>0.34930105384579702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Encargos'!B7-'Swap - Encargos'!$M7)*(1+SUM($B90:$B$228))</f>
        <v>187.57230000000001</v>
      </c>
      <c r="L90" s="4">
        <f>Forward!L90*(1+SUM($B90:$B$228))+(-'Swap - Encargos'!C7-'Swap - Encargos'!$M7)*(1+SUM($B90:$B$228))</f>
        <v>246.55729999999997</v>
      </c>
      <c r="M90" s="4">
        <f>Forward!M90*(1+SUM($B90:$B$228))+(-'Swap - Encargos'!D7-'Swap - Encargos'!$M7)*(1+SUM($B90:$B$228))</f>
        <v>251.27609999999996</v>
      </c>
      <c r="N90" s="4">
        <f>Forward!N90*(1+SUM($B90:$B$228))+(-'Swap - Encargos'!E7-'Swap - Encargos'!$M7)*(1+SUM($B90:$B$228))</f>
        <v>235.94</v>
      </c>
      <c r="O90" s="4">
        <f>Forward!O90*(1+SUM($B90:$B$228))+(-'Swap - Encargos'!F7-'Swap - Encargos'!$M7)*(1+SUM($B90:$B$228))</f>
        <v>217.06479999999999</v>
      </c>
      <c r="P90" s="4">
        <f>Forward!P90*(1+SUM($B90:$B$228))+(-'Swap - Encargos'!G7-'Swap - Encargos'!$M7)*(1+SUM($B90:$B$228))</f>
        <v>214.7054</v>
      </c>
      <c r="Q90" s="4">
        <f>Forward!Q90*(1+SUM($B90:$B$228))+(-'Swap - Encargos'!H7-'Swap - Encargos'!$M7)*(1+SUM($B90:$B$228))</f>
        <v>211.16629999999998</v>
      </c>
      <c r="R90" s="4">
        <f>Forward!R90*(1+SUM($B90:$B$228))+(-'Swap - Encargos'!I7-'Swap - Encargos'!$M7)*(1+SUM($B90:$B$228))</f>
        <v>208.80689999999998</v>
      </c>
      <c r="S90" s="4">
        <f>Forward!S90*(1+SUM($B90:$B$228))+(-'Swap - Encargos'!J7-'Swap - Encargos'!$M7)*(1+SUM($B90:$B$228))</f>
        <v>202.90839999999997</v>
      </c>
      <c r="T90" s="4">
        <f>Forward!T90*(1+SUM($B90:$B$228))+(-'Swap - Encargos'!K7-'Swap - Encargos'!$M7)*(1+SUM($B90:$B$228))</f>
        <v>197.00989999999999</v>
      </c>
      <c r="U90" s="4">
        <f>Forward!U90*(1+SUM($B90:$B$228))</f>
        <v>0</v>
      </c>
      <c r="V90" s="6"/>
      <c r="W90" s="20">
        <f t="shared" si="0"/>
        <v>233.84275555555553</v>
      </c>
      <c r="X90" s="20">
        <f t="shared" si="1"/>
        <v>198.72184789094649</v>
      </c>
      <c r="Y90" s="23">
        <f t="shared" si="2"/>
        <v>229.4909733333333</v>
      </c>
      <c r="Z90" s="23">
        <f t="shared" si="3"/>
        <v>195.89901234567898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140.08924444444443</v>
      </c>
      <c r="AJ90" s="9">
        <f t="shared" si="8"/>
        <v>0.37463828836377855</v>
      </c>
      <c r="AK90" s="9">
        <f t="shared" si="9"/>
        <v>0.37463828836377855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Encargos'!B8-'Swap - Encargos'!$M8)*(1+SUM($B91:$B$228))</f>
        <v>180.95000000000002</v>
      </c>
      <c r="L91" s="4">
        <f>Forward!L91*(1+SUM($B91:$B$228))+(-'Swap - Encargos'!C8-'Swap - Encargos'!$M8)*(1+SUM($B91:$B$228))</f>
        <v>249.10000000000002</v>
      </c>
      <c r="M91" s="4">
        <f>Forward!M91*(1+SUM($B91:$B$228))+(-'Swap - Encargos'!D8-'Swap - Encargos'!$M8)*(1+SUM($B91:$B$228))</f>
        <v>245.57500000000005</v>
      </c>
      <c r="N91" s="4">
        <f>Forward!N91*(1+SUM($B91:$B$228))+(-'Swap - Encargos'!E8-'Swap - Encargos'!$M8)*(1+SUM($B91:$B$228))</f>
        <v>216.20000000000002</v>
      </c>
      <c r="O91" s="4">
        <f>Forward!O91*(1+SUM($B91:$B$228))+(-'Swap - Encargos'!F8-'Swap - Encargos'!$M8)*(1+SUM($B91:$B$228))</f>
        <v>207.97500000000002</v>
      </c>
      <c r="P91" s="4">
        <f>Forward!P91*(1+SUM($B91:$B$228))+(-'Swap - Encargos'!G8-'Swap - Encargos'!$M8)*(1+SUM($B91:$B$228))</f>
        <v>206.8</v>
      </c>
      <c r="Q91" s="4">
        <f>Forward!Q91*(1+SUM($B91:$B$228))+(-'Swap - Encargos'!H8-'Swap - Encargos'!$M8)*(1+SUM($B91:$B$228))</f>
        <v>203.27500000000001</v>
      </c>
      <c r="R91" s="4">
        <f>Forward!R91*(1+SUM($B91:$B$228))+(-'Swap - Encargos'!I8-'Swap - Encargos'!$M8)*(1+SUM($B91:$B$228))</f>
        <v>200.92500000000001</v>
      </c>
      <c r="S91" s="4">
        <f>Forward!S91*(1+SUM($B91:$B$228))+(-'Swap - Encargos'!J8-'Swap - Encargos'!$M8)*(1+SUM($B91:$B$228))</f>
        <v>195.05</v>
      </c>
      <c r="T91" s="4">
        <f>Forward!T91*(1+SUM($B91:$B$228))+(-'Swap - Encargos'!K8-'Swap - Encargos'!$M8)*(1+SUM($B91:$B$228))</f>
        <v>189.17500000000001</v>
      </c>
      <c r="U91" s="4">
        <f>Forward!U91*(1+SUM($B91:$B$228))</f>
        <v>0</v>
      </c>
      <c r="V91" s="6"/>
      <c r="W91" s="20">
        <f t="shared" si="0"/>
        <v>230.10416666666666</v>
      </c>
      <c r="X91" s="20">
        <f t="shared" si="1"/>
        <v>198.72184789094649</v>
      </c>
      <c r="Y91" s="23">
        <f t="shared" si="2"/>
        <v>222.1141666666667</v>
      </c>
      <c r="Z91" s="23">
        <f t="shared" si="3"/>
        <v>195.89901234567898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143.8278333333333</v>
      </c>
      <c r="AJ91" s="9">
        <f t="shared" si="8"/>
        <v>0.38463633316574491</v>
      </c>
      <c r="AK91" s="9">
        <f t="shared" si="9"/>
        <v>0.38463633316574491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Encargos'!B9-'Swap - Encargos'!$M9)*(1+SUM($B92:$B$228))</f>
        <v>100.47380000000001</v>
      </c>
      <c r="L92" s="4">
        <f>Forward!L92*(1+SUM($B92:$B$228))+(-'Swap - Encargos'!C9-'Swap - Encargos'!$M9)*(1+SUM($B92:$B$228))</f>
        <v>230.1551</v>
      </c>
      <c r="M92" s="4">
        <f>Forward!M92*(1+SUM($B92:$B$228))+(-'Swap - Encargos'!D9-'Swap - Encargos'!$M9)*(1+SUM($B92:$B$228))</f>
        <v>233.66000000000003</v>
      </c>
      <c r="N92" s="4">
        <f>Forward!N92*(1+SUM($B92:$B$228))+(-'Swap - Encargos'!E9-'Swap - Encargos'!$M9)*(1+SUM($B92:$B$228))</f>
        <v>221.977</v>
      </c>
      <c r="O92" s="4">
        <f>Forward!O92*(1+SUM($B92:$B$228))+(-'Swap - Encargos'!F9-'Swap - Encargos'!$M9)*(1+SUM($B92:$B$228))</f>
        <v>209.12570000000002</v>
      </c>
      <c r="P92" s="4">
        <f>Forward!P92*(1+SUM($B92:$B$228))+(-'Swap - Encargos'!G9-'Swap - Encargos'!$M9)*(1+SUM($B92:$B$228))</f>
        <v>206.78910000000002</v>
      </c>
      <c r="Q92" s="4">
        <f>Forward!Q92*(1+SUM($B92:$B$228))+(-'Swap - Encargos'!H9-'Swap - Encargos'!$M9)*(1+SUM($B92:$B$228))</f>
        <v>203.28420000000003</v>
      </c>
      <c r="R92" s="4">
        <f>Forward!R92*(1+SUM($B92:$B$228))+(-'Swap - Encargos'!I9-'Swap - Encargos'!$M9)*(1+SUM($B92:$B$228))</f>
        <v>200.94760000000002</v>
      </c>
      <c r="S92" s="4">
        <f>Forward!S92*(1+SUM($B92:$B$228))+(-'Swap - Encargos'!J9-'Swap - Encargos'!$M9)*(1+SUM($B92:$B$228))</f>
        <v>195.10610000000003</v>
      </c>
      <c r="T92" s="4">
        <f>Forward!T92*(1+SUM($B92:$B$228))+(-'Swap - Encargos'!K9-'Swap - Encargos'!$M9)*(1+SUM($B92:$B$228))</f>
        <v>189.26460000000003</v>
      </c>
      <c r="U92" s="4">
        <f>Forward!U92*(1+SUM($B92:$B$228))</f>
        <v>0</v>
      </c>
      <c r="V92" s="6"/>
      <c r="W92" s="20">
        <f t="shared" si="0"/>
        <v>208.34683333333336</v>
      </c>
      <c r="X92" s="20">
        <f t="shared" si="1"/>
        <v>198.72184789094649</v>
      </c>
      <c r="Y92" s="23">
        <f t="shared" si="2"/>
        <v>209.70985000000005</v>
      </c>
      <c r="Z92" s="23">
        <f t="shared" si="3"/>
        <v>195.89901234567898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165.58516666666659</v>
      </c>
      <c r="AJ92" s="9">
        <f t="shared" si="8"/>
        <v>0.44282160036227608</v>
      </c>
      <c r="AK92" s="9">
        <f t="shared" si="9"/>
        <v>0.44282160036227608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Encargos'!B10-'Swap - Encargos'!$M10)*(1+SUM($B93:$B$228))</f>
        <v>113.9847</v>
      </c>
      <c r="L93" s="4">
        <f>Forward!L93*(1+SUM($B93:$B$228))+(-'Swap - Encargos'!C10-'Swap - Encargos'!$M10)*(1+SUM($B93:$B$228))</f>
        <v>220.9188</v>
      </c>
      <c r="M93" s="4">
        <f>Forward!M93*(1+SUM($B93:$B$228))+(-'Swap - Encargos'!D10-'Swap - Encargos'!$M10)*(1+SUM($B93:$B$228))</f>
        <v>224.44410000000002</v>
      </c>
      <c r="N93" s="4">
        <f>Forward!N93*(1+SUM($B93:$B$228))+(-'Swap - Encargos'!E10-'Swap - Encargos'!$M10)*(1+SUM($B93:$B$228))</f>
        <v>212.69310000000002</v>
      </c>
      <c r="O93" s="4">
        <f>Forward!O93*(1+SUM($B93:$B$228))+(-'Swap - Encargos'!F10-'Swap - Encargos'!$M10)*(1+SUM($B93:$B$228))</f>
        <v>206.8176</v>
      </c>
      <c r="P93" s="4">
        <f>Forward!P93*(1+SUM($B93:$B$228))+(-'Swap - Encargos'!G10-'Swap - Encargos'!$M10)*(1+SUM($B93:$B$228))</f>
        <v>204.4674</v>
      </c>
      <c r="Q93" s="4">
        <f>Forward!Q93*(1+SUM($B93:$B$228))+(-'Swap - Encargos'!H10-'Swap - Encargos'!$M10)*(1+SUM($B93:$B$228))</f>
        <v>204.46740000000003</v>
      </c>
      <c r="R93" s="4">
        <f>Forward!R93*(1+SUM($B93:$B$228))+(-'Swap - Encargos'!I10-'Swap - Encargos'!$M10)*(1+SUM($B93:$B$228))</f>
        <v>196.24170000000001</v>
      </c>
      <c r="S93" s="4">
        <f>Forward!S93*(1+SUM($B93:$B$228))+(-'Swap - Encargos'!J10-'Swap - Encargos'!$M10)*(1+SUM($B93:$B$228))</f>
        <v>190.36620000000002</v>
      </c>
      <c r="T93" s="4">
        <f>Forward!T93*(1+SUM($B93:$B$228))+(-'Swap - Encargos'!K10-'Swap - Encargos'!$M10)*(1+SUM($B93:$B$228))</f>
        <v>184.4907</v>
      </c>
      <c r="U93" s="4">
        <f>Forward!U93*(1+SUM($B93:$B$228))</f>
        <v>0</v>
      </c>
      <c r="V93" s="6"/>
      <c r="W93" s="20">
        <f t="shared" si="0"/>
        <v>205.64250000000001</v>
      </c>
      <c r="X93" s="20">
        <f t="shared" si="1"/>
        <v>198.72184789094649</v>
      </c>
      <c r="Y93" s="23">
        <f t="shared" si="2"/>
        <v>206.32797500000001</v>
      </c>
      <c r="Z93" s="23">
        <f t="shared" si="3"/>
        <v>195.89901234567898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168.28949999999995</v>
      </c>
      <c r="AJ93" s="9">
        <f t="shared" si="8"/>
        <v>0.4500537530887968</v>
      </c>
      <c r="AK93" s="9">
        <f t="shared" si="9"/>
        <v>0.4500537530887968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Encargos'!B11-'Swap - Encargos'!$M11)*(1+SUM($B94:$B$228))</f>
        <v>136.72919999999999</v>
      </c>
      <c r="L94" s="4">
        <f>Forward!L94*(1+SUM($B94:$B$228))+(-'Swap - Encargos'!C11-'Swap - Encargos'!$M11)*(1+SUM($B94:$B$228))</f>
        <v>205.09379999999999</v>
      </c>
      <c r="M94" s="4">
        <f>Forward!M94*(1+SUM($B94:$B$228))+(-'Swap - Encargos'!D11-'Swap - Encargos'!$M11)*(1+SUM($B94:$B$228))</f>
        <v>223.953</v>
      </c>
      <c r="N94" s="4">
        <f>Forward!N94*(1+SUM($B94:$B$228))+(-'Swap - Encargos'!E11-'Swap - Encargos'!$M11)*(1+SUM($B94:$B$228))</f>
        <v>222.77430000000001</v>
      </c>
      <c r="O94" s="4">
        <f>Forward!O94*(1+SUM($B94:$B$228))+(-'Swap - Encargos'!F11-'Swap - Encargos'!$M11)*(1+SUM($B94:$B$228))</f>
        <v>209.80860000000001</v>
      </c>
      <c r="P94" s="4">
        <f>Forward!P94*(1+SUM($B94:$B$228))+(-'Swap - Encargos'!G11-'Swap - Encargos'!$M11)*(1+SUM($B94:$B$228))</f>
        <v>207.45120000000003</v>
      </c>
      <c r="Q94" s="4">
        <f>Forward!Q94*(1+SUM($B94:$B$228))+(-'Swap - Encargos'!H11-'Swap - Encargos'!$M11)*(1+SUM($B94:$B$228))</f>
        <v>200.37900000000002</v>
      </c>
      <c r="R94" s="4">
        <f>Forward!R94*(1+SUM($B94:$B$228))+(-'Swap - Encargos'!I11-'Swap - Encargos'!$M11)*(1+SUM($B94:$B$228))</f>
        <v>193.30680000000001</v>
      </c>
      <c r="S94" s="4">
        <f>Forward!S94*(1+SUM($B94:$B$228))+(-'Swap - Encargos'!J11-'Swap - Encargos'!$M11)*(1+SUM($B94:$B$228))</f>
        <v>189.77070000000003</v>
      </c>
      <c r="T94" s="4">
        <f>Forward!T94*(1+SUM($B94:$B$228))+(-'Swap - Encargos'!K11-'Swap - Encargos'!$M11)*(1+SUM($B94:$B$228))</f>
        <v>186.2346</v>
      </c>
      <c r="U94" s="4">
        <f>Forward!U94*(1+SUM($B94:$B$228))</f>
        <v>0</v>
      </c>
      <c r="V94" s="6"/>
      <c r="W94" s="20">
        <f t="shared" si="0"/>
        <v>207.71313333333333</v>
      </c>
      <c r="X94" s="20">
        <f t="shared" si="1"/>
        <v>198.72184789094649</v>
      </c>
      <c r="Y94" s="23">
        <f t="shared" si="2"/>
        <v>209.10138000000001</v>
      </c>
      <c r="Z94" s="23">
        <f t="shared" si="3"/>
        <v>195.89901234567898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166.21886666666663</v>
      </c>
      <c r="AJ94" s="9">
        <f t="shared" si="8"/>
        <v>0.4445162935150419</v>
      </c>
      <c r="AK94" s="9">
        <f t="shared" si="9"/>
        <v>0.4445162935150419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Encargos'!B12-'Swap - Encargos'!$M12)*(1+SUM($B95:$B$228))</f>
        <v>112.252</v>
      </c>
      <c r="L95" s="4">
        <f>Forward!L95*(1+SUM($B95:$B$228))+(-'Swap - Encargos'!C12-'Swap - Encargos'!$M12)*(1+SUM($B95:$B$228))</f>
        <v>174.8768</v>
      </c>
      <c r="M95" s="4">
        <f>Forward!M95*(1+SUM($B95:$B$228))+(-'Swap - Encargos'!D12-'Swap - Encargos'!$M12)*(1+SUM($B95:$B$228))</f>
        <v>199.69040000000001</v>
      </c>
      <c r="N95" s="4">
        <f>Forward!N95*(1+SUM($B95:$B$228))+(-'Swap - Encargos'!E12-'Swap - Encargos'!$M12)*(1+SUM($B95:$B$228))</f>
        <v>204.41679999999999</v>
      </c>
      <c r="O95" s="4">
        <f>Forward!O95*(1+SUM($B95:$B$228))+(-'Swap - Encargos'!F12-'Swap - Encargos'!$M12)*(1+SUM($B95:$B$228))</f>
        <v>196.1456</v>
      </c>
      <c r="P95" s="4">
        <f>Forward!P95*(1+SUM($B95:$B$228))+(-'Swap - Encargos'!G12-'Swap - Encargos'!$M12)*(1+SUM($B95:$B$228))</f>
        <v>193.7824</v>
      </c>
      <c r="Q95" s="4">
        <f>Forward!Q95*(1+SUM($B95:$B$228))+(-'Swap - Encargos'!H12-'Swap - Encargos'!$M12)*(1+SUM($B95:$B$228))</f>
        <v>186.69279999999998</v>
      </c>
      <c r="R95" s="4">
        <f>Forward!R95*(1+SUM($B95:$B$228))+(-'Swap - Encargos'!I12-'Swap - Encargos'!$M12)*(1+SUM($B95:$B$228))</f>
        <v>183.148</v>
      </c>
      <c r="S95" s="4">
        <f>Forward!S95*(1+SUM($B95:$B$228))+(-'Swap - Encargos'!J12-'Swap - Encargos'!$M12)*(1+SUM($B95:$B$228))</f>
        <v>179.60319999999999</v>
      </c>
      <c r="T95" s="4">
        <f>Forward!T95*(1+SUM($B95:$B$228))+(-'Swap - Encargos'!K12-'Swap - Encargos'!$M12)*(1+SUM($B95:$B$228))</f>
        <v>176.05840000000001</v>
      </c>
      <c r="U95" s="4">
        <f>Forward!U95*(1+SUM($B95:$B$228))</f>
        <v>0</v>
      </c>
      <c r="V95" s="6"/>
      <c r="W95" s="20">
        <f t="shared" si="0"/>
        <v>185.31426666666667</v>
      </c>
      <c r="X95" s="20">
        <f t="shared" si="1"/>
        <v>198.72184789094649</v>
      </c>
      <c r="Y95" s="23">
        <f t="shared" si="2"/>
        <v>189.70588000000001</v>
      </c>
      <c r="Z95" s="23">
        <f t="shared" si="3"/>
        <v>195.89901234567898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188.61773333333329</v>
      </c>
      <c r="AJ95" s="9">
        <f t="shared" si="8"/>
        <v>0.50441720241469923</v>
      </c>
      <c r="AK95" s="9">
        <f t="shared" si="9"/>
        <v>0.50441720241469923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Encargos'!B13-'Swap - Encargos'!$M13)*(1+SUM($B96:$B$228))</f>
        <v>105.813</v>
      </c>
      <c r="L96" s="4">
        <f>Forward!L96*(1+SUM($B96:$B$228))+(-'Swap - Encargos'!C13-'Swap - Encargos'!$M13)*(1+SUM($B96:$B$228))</f>
        <v>124.6242</v>
      </c>
      <c r="M96" s="4">
        <f>Forward!M96*(1+SUM($B96:$B$228))+(-'Swap - Encargos'!D13-'Swap - Encargos'!$M13)*(1+SUM($B96:$B$228))</f>
        <v>170.47649999999999</v>
      </c>
      <c r="N96" s="4">
        <f>Forward!N96*(1+SUM($B96:$B$228))+(-'Swap - Encargos'!E13-'Swap - Encargos'!$M13)*(1+SUM($B96:$B$228))</f>
        <v>185.76059999999998</v>
      </c>
      <c r="O96" s="4">
        <f>Forward!O96*(1+SUM($B96:$B$228))+(-'Swap - Encargos'!F13-'Swap - Encargos'!$M13)*(1+SUM($B96:$B$228))</f>
        <v>177.5307</v>
      </c>
      <c r="P96" s="4">
        <f>Forward!P96*(1+SUM($B96:$B$228))+(-'Swap - Encargos'!G13-'Swap - Encargos'!$M13)*(1+SUM($B96:$B$228))</f>
        <v>190.46340000000001</v>
      </c>
      <c r="Q96" s="4">
        <f>Forward!Q96*(1+SUM($B96:$B$228))+(-'Swap - Encargos'!H13-'Swap - Encargos'!$M13)*(1+SUM($B96:$B$228))</f>
        <v>183.4092</v>
      </c>
      <c r="R96" s="4">
        <f>Forward!R96*(1+SUM($B96:$B$228))+(-'Swap - Encargos'!I13-'Swap - Encargos'!$M13)*(1+SUM($B96:$B$228))</f>
        <v>183.4092</v>
      </c>
      <c r="S96" s="4">
        <f>Forward!S96*(1+SUM($B96:$B$228))+(-'Swap - Encargos'!J13-'Swap - Encargos'!$M13)*(1+SUM($B96:$B$228))</f>
        <v>178.7064</v>
      </c>
      <c r="T96" s="4">
        <f>Forward!T96*(1+SUM($B96:$B$228))+(-'Swap - Encargos'!K13-'Swap - Encargos'!$M13)*(1+SUM($B96:$B$228))</f>
        <v>171.65219999999999</v>
      </c>
      <c r="U96" s="4">
        <f>Forward!U96*(1+SUM($B96:$B$228))</f>
        <v>0</v>
      </c>
      <c r="V96" s="6"/>
      <c r="W96" s="20">
        <f t="shared" si="0"/>
        <v>155.84556666666666</v>
      </c>
      <c r="X96" s="20">
        <f t="shared" si="1"/>
        <v>198.72184789094649</v>
      </c>
      <c r="Y96" s="23">
        <f t="shared" si="2"/>
        <v>166.9494</v>
      </c>
      <c r="Z96" s="23">
        <f t="shared" si="3"/>
        <v>195.89901234567898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218.0864333333333</v>
      </c>
      <c r="AJ96" s="9">
        <f t="shared" si="8"/>
        <v>0.58322484658529716</v>
      </c>
      <c r="AK96" s="9">
        <f t="shared" si="9"/>
        <v>0.58322484658529716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Encargos'!B14-'Swap - Encargos'!$M14)*(1+SUM($B97:$B$228))</f>
        <v>108.9588</v>
      </c>
      <c r="L97" s="4">
        <f>Forward!L97*(1+SUM($B97:$B$228))+(-'Swap - Encargos'!C14-'Swap - Encargos'!$M14)*(1+SUM($B97:$B$228))</f>
        <v>124.18959999999998</v>
      </c>
      <c r="M97" s="4">
        <f>Forward!M97*(1+SUM($B97:$B$228))+(-'Swap - Encargos'!D14-'Swap - Encargos'!$M14)*(1+SUM($B97:$B$228))</f>
        <v>167.53879999999998</v>
      </c>
      <c r="N97" s="4">
        <f>Forward!N97*(1+SUM($B97:$B$228))+(-'Swap - Encargos'!E14-'Swap - Encargos'!$M14)*(1+SUM($B97:$B$228))</f>
        <v>179.25479999999999</v>
      </c>
      <c r="O97" s="4">
        <f>Forward!O97*(1+SUM($B97:$B$228))+(-'Swap - Encargos'!F14-'Swap - Encargos'!$M14)*(1+SUM($B97:$B$228))</f>
        <v>173.39679999999998</v>
      </c>
      <c r="P97" s="4">
        <f>Forward!P97*(1+SUM($B97:$B$228))+(-'Swap - Encargos'!G14-'Swap - Encargos'!$M14)*(1+SUM($B97:$B$228))</f>
        <v>194.48560000000001</v>
      </c>
      <c r="Q97" s="4">
        <f>Forward!Q97*(1+SUM($B97:$B$228))+(-'Swap - Encargos'!H14-'Swap - Encargos'!$M14)*(1+SUM($B97:$B$228))</f>
        <v>193.31399999999999</v>
      </c>
      <c r="R97" s="4">
        <f>Forward!R97*(1+SUM($B97:$B$228))+(-'Swap - Encargos'!I14-'Swap - Encargos'!$M14)*(1+SUM($B97:$B$228))</f>
        <v>182.7696</v>
      </c>
      <c r="S97" s="4">
        <f>Forward!S97*(1+SUM($B97:$B$228))+(-'Swap - Encargos'!J14-'Swap - Encargos'!$M14)*(1+SUM($B97:$B$228))</f>
        <v>178.08319999999998</v>
      </c>
      <c r="T97" s="4">
        <f>Forward!T97*(1+SUM($B97:$B$228))+(-'Swap - Encargos'!K14-'Swap - Encargos'!$M14)*(1+SUM($B97:$B$228))</f>
        <v>171.05359999999999</v>
      </c>
      <c r="U97" s="4">
        <f>Forward!U97*(1+SUM($B97:$B$228))</f>
        <v>0</v>
      </c>
      <c r="V97" s="6"/>
      <c r="W97" s="20">
        <f t="shared" si="0"/>
        <v>155.04173333333333</v>
      </c>
      <c r="X97" s="20">
        <f t="shared" si="1"/>
        <v>198.72184789094649</v>
      </c>
      <c r="Y97" s="23">
        <f t="shared" si="2"/>
        <v>166.34767333333332</v>
      </c>
      <c r="Z97" s="23">
        <f t="shared" si="3"/>
        <v>195.89901234567898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218.89026666666663</v>
      </c>
      <c r="AJ97" s="9">
        <f t="shared" si="8"/>
        <v>0.58537452442333537</v>
      </c>
      <c r="AK97" s="9">
        <f t="shared" si="9"/>
        <v>0.58537452442333537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Encargos'!C15-'Swap - Encargos'!$M15)*(1+SUM($B98:$B$228))</f>
        <v>114.20920000000001</v>
      </c>
      <c r="M98" s="4">
        <f>Forward!M98*(1+SUM($B98:$B$228))+(-'Swap - Encargos'!D15-'Swap - Encargos'!$M15)*(1+SUM($B98:$B$228))</f>
        <v>136.3518</v>
      </c>
      <c r="N98" s="4">
        <f>Forward!N98*(1+SUM($B98:$B$228))+(-'Swap - Encargos'!E15-'Swap - Encargos'!$M15)*(1+SUM($B98:$B$228))</f>
        <v>153.83279999999999</v>
      </c>
      <c r="O98" s="4">
        <f>Forward!O98*(1+SUM($B98:$B$228))+(-'Swap - Encargos'!F15-'Swap - Encargos'!$M15)*(1+SUM($B98:$B$228))</f>
        <v>166.65219999999999</v>
      </c>
      <c r="P98" s="4">
        <f>Forward!P98*(1+SUM($B98:$B$228))+(-'Swap - Encargos'!G15-'Swap - Encargos'!$M15)*(1+SUM($B98:$B$228))</f>
        <v>198.11799999999999</v>
      </c>
      <c r="Q98" s="4">
        <f>Forward!Q98*(1+SUM($B98:$B$228))+(-'Swap - Encargos'!H15-'Swap - Encargos'!$M15)*(1+SUM($B98:$B$228))</f>
        <v>193.45639999999997</v>
      </c>
      <c r="R98" s="4">
        <f>Forward!R98*(1+SUM($B98:$B$228))+(-'Swap - Encargos'!I15-'Swap - Encargos'!$M15)*(1+SUM($B98:$B$228))</f>
        <v>186.464</v>
      </c>
      <c r="S98" s="4">
        <f>Forward!S98*(1+SUM($B98:$B$228))+(-'Swap - Encargos'!J15-'Swap - Encargos'!$M15)*(1+SUM($B98:$B$228))</f>
        <v>181.80239999999998</v>
      </c>
      <c r="T98" s="4">
        <f>Forward!T98*(1+SUM($B98:$B$228))+(-'Swap - Encargos'!K15-'Swap - Encargos'!$M15)*(1+SUM($B98:$B$228))</f>
        <v>174.81</v>
      </c>
      <c r="U98" s="4">
        <f>Forward!U98*(1+SUM($B98:$B$228))</f>
        <v>0</v>
      </c>
      <c r="V98" s="6"/>
      <c r="W98" s="20">
        <f t="shared" si="0"/>
        <v>134.79793333333333</v>
      </c>
      <c r="X98" s="20">
        <f t="shared" si="1"/>
        <v>198.72184789094649</v>
      </c>
      <c r="Y98" s="23">
        <f t="shared" si="2"/>
        <v>153.83280000000002</v>
      </c>
      <c r="Z98" s="23">
        <f t="shared" si="3"/>
        <v>195.89901234567898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234.40078666666665</v>
      </c>
      <c r="AJ98" s="9">
        <f t="shared" si="8"/>
        <v>0.63489057239057234</v>
      </c>
      <c r="AK98" s="9">
        <f t="shared" si="9"/>
        <v>0.63489057239057234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Encargos'!C16-'Swap - Encargos'!$M16)*(1+SUM($B99:$B$228))</f>
        <v>116.00999999999999</v>
      </c>
      <c r="M99" s="4">
        <f>Forward!M99*(1+SUM($B99:$B$228))+(-'Swap - Encargos'!D16-'Swap - Encargos'!$M16)*(1+SUM($B99:$B$228))</f>
        <v>126.45089999999999</v>
      </c>
      <c r="N99" s="4">
        <f>Forward!N99*(1+SUM($B99:$B$228))+(-'Swap - Encargos'!E16-'Swap - Encargos'!$M16)*(1+SUM($B99:$B$228))</f>
        <v>138.05189999999999</v>
      </c>
      <c r="O99" s="4">
        <f>Forward!O99*(1+SUM($B99:$B$228))+(-'Swap - Encargos'!F16-'Swap - Encargos'!$M16)*(1+SUM($B99:$B$228))</f>
        <v>157.77359999999999</v>
      </c>
      <c r="P99" s="4">
        <f>Forward!P99*(1+SUM($B99:$B$228))+(-'Swap - Encargos'!G16-'Swap - Encargos'!$M16)*(1+SUM($B99:$B$228))</f>
        <v>200.69729999999998</v>
      </c>
      <c r="Q99" s="4">
        <f>Forward!Q99*(1+SUM($B99:$B$228))+(-'Swap - Encargos'!H16-'Swap - Encargos'!$M16)*(1+SUM($B99:$B$228))</f>
        <v>196.05689999999998</v>
      </c>
      <c r="R99" s="4">
        <f>Forward!R99*(1+SUM($B99:$B$228))+(-'Swap - Encargos'!I16-'Swap - Encargos'!$M16)*(1+SUM($B99:$B$228))</f>
        <v>190.25639999999999</v>
      </c>
      <c r="S99" s="4">
        <f>Forward!S99*(1+SUM($B99:$B$228))+(-'Swap - Encargos'!J16-'Swap - Encargos'!$M16)*(1+SUM($B99:$B$228))</f>
        <v>185.61599999999999</v>
      </c>
      <c r="T99" s="4">
        <f>Forward!T99*(1+SUM($B99:$B$228))+(-'Swap - Encargos'!K16-'Swap - Encargos'!$M16)*(1+SUM($B99:$B$228))</f>
        <v>178.65539999999999</v>
      </c>
      <c r="U99" s="4">
        <f>Forward!U99*(1+SUM($B99:$B$228))</f>
        <v>0</v>
      </c>
      <c r="V99" s="6"/>
      <c r="W99" s="20">
        <f t="shared" si="0"/>
        <v>127.99769999999999</v>
      </c>
      <c r="X99" s="20">
        <f t="shared" si="1"/>
        <v>198.72184789094649</v>
      </c>
      <c r="Y99" s="23">
        <f t="shared" si="2"/>
        <v>149.13085499999997</v>
      </c>
      <c r="Z99" s="23">
        <f t="shared" si="3"/>
        <v>195.89901234567898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241.20101999999997</v>
      </c>
      <c r="AJ99" s="9">
        <f t="shared" si="8"/>
        <v>0.65330946976197535</v>
      </c>
      <c r="AK99" s="9">
        <f t="shared" si="9"/>
        <v>0.65330946976197535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Encargos'!C17-'Swap - Encargos'!$M17)*(1+SUM($B100:$B$228))</f>
        <v>115.16999999999999</v>
      </c>
      <c r="M100" s="4">
        <f>Forward!M100*(1+SUM($B100:$B$228))+(-'Swap - Encargos'!D17-'Swap - Encargos'!$M17)*(1+SUM($B100:$B$228))</f>
        <v>130.1421</v>
      </c>
      <c r="N100" s="4">
        <f>Forward!N100*(1+SUM($B100:$B$228))+(-'Swap - Encargos'!E17-'Swap - Encargos'!$M17)*(1+SUM($B100:$B$228))</f>
        <v>132.44550000000001</v>
      </c>
      <c r="O100" s="4">
        <f>Forward!O100*(1+SUM($B100:$B$228))+(-'Swap - Encargos'!F17-'Swap - Encargos'!$M17)*(1+SUM($B100:$B$228))</f>
        <v>143.96249999999998</v>
      </c>
      <c r="P100" s="4">
        <f>Forward!P100*(1+SUM($B100:$B$228))+(-'Swap - Encargos'!G17-'Swap - Encargos'!$M17)*(1+SUM($B100:$B$228))</f>
        <v>171.60329999999999</v>
      </c>
      <c r="Q100" s="4">
        <f>Forward!Q100*(1+SUM($B100:$B$228))+(-'Swap - Encargos'!H17-'Swap - Encargos'!$M17)*(1+SUM($B100:$B$228))</f>
        <v>187.72710000000001</v>
      </c>
      <c r="R100" s="4">
        <f>Forward!R100*(1+SUM($B100:$B$228))+(-'Swap - Encargos'!I17-'Swap - Encargos'!$M17)*(1+SUM($B100:$B$228))</f>
        <v>180.8169</v>
      </c>
      <c r="S100" s="4">
        <f>Forward!S100*(1+SUM($B100:$B$228))+(-'Swap - Encargos'!J17-'Swap - Encargos'!$M17)*(1+SUM($B100:$B$228))</f>
        <v>176.21010000000001</v>
      </c>
      <c r="T100" s="4">
        <f>Forward!T100*(1+SUM($B100:$B$228))+(-'Swap - Encargos'!K17-'Swap - Encargos'!$M17)*(1+SUM($B100:$B$228))</f>
        <v>169.29990000000001</v>
      </c>
      <c r="U100" s="4">
        <f>Forward!U100*(1+SUM($B100:$B$228))</f>
        <v>0</v>
      </c>
      <c r="V100" s="6"/>
      <c r="W100" s="20">
        <f t="shared" si="0"/>
        <v>127.51878333333333</v>
      </c>
      <c r="X100" s="20">
        <f t="shared" si="1"/>
        <v>198.72184789094649</v>
      </c>
      <c r="Y100" s="23">
        <f t="shared" si="2"/>
        <v>141.08324999999999</v>
      </c>
      <c r="Z100" s="23">
        <f t="shared" si="3"/>
        <v>195.89901234567898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241.67993666666666</v>
      </c>
      <c r="AJ100" s="9">
        <f t="shared" si="8"/>
        <v>0.65460664832929727</v>
      </c>
      <c r="AK100" s="9">
        <f t="shared" si="9"/>
        <v>0.65460664832929727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Encargos'!C18-'Swap - Encargos'!$M18)*(1+SUM($B101:$B$228))</f>
        <v>106.4478</v>
      </c>
      <c r="M101" s="4">
        <f>Forward!M101*(1+SUM($B101:$B$228))+(-'Swap - Encargos'!D18-'Swap - Encargos'!$M18)*(1+SUM($B101:$B$228))</f>
        <v>111.02620000000002</v>
      </c>
      <c r="N101" s="4">
        <f>Forward!N101*(1+SUM($B101:$B$228))+(-'Swap - Encargos'!E18-'Swap - Encargos'!$M18)*(1+SUM($B101:$B$228))</f>
        <v>119.03840000000002</v>
      </c>
      <c r="O101" s="4">
        <f>Forward!O101*(1+SUM($B101:$B$228))+(-'Swap - Encargos'!F18-'Swap - Encargos'!$M18)*(1+SUM($B101:$B$228))</f>
        <v>133.91820000000001</v>
      </c>
      <c r="P101" s="4">
        <f>Forward!P101*(1+SUM($B101:$B$228))+(-'Swap - Encargos'!G18-'Swap - Encargos'!$M18)*(1+SUM($B101:$B$228))</f>
        <v>162.53319999999999</v>
      </c>
      <c r="Q101" s="4">
        <f>Forward!Q101*(1+SUM($B101:$B$228))+(-'Swap - Encargos'!H18-'Swap - Encargos'!$M18)*(1+SUM($B101:$B$228))</f>
        <v>178.55760000000001</v>
      </c>
      <c r="R101" s="4">
        <f>Forward!R101*(1+SUM($B101:$B$228))+(-'Swap - Encargos'!I18-'Swap - Encargos'!$M18)*(1+SUM($B101:$B$228))</f>
        <v>176.26840000000001</v>
      </c>
      <c r="S101" s="4">
        <f>Forward!S101*(1+SUM($B101:$B$228))+(-'Swap - Encargos'!J18-'Swap - Encargos'!$M18)*(1+SUM($B101:$B$228))</f>
        <v>175.12380000000002</v>
      </c>
      <c r="T101" s="4">
        <f>Forward!T101*(1+SUM($B101:$B$228))+(-'Swap - Encargos'!K18-'Swap - Encargos'!$M18)*(1+SUM($B101:$B$228))</f>
        <v>171.69</v>
      </c>
      <c r="U101" s="4">
        <f>Forward!U101*(1+SUM($B101:$B$228))</f>
        <v>0</v>
      </c>
      <c r="V101" s="6"/>
      <c r="W101" s="20">
        <f t="shared" si="0"/>
        <v>114.46000000000001</v>
      </c>
      <c r="X101" s="20">
        <f t="shared" si="1"/>
        <v>198.72184789094649</v>
      </c>
      <c r="Y101" s="23">
        <f t="shared" si="2"/>
        <v>130.19825000000003</v>
      </c>
      <c r="Z101" s="23">
        <f t="shared" si="3"/>
        <v>195.89901234567898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254.73871999999997</v>
      </c>
      <c r="AJ101" s="9">
        <f t="shared" si="8"/>
        <v>0.6899772566925475</v>
      </c>
      <c r="AK101" s="9">
        <f t="shared" si="9"/>
        <v>0.6899772566925475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Encargos'!C19-'Swap - Encargos'!$M19)*(1+SUM($B102:$B$228))</f>
        <v>116.1678</v>
      </c>
      <c r="M102" s="4">
        <f>Forward!M102*(1+SUM($B102:$B$228))+(-'Swap - Encargos'!D19-'Swap - Encargos'!$M19)*(1+SUM($B102:$B$228))</f>
        <v>115.02889999999999</v>
      </c>
      <c r="N102" s="4">
        <f>Forward!N102*(1+SUM($B102:$B$228))+(-'Swap - Encargos'!E19-'Swap - Encargos'!$M19)*(1+SUM($B102:$B$228))</f>
        <v>129.83459999999999</v>
      </c>
      <c r="O102" s="4">
        <f>Forward!O102*(1+SUM($B102:$B$228))+(-'Swap - Encargos'!F19-'Swap - Encargos'!$M19)*(1+SUM($B102:$B$228))</f>
        <v>142.36250000000001</v>
      </c>
      <c r="P102" s="4">
        <f>Forward!P102*(1+SUM($B102:$B$228))+(-'Swap - Encargos'!G19-'Swap - Encargos'!$M19)*(1+SUM($B102:$B$228))</f>
        <v>159.446</v>
      </c>
      <c r="Q102" s="4">
        <f>Forward!Q102*(1+SUM($B102:$B$228))+(-'Swap - Encargos'!H19-'Swap - Encargos'!$M19)*(1+SUM($B102:$B$228))</f>
        <v>177.66839999999999</v>
      </c>
      <c r="R102" s="4">
        <f>Forward!R102*(1+SUM($B102:$B$228))+(-'Swap - Encargos'!I19-'Swap - Encargos'!$M19)*(1+SUM($B102:$B$228))</f>
        <v>174.2517</v>
      </c>
      <c r="S102" s="4">
        <f>Forward!S102*(1+SUM($B102:$B$228))+(-'Swap - Encargos'!J19-'Swap - Encargos'!$M19)*(1+SUM($B102:$B$228))</f>
        <v>171.97389999999999</v>
      </c>
      <c r="T102" s="4">
        <f>Forward!T102*(1+SUM($B102:$B$228))+(-'Swap - Encargos'!K19-'Swap - Encargos'!$M19)*(1+SUM($B102:$B$228))</f>
        <v>169.6961</v>
      </c>
      <c r="U102" s="4">
        <f>Forward!U102*(1+SUM($B102:$B$228))</f>
        <v>0</v>
      </c>
      <c r="V102" s="6"/>
      <c r="W102" s="20">
        <f t="shared" si="0"/>
        <v>123.25428888888888</v>
      </c>
      <c r="X102" s="20">
        <f t="shared" si="1"/>
        <v>198.72184789094649</v>
      </c>
      <c r="Y102" s="23">
        <f t="shared" si="2"/>
        <v>136.66800000000001</v>
      </c>
      <c r="Z102" s="23">
        <f t="shared" si="3"/>
        <v>195.89901234567898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245.9444311111111</v>
      </c>
      <c r="AJ102" s="9">
        <f t="shared" si="8"/>
        <v>0.6661573233815955</v>
      </c>
      <c r="AK102" s="9">
        <f t="shared" si="9"/>
        <v>0.6661573233815955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Encargos'!C20-'Swap - Encargos'!$M20)*(1+SUM($B103:$B$228))</f>
        <v>112.52340000000001</v>
      </c>
      <c r="M103" s="4">
        <f>Forward!M103*(1+SUM($B103:$B$228))+(-'Swap - Encargos'!D20-'Swap - Encargos'!$M20)*(1+SUM($B103:$B$228))</f>
        <v>118.2064</v>
      </c>
      <c r="N103" s="4">
        <f>Forward!N103*(1+SUM($B103:$B$228))+(-'Swap - Encargos'!E20-'Swap - Encargos'!$M20)*(1+SUM($B103:$B$228))</f>
        <v>128.4358</v>
      </c>
      <c r="O103" s="4">
        <f>Forward!O103*(1+SUM($B103:$B$228))+(-'Swap - Encargos'!F20-'Swap - Encargos'!$M20)*(1+SUM($B103:$B$228))</f>
        <v>137.52859999999998</v>
      </c>
      <c r="P103" s="4">
        <f>Forward!P103*(1+SUM($B103:$B$228))+(-'Swap - Encargos'!G20-'Swap - Encargos'!$M20)*(1+SUM($B103:$B$228))</f>
        <v>152.30440000000002</v>
      </c>
      <c r="Q103" s="4">
        <f>Forward!Q103*(1+SUM($B103:$B$228))+(-'Swap - Encargos'!H20-'Swap - Encargos'!$M20)*(1+SUM($B103:$B$228))</f>
        <v>171.62660000000002</v>
      </c>
      <c r="R103" s="4">
        <f>Forward!R103*(1+SUM($B103:$B$228))+(-'Swap - Encargos'!I20-'Swap - Encargos'!$M20)*(1+SUM($B103:$B$228))</f>
        <v>169.35340000000002</v>
      </c>
      <c r="S103" s="4">
        <f>Forward!S103*(1+SUM($B103:$B$228))+(-'Swap - Encargos'!J20-'Swap - Encargos'!$M20)*(1+SUM($B103:$B$228))</f>
        <v>167.08020000000002</v>
      </c>
      <c r="T103" s="4">
        <f>Forward!T103*(1+SUM($B103:$B$228))+(-'Swap - Encargos'!K20-'Swap - Encargos'!$M20)*(1+SUM($B103:$B$228))</f>
        <v>164.80700000000002</v>
      </c>
      <c r="U103" s="4">
        <f>Forward!U103*(1+SUM($B103:$B$228))</f>
        <v>0</v>
      </c>
      <c r="V103" s="6"/>
      <c r="W103" s="20">
        <f t="shared" si="0"/>
        <v>123.19481111111109</v>
      </c>
      <c r="X103" s="20">
        <f t="shared" si="1"/>
        <v>198.72184789094649</v>
      </c>
      <c r="Y103" s="23">
        <f t="shared" si="2"/>
        <v>134.72498666666667</v>
      </c>
      <c r="Z103" s="23">
        <f t="shared" si="3"/>
        <v>195.89901234567898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246.00390888888887</v>
      </c>
      <c r="AJ103" s="9">
        <f t="shared" si="8"/>
        <v>0.66631842301319166</v>
      </c>
      <c r="AK103" s="9">
        <f t="shared" si="9"/>
        <v>0.66631842301319166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Encargos'!C21-'Swap - Encargos'!$M21)*(1+SUM($B104:$B$228))</f>
        <v>116.01479999999999</v>
      </c>
      <c r="M104" s="4">
        <f>Forward!M104*(1+SUM($B104:$B$228))+(-'Swap - Encargos'!D21-'Swap - Encargos'!$M21)*(1+SUM($B104:$B$228))</f>
        <v>118.28959999999999</v>
      </c>
      <c r="N104" s="4">
        <f>Forward!N104*(1+SUM($B104:$B$228))+(-'Swap - Encargos'!E21-'Swap - Encargos'!$M21)*(1+SUM($B104:$B$228))</f>
        <v>131.93839999999997</v>
      </c>
      <c r="O104" s="4">
        <f>Forward!O104*(1+SUM($B104:$B$228))+(-'Swap - Encargos'!F21-'Swap - Encargos'!$M21)*(1+SUM($B104:$B$228))</f>
        <v>137.62539999999998</v>
      </c>
      <c r="P104" s="4">
        <f>Forward!P104*(1+SUM($B104:$B$228))+(-'Swap - Encargos'!G21-'Swap - Encargos'!$M21)*(1+SUM($B104:$B$228))</f>
        <v>147.86199999999999</v>
      </c>
      <c r="Q104" s="4">
        <f>Forward!Q104*(1+SUM($B104:$B$228))+(-'Swap - Encargos'!H21-'Swap - Encargos'!$M21)*(1+SUM($B104:$B$228))</f>
        <v>168.33519999999999</v>
      </c>
      <c r="R104" s="4">
        <f>Forward!R104*(1+SUM($B104:$B$228))+(-'Swap - Encargos'!I21-'Swap - Encargos'!$M21)*(1+SUM($B104:$B$228))</f>
        <v>164.92299999999997</v>
      </c>
      <c r="S104" s="4">
        <f>Forward!S104*(1+SUM($B104:$B$228))+(-'Swap - Encargos'!J21-'Swap - Encargos'!$M21)*(1+SUM($B104:$B$228))</f>
        <v>162.64819999999997</v>
      </c>
      <c r="T104" s="4">
        <f>Forward!T104*(1+SUM($B104:$B$228))+(-'Swap - Encargos'!K21-'Swap - Encargos'!$M21)*(1+SUM($B104:$B$228))</f>
        <v>160.37339999999998</v>
      </c>
      <c r="U104" s="4">
        <f>Forward!U104*(1+SUM($B104:$B$228))</f>
        <v>0</v>
      </c>
      <c r="V104" s="6"/>
      <c r="W104" s="20">
        <f t="shared" si="0"/>
        <v>125.6827</v>
      </c>
      <c r="X104" s="20">
        <f t="shared" si="1"/>
        <v>198.72184789094649</v>
      </c>
      <c r="Y104" s="23">
        <f t="shared" si="2"/>
        <v>135.57807999999997</v>
      </c>
      <c r="Z104" s="23">
        <f t="shared" si="3"/>
        <v>195.89901234567898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243.51601999999997</v>
      </c>
      <c r="AJ104" s="9">
        <f t="shared" si="8"/>
        <v>0.65957980569380081</v>
      </c>
      <c r="AK104" s="9">
        <f t="shared" si="9"/>
        <v>0.65957980569380081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Encargos'!C22-'Swap - Encargos'!$M22)*(1+SUM($B105:$B$228))</f>
        <v>122.70960000000001</v>
      </c>
      <c r="M105" s="4">
        <f>Forward!M105*(1+SUM($B105:$B$228))+(-'Swap - Encargos'!D22-'Swap - Encargos'!$M22)*(1+SUM($B105:$B$228))</f>
        <v>112.4838</v>
      </c>
      <c r="N105" s="4">
        <f>Forward!N105*(1+SUM($B105:$B$228))+(-'Swap - Encargos'!E22-'Swap - Encargos'!$M22)*(1+SUM($B105:$B$228))</f>
        <v>129.52680000000001</v>
      </c>
      <c r="O105" s="4">
        <f>Forward!O105*(1+SUM($B105:$B$228))+(-'Swap - Encargos'!F22-'Swap - Encargos'!$M22)*(1+SUM($B105:$B$228))</f>
        <v>138.61640000000003</v>
      </c>
      <c r="P105" s="4">
        <f>Forward!P105*(1+SUM($B105:$B$228))+(-'Swap - Encargos'!G22-'Swap - Encargos'!$M22)*(1+SUM($B105:$B$228))</f>
        <v>153.387</v>
      </c>
      <c r="Q105" s="4">
        <f>Forward!Q105*(1+SUM($B105:$B$228))+(-'Swap - Encargos'!H22-'Swap - Encargos'!$M22)*(1+SUM($B105:$B$228))</f>
        <v>161.34040000000002</v>
      </c>
      <c r="R105" s="4">
        <f>Forward!R105*(1+SUM($B105:$B$228))+(-'Swap - Encargos'!I22-'Swap - Encargos'!$M22)*(1+SUM($B105:$B$228))</f>
        <v>162.47660000000002</v>
      </c>
      <c r="S105" s="4">
        <f>Forward!S105*(1+SUM($B105:$B$228))+(-'Swap - Encargos'!J22-'Swap - Encargos'!$M22)*(1+SUM($B105:$B$228))</f>
        <v>160.20420000000001</v>
      </c>
      <c r="T105" s="4">
        <f>Forward!T105*(1+SUM($B105:$B$228))+(-'Swap - Encargos'!K22-'Swap - Encargos'!$M22)*(1+SUM($B105:$B$228))</f>
        <v>157.93180000000004</v>
      </c>
      <c r="U105" s="4">
        <f>Forward!U105*(1+SUM($B105:$B$228))</f>
        <v>0</v>
      </c>
      <c r="V105" s="6"/>
      <c r="W105" s="20">
        <f t="shared" si="0"/>
        <v>124.6663888888889</v>
      </c>
      <c r="X105" s="20">
        <f t="shared" si="1"/>
        <v>198.72184789094649</v>
      </c>
      <c r="Y105" s="23">
        <f t="shared" si="2"/>
        <v>135.85164666666668</v>
      </c>
      <c r="Z105" s="23">
        <f t="shared" si="3"/>
        <v>195.89901234567898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244.53233111111109</v>
      </c>
      <c r="AJ105" s="9">
        <f t="shared" si="8"/>
        <v>0.66233255389160373</v>
      </c>
      <c r="AK105" s="9">
        <f t="shared" si="9"/>
        <v>0.66233255389160373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Encargos'!C23-'Swap - Encargos'!$M23)*(1+SUM($B106:$B$228))</f>
        <v>116.7299</v>
      </c>
      <c r="M106" s="4">
        <f>Forward!M106*(1+SUM($B106:$B$228))+(-'Swap - Encargos'!D23-'Swap - Encargos'!$M23)*(1+SUM($B106:$B$228))</f>
        <v>112.19670000000001</v>
      </c>
      <c r="N106" s="4">
        <f>Forward!N106*(1+SUM($B106:$B$228))+(-'Swap - Encargos'!E23-'Swap - Encargos'!$M23)*(1+SUM($B106:$B$228))</f>
        <v>122.39639999999999</v>
      </c>
      <c r="O106" s="4">
        <f>Forward!O106*(1+SUM($B106:$B$228))+(-'Swap - Encargos'!F23-'Swap - Encargos'!$M23)*(1+SUM($B106:$B$228))</f>
        <v>132.59610000000001</v>
      </c>
      <c r="P106" s="4">
        <f>Forward!P106*(1+SUM($B106:$B$228))+(-'Swap - Encargos'!G23-'Swap - Encargos'!$M23)*(1+SUM($B106:$B$228))</f>
        <v>152.99549999999999</v>
      </c>
      <c r="Q106" s="4">
        <f>Forward!Q106*(1+SUM($B106:$B$228))+(-'Swap - Encargos'!H23-'Swap - Encargos'!$M23)*(1+SUM($B106:$B$228))</f>
        <v>162.06189999999998</v>
      </c>
      <c r="R106" s="4">
        <f>Forward!R106*(1+SUM($B106:$B$228))+(-'Swap - Encargos'!I23-'Swap - Encargos'!$M23)*(1+SUM($B106:$B$228))</f>
        <v>162.06190000000001</v>
      </c>
      <c r="S106" s="4">
        <f>Forward!S106*(1+SUM($B106:$B$228))+(-'Swap - Encargos'!J23-'Swap - Encargos'!$M23)*(1+SUM($B106:$B$228))</f>
        <v>159.7953</v>
      </c>
      <c r="T106" s="4">
        <f>Forward!T106*(1+SUM($B106:$B$228))+(-'Swap - Encargos'!K23-'Swap - Encargos'!$M23)*(1+SUM($B106:$B$228))</f>
        <v>157.52869999999999</v>
      </c>
      <c r="U106" s="4">
        <f>Forward!U106*(1+SUM($B106:$B$228))</f>
        <v>0</v>
      </c>
      <c r="V106" s="6"/>
      <c r="W106" s="20">
        <f t="shared" si="0"/>
        <v>120.63348888888888</v>
      </c>
      <c r="X106" s="20">
        <f t="shared" si="1"/>
        <v>198.72184789094649</v>
      </c>
      <c r="Y106" s="23">
        <f t="shared" si="2"/>
        <v>133.42718666666667</v>
      </c>
      <c r="Z106" s="23">
        <f t="shared" si="3"/>
        <v>195.89901234567898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248.5652311111111</v>
      </c>
      <c r="AJ106" s="9">
        <f t="shared" si="8"/>
        <v>0.67325593954147811</v>
      </c>
      <c r="AK106" s="9">
        <f t="shared" si="9"/>
        <v>0.67325593954147811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Encargos'!C24-'Swap - Encargos'!$M24)*(1+SUM($B107:$B$228))</f>
        <v>120.98490000000001</v>
      </c>
      <c r="M107" s="4">
        <f>Forward!M107*(1+SUM($B107:$B$228))+(-'Swap - Encargos'!D24-'Swap - Encargos'!$M24)*(1+SUM($B107:$B$228))</f>
        <v>110.80860000000001</v>
      </c>
      <c r="N107" s="4">
        <f>Forward!N107*(1+SUM($B107:$B$228))+(-'Swap - Encargos'!E24-'Swap - Encargos'!$M24)*(1+SUM($B107:$B$228))</f>
        <v>131.16120000000001</v>
      </c>
      <c r="O107" s="4">
        <f>Forward!O107*(1+SUM($B107:$B$228))+(-'Swap - Encargos'!F24-'Swap - Encargos'!$M24)*(1+SUM($B107:$B$228))</f>
        <v>140.20680000000002</v>
      </c>
      <c r="P107" s="4">
        <f>Forward!P107*(1+SUM($B107:$B$228))+(-'Swap - Encargos'!G24-'Swap - Encargos'!$M24)*(1+SUM($B107:$B$228))</f>
        <v>145.8603</v>
      </c>
      <c r="Q107" s="4">
        <f>Forward!Q107*(1+SUM($B107:$B$228))+(-'Swap - Encargos'!H24-'Swap - Encargos'!$M24)*(1+SUM($B107:$B$228))</f>
        <v>160.55940000000001</v>
      </c>
      <c r="R107" s="4">
        <f>Forward!R107*(1+SUM($B107:$B$228))+(-'Swap - Encargos'!I24-'Swap - Encargos'!$M24)*(1+SUM($B107:$B$228))</f>
        <v>159.42870000000002</v>
      </c>
      <c r="S107" s="4">
        <f>Forward!S107*(1+SUM($B107:$B$228))+(-'Swap - Encargos'!J24-'Swap - Encargos'!$M24)*(1+SUM($B107:$B$228))</f>
        <v>157.16730000000001</v>
      </c>
      <c r="T107" s="4">
        <f>Forward!T107*(1+SUM($B107:$B$228))+(-'Swap - Encargos'!K24-'Swap - Encargos'!$M24)*(1+SUM($B107:$B$228))</f>
        <v>154.90590000000003</v>
      </c>
      <c r="U107" s="4">
        <f>Forward!U107*(1+SUM($B107:$B$228))</f>
        <v>0</v>
      </c>
      <c r="V107" s="6"/>
      <c r="W107" s="20">
        <f t="shared" si="0"/>
        <v>125.79037500000001</v>
      </c>
      <c r="X107" s="20">
        <f t="shared" si="1"/>
        <v>198.72184789094649</v>
      </c>
      <c r="Y107" s="23">
        <f t="shared" si="2"/>
        <v>135.74053499999999</v>
      </c>
      <c r="Z107" s="23">
        <f t="shared" si="3"/>
        <v>195.89901234567898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243.40834499999997</v>
      </c>
      <c r="AJ107" s="9">
        <f t="shared" si="8"/>
        <v>0.65928816058733897</v>
      </c>
      <c r="AK107" s="9">
        <f t="shared" si="9"/>
        <v>0.65928816058733897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Encargos'!C25-'Swap - Encargos'!$M25)*(1+SUM($B108:$B$228))</f>
        <v>121.85640000000001</v>
      </c>
      <c r="M108" s="4">
        <f>Forward!M108*(1+SUM($B108:$B$228))+(-'Swap - Encargos'!D25-'Swap - Encargos'!$M25)*(1+SUM($B108:$B$228))</f>
        <v>125.2413</v>
      </c>
      <c r="N108" s="4">
        <f>Forward!N108*(1+SUM($B108:$B$228))+(-'Swap - Encargos'!E25-'Swap - Encargos'!$M25)*(1+SUM($B108:$B$228))</f>
        <v>141.03749999999999</v>
      </c>
      <c r="O108" s="4">
        <f>Forward!O108*(1+SUM($B108:$B$228))+(-'Swap - Encargos'!F25-'Swap - Encargos'!$M25)*(1+SUM($B108:$B$228))</f>
        <v>148.93560000000002</v>
      </c>
      <c r="P108" s="4">
        <f>Forward!P108*(1+SUM($B108:$B$228))+(-'Swap - Encargos'!G25-'Swap - Encargos'!$M25)*(1+SUM($B108:$B$228))</f>
        <v>147.8073</v>
      </c>
      <c r="Q108" s="4">
        <f>Forward!Q108*(1+SUM($B108:$B$228))+(-'Swap - Encargos'!H25-'Swap - Encargos'!$M25)*(1+SUM($B108:$B$228))</f>
        <v>163.6035</v>
      </c>
      <c r="R108" s="4">
        <f>Forward!R108*(1+SUM($B108:$B$228))+(-'Swap - Encargos'!I25-'Swap - Encargos'!$M25)*(1+SUM($B108:$B$228))</f>
        <v>161.34690000000001</v>
      </c>
      <c r="S108" s="4">
        <f>Forward!S108*(1+SUM($B108:$B$228))+(-'Swap - Encargos'!J25-'Swap - Encargos'!$M25)*(1+SUM($B108:$B$228))</f>
        <v>159.09030000000001</v>
      </c>
      <c r="T108" s="4">
        <f>Forward!T108*(1+SUM($B108:$B$228))+(-'Swap - Encargos'!K25-'Swap - Encargos'!$M25)*(1+SUM($B108:$B$228))</f>
        <v>156.83369999999999</v>
      </c>
      <c r="U108" s="4">
        <f>Forward!U108*(1+SUM($B108:$B$228))</f>
        <v>0</v>
      </c>
      <c r="V108" s="6"/>
      <c r="W108" s="20">
        <f t="shared" si="0"/>
        <v>136.90039999999999</v>
      </c>
      <c r="X108" s="20">
        <f t="shared" si="1"/>
        <v>198.72184789094649</v>
      </c>
      <c r="Y108" s="23">
        <f t="shared" si="2"/>
        <v>143.93347</v>
      </c>
      <c r="Z108" s="23">
        <f t="shared" si="3"/>
        <v>195.89901234567898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232.29831999999999</v>
      </c>
      <c r="AJ108" s="9">
        <f t="shared" si="8"/>
        <v>0.62919589753723959</v>
      </c>
      <c r="AK108" s="9">
        <f t="shared" si="9"/>
        <v>0.62919589753723959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Encargos'!C26-'Swap - Encargos'!$M26)*(1+SUM($B109:$B$228))</f>
        <v>123.80499999999999</v>
      </c>
      <c r="M109" s="4">
        <f>Forward!M109*(1+SUM($B109:$B$228))+(-'Swap - Encargos'!D26-'Swap - Encargos'!$M26)*(1+SUM($B109:$B$228))</f>
        <v>126.056</v>
      </c>
      <c r="N109" s="4">
        <f>Forward!N109*(1+SUM($B109:$B$228))+(-'Swap - Encargos'!E26-'Swap - Encargos'!$M26)*(1+SUM($B109:$B$228))</f>
        <v>155.31900000000002</v>
      </c>
      <c r="O109" s="4">
        <f>Forward!O109*(1+SUM($B109:$B$228))+(-'Swap - Encargos'!F26-'Swap - Encargos'!$M26)*(1+SUM($B109:$B$228))</f>
        <v>165.4485</v>
      </c>
      <c r="P109" s="4">
        <f>Forward!P109*(1+SUM($B109:$B$228))+(-'Swap - Encargos'!G26-'Swap - Encargos'!$M26)*(1+SUM($B109:$B$228))</f>
        <v>166.57399999999998</v>
      </c>
      <c r="Q109" s="4">
        <f>Forward!Q109*(1+SUM($B109:$B$228))+(-'Swap - Encargos'!H26-'Swap - Encargos'!$M26)*(1+SUM($B109:$B$228))</f>
        <v>171.07599999999999</v>
      </c>
      <c r="R109" s="4">
        <f>Forward!R109*(1+SUM($B109:$B$228))+(-'Swap - Encargos'!I26-'Swap - Encargos'!$M26)*(1+SUM($B109:$B$228))</f>
        <v>173.327</v>
      </c>
      <c r="S109" s="4">
        <f>Forward!S109*(1+SUM($B109:$B$228))+(-'Swap - Encargos'!J26-'Swap - Encargos'!$M26)*(1+SUM($B109:$B$228))</f>
        <v>171.07599999999999</v>
      </c>
      <c r="T109" s="4">
        <f>Forward!T109*(1+SUM($B109:$B$228))+(-'Swap - Encargos'!K26-'Swap - Encargos'!$M26)*(1+SUM($B109:$B$228))</f>
        <v>168.82499999999999</v>
      </c>
      <c r="U109" s="4">
        <f>Forward!U109*(1+SUM($B109:$B$228))</f>
        <v>0</v>
      </c>
      <c r="V109" s="6"/>
      <c r="W109" s="20">
        <f t="shared" si="0"/>
        <v>147.78440277777779</v>
      </c>
      <c r="X109" s="20">
        <f t="shared" si="1"/>
        <v>198.72184789094649</v>
      </c>
      <c r="Y109" s="23">
        <f t="shared" si="2"/>
        <v>156.10685000000001</v>
      </c>
      <c r="Z109" s="23">
        <f t="shared" si="3"/>
        <v>195.89901234567898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221.41431722222219</v>
      </c>
      <c r="AJ109" s="9">
        <f t="shared" si="8"/>
        <v>0.59971583114432847</v>
      </c>
      <c r="AK109" s="9">
        <f t="shared" si="9"/>
        <v>0.59971583114432847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Encargos'!D27-'Swap - Encargos'!$M27)*(1+SUM($B110:$B$228))</f>
        <v>125.74239999999999</v>
      </c>
      <c r="N110" s="4">
        <f>Forward!N110*(1+SUM($B110:$B$228))+(-'Swap - Encargos'!E27-'Swap - Encargos'!$M27)*(1+SUM($B110:$B$228))</f>
        <v>139.2148</v>
      </c>
      <c r="O110" s="4">
        <f>Forward!O110*(1+SUM($B110:$B$228))+(-'Swap - Encargos'!F27-'Swap - Encargos'!$M27)*(1+SUM($B110:$B$228))</f>
        <v>153.8099</v>
      </c>
      <c r="P110" s="4">
        <f>Forward!P110*(1+SUM($B110:$B$228))+(-'Swap - Encargos'!G27-'Swap - Encargos'!$M27)*(1+SUM($B110:$B$228))</f>
        <v>180.75470000000001</v>
      </c>
      <c r="Q110" s="4">
        <f>Forward!Q110*(1+SUM($B110:$B$228))+(-'Swap - Encargos'!H27-'Swap - Encargos'!$M27)*(1+SUM($B110:$B$228))</f>
        <v>179.63200000000001</v>
      </c>
      <c r="R110" s="4">
        <f>Forward!R110*(1+SUM($B110:$B$228))+(-'Swap - Encargos'!I27-'Swap - Encargos'!$M27)*(1+SUM($B110:$B$228))</f>
        <v>179.63200000000001</v>
      </c>
      <c r="S110" s="4">
        <f>Forward!S110*(1+SUM($B110:$B$228))+(-'Swap - Encargos'!J27-'Swap - Encargos'!$M27)*(1+SUM($B110:$B$228))</f>
        <v>177.38660000000002</v>
      </c>
      <c r="T110" s="4">
        <f>Forward!T110*(1+SUM($B110:$B$228))+(-'Swap - Encargos'!K27-'Swap - Encargos'!$M27)*(1+SUM($B110:$B$228))</f>
        <v>175.14120000000003</v>
      </c>
      <c r="U110" s="4">
        <f>Forward!U110*(1+SUM($B110:$B$228))</f>
        <v>0</v>
      </c>
      <c r="V110" s="6"/>
      <c r="W110" s="20">
        <f t="shared" si="0"/>
        <v>139.58903333333333</v>
      </c>
      <c r="X110" s="20">
        <f t="shared" si="1"/>
        <v>198.72184789094649</v>
      </c>
      <c r="Y110" s="23">
        <f t="shared" si="2"/>
        <v>155.83076</v>
      </c>
      <c r="Z110" s="23">
        <f t="shared" si="3"/>
        <v>195.89901234567898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249.42651666666663</v>
      </c>
      <c r="AJ110" s="9">
        <f t="shared" si="8"/>
        <v>0.64117364117364117</v>
      </c>
      <c r="AK110" s="9">
        <f t="shared" si="9"/>
        <v>0.64117364117364117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Encargos'!D28-'Swap - Encargos'!$M28)*(1+SUM($B111:$B$228))</f>
        <v>167.77500000000001</v>
      </c>
      <c r="N111" s="4">
        <f>Forward!N111*(1+SUM($B111:$B$228))+(-'Swap - Encargos'!E28-'Swap - Encargos'!$M28)*(1+SUM($B111:$B$228))</f>
        <v>231.52950000000001</v>
      </c>
      <c r="O111" s="4">
        <f>Forward!O111*(1+SUM($B111:$B$228))+(-'Swap - Encargos'!F28-'Swap - Encargos'!$M28)*(1+SUM($B111:$B$228))</f>
        <v>227.05550000000002</v>
      </c>
      <c r="P111" s="4">
        <f>Forward!P111*(1+SUM($B111:$B$228))+(-'Swap - Encargos'!G28-'Swap - Encargos'!$M28)*(1+SUM($B111:$B$228))</f>
        <v>216.989</v>
      </c>
      <c r="Q111" s="4">
        <f>Forward!Q111*(1+SUM($B111:$B$228))+(-'Swap - Encargos'!H28-'Swap - Encargos'!$M28)*(1+SUM($B111:$B$228))</f>
        <v>208.041</v>
      </c>
      <c r="R111" s="4">
        <f>Forward!R111*(1+SUM($B111:$B$228))+(-'Swap - Encargos'!I28-'Swap - Encargos'!$M28)*(1+SUM($B111:$B$228))</f>
        <v>201.33</v>
      </c>
      <c r="S111" s="4">
        <f>Forward!S111*(1+SUM($B111:$B$228))+(-'Swap - Encargos'!J28-'Swap - Encargos'!$M28)*(1+SUM($B111:$B$228))</f>
        <v>195.73750000000001</v>
      </c>
      <c r="T111" s="4">
        <f>Forward!T111*(1+SUM($B111:$B$228))+(-'Swap - Encargos'!K28-'Swap - Encargos'!$M28)*(1+SUM($B111:$B$228))</f>
        <v>190.14500000000001</v>
      </c>
      <c r="U111" s="4">
        <f>Forward!U111*(1+SUM($B111:$B$228))</f>
        <v>0</v>
      </c>
      <c r="V111" s="6"/>
      <c r="W111" s="20">
        <f t="shared" si="0"/>
        <v>210.15372222222223</v>
      </c>
      <c r="X111" s="20">
        <f t="shared" si="1"/>
        <v>198.72184789094649</v>
      </c>
      <c r="Y111" s="23">
        <f t="shared" si="2"/>
        <v>210.83725000000001</v>
      </c>
      <c r="Z111" s="23">
        <f t="shared" si="3"/>
        <v>195.89901234567898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178.86182777777773</v>
      </c>
      <c r="AJ111" s="9">
        <f t="shared" si="8"/>
        <v>0.45978066372353948</v>
      </c>
      <c r="AK111" s="9">
        <f t="shared" si="9"/>
        <v>0.45978066372353948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Encargos'!D29-'Swap - Encargos'!$M29)*(1+SUM($B112:$B$228))</f>
        <v>172.08100000000002</v>
      </c>
      <c r="N112" s="4">
        <f>Forward!N112*(1+SUM($B112:$B$228))+(-'Swap - Encargos'!E29-'Swap - Encargos'!$M29)*(1+SUM($B112:$B$228))</f>
        <v>208.7176</v>
      </c>
      <c r="O112" s="4">
        <f>Forward!O112*(1+SUM($B112:$B$228))+(-'Swap - Encargos'!F29-'Swap - Encargos'!$M29)*(1+SUM($B112:$B$228))</f>
        <v>205.387</v>
      </c>
      <c r="P112" s="4">
        <f>Forward!P112*(1+SUM($B112:$B$228))+(-'Swap - Encargos'!G29-'Swap - Encargos'!$M29)*(1+SUM($B112:$B$228))</f>
        <v>196.50540000000001</v>
      </c>
      <c r="Q112" s="4">
        <f>Forward!Q112*(1+SUM($B112:$B$228))+(-'Swap - Encargos'!H29-'Swap - Encargos'!$M29)*(1+SUM($B112:$B$228))</f>
        <v>203.16660000000002</v>
      </c>
      <c r="R112" s="4">
        <f>Forward!R112*(1+SUM($B112:$B$228))+(-'Swap - Encargos'!I29-'Swap - Encargos'!$M29)*(1+SUM($B112:$B$228))</f>
        <v>200.94620000000003</v>
      </c>
      <c r="S112" s="4">
        <f>Forward!S112*(1+SUM($B112:$B$228))+(-'Swap - Encargos'!J29-'Swap - Encargos'!$M29)*(1+SUM($B112:$B$228))</f>
        <v>195.39520000000002</v>
      </c>
      <c r="T112" s="4">
        <f>Forward!T112*(1+SUM($B112:$B$228))+(-'Swap - Encargos'!K29-'Swap - Encargos'!$M29)*(1+SUM($B112:$B$228))</f>
        <v>189.84420000000003</v>
      </c>
      <c r="U112" s="4">
        <f>Forward!U112*(1+SUM($B112:$B$228))</f>
        <v>0</v>
      </c>
      <c r="V112" s="6"/>
      <c r="W112" s="20">
        <f t="shared" si="0"/>
        <v>196.75211111111113</v>
      </c>
      <c r="X112" s="20">
        <f t="shared" si="1"/>
        <v>198.72184789094649</v>
      </c>
      <c r="Y112" s="23">
        <f t="shared" si="2"/>
        <v>198.13369333333335</v>
      </c>
      <c r="Z112" s="23">
        <f t="shared" si="3"/>
        <v>195.89901234567898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192.26343888888883</v>
      </c>
      <c r="AJ112" s="9">
        <f t="shared" si="8"/>
        <v>0.4942307290515478</v>
      </c>
      <c r="AK112" s="9">
        <f t="shared" si="9"/>
        <v>0.4942307290515478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Encargos'!D30-'Swap - Encargos'!$M30)*(1+SUM($B113:$B$228))</f>
        <v>152.98679999999999</v>
      </c>
      <c r="N113" s="4">
        <f>Forward!N113*(1+SUM($B113:$B$228))+(-'Swap - Encargos'!E30-'Swap - Encargos'!$M30)*(1+SUM($B113:$B$228))</f>
        <v>186.2448</v>
      </c>
      <c r="O113" s="4">
        <f>Forward!O113*(1+SUM($B113:$B$228))+(-'Swap - Encargos'!F30-'Swap - Encargos'!$M30)*(1+SUM($B113:$B$228))</f>
        <v>194.005</v>
      </c>
      <c r="P113" s="4">
        <f>Forward!P113*(1+SUM($B113:$B$228))+(-'Swap - Encargos'!G30-'Swap - Encargos'!$M30)*(1+SUM($B113:$B$228))</f>
        <v>194.005</v>
      </c>
      <c r="Q113" s="4">
        <f>Forward!Q113*(1+SUM($B113:$B$228))+(-'Swap - Encargos'!H30-'Swap - Encargos'!$M30)*(1+SUM($B113:$B$228))</f>
        <v>186.24480000000003</v>
      </c>
      <c r="R113" s="4">
        <f>Forward!R113*(1+SUM($B113:$B$228))+(-'Swap - Encargos'!I30-'Swap - Encargos'!$M30)*(1+SUM($B113:$B$228))</f>
        <v>185.1362</v>
      </c>
      <c r="S113" s="4">
        <f>Forward!S113*(1+SUM($B113:$B$228))+(-'Swap - Encargos'!J30-'Swap - Encargos'!$M30)*(1+SUM($B113:$B$228))</f>
        <v>179.5932</v>
      </c>
      <c r="T113" s="4">
        <f>Forward!T113*(1+SUM($B113:$B$228))+(-'Swap - Encargos'!K30-'Swap - Encargos'!$M30)*(1+SUM($B113:$B$228))</f>
        <v>174.05019999999999</v>
      </c>
      <c r="U113" s="4">
        <f>Forward!U113*(1+SUM($B113:$B$228))</f>
        <v>0</v>
      </c>
      <c r="V113" s="6"/>
      <c r="W113" s="20">
        <f t="shared" si="0"/>
        <v>181.16371666666669</v>
      </c>
      <c r="X113" s="20">
        <f t="shared" si="1"/>
        <v>198.72184789094649</v>
      </c>
      <c r="Y113" s="23">
        <f t="shared" si="2"/>
        <v>184.30475000000004</v>
      </c>
      <c r="Z113" s="23">
        <f t="shared" si="3"/>
        <v>195.89901234567898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207.85183333333327</v>
      </c>
      <c r="AJ113" s="9">
        <f t="shared" si="8"/>
        <v>0.534302120656445</v>
      </c>
      <c r="AK113" s="9">
        <f t="shared" si="9"/>
        <v>0.534302120656445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Encargos'!D31-'Swap - Encargos'!$M31)*(1+SUM($B114:$B$228))</f>
        <v>121.52799999999999</v>
      </c>
      <c r="N114" s="4">
        <f>Forward!N114*(1+SUM($B114:$B$228))+(-'Swap - Encargos'!E31-'Swap - Encargos'!$M31)*(1+SUM($B114:$B$228))</f>
        <v>164.61520000000002</v>
      </c>
      <c r="O114" s="4">
        <f>Forward!O114*(1+SUM($B114:$B$228))+(-'Swap - Encargos'!F31-'Swap - Encargos'!$M31)*(1+SUM($B114:$B$228))</f>
        <v>181.18720000000002</v>
      </c>
      <c r="P114" s="4">
        <f>Forward!P114*(1+SUM($B114:$B$228))+(-'Swap - Encargos'!G31-'Swap - Encargos'!$M31)*(1+SUM($B114:$B$228))</f>
        <v>181.18719999999999</v>
      </c>
      <c r="Q114" s="4">
        <f>Forward!Q114*(1+SUM($B114:$B$228))+(-'Swap - Encargos'!H31-'Swap - Encargos'!$M31)*(1+SUM($B114:$B$228))</f>
        <v>177.87279999999998</v>
      </c>
      <c r="R114" s="4">
        <f>Forward!R114*(1+SUM($B114:$B$228))+(-'Swap - Encargos'!I31-'Swap - Encargos'!$M31)*(1+SUM($B114:$B$228))</f>
        <v>173.45359999999999</v>
      </c>
      <c r="S114" s="4">
        <f>Forward!S114*(1+SUM($B114:$B$228))+(-'Swap - Encargos'!J31-'Swap - Encargos'!$M31)*(1+SUM($B114:$B$228))</f>
        <v>167.92959999999999</v>
      </c>
      <c r="T114" s="4">
        <f>Forward!T114*(1+SUM($B114:$B$228))+(-'Swap - Encargos'!K31-'Swap - Encargos'!$M31)*(1+SUM($B114:$B$228))</f>
        <v>162.40559999999999</v>
      </c>
      <c r="U114" s="4">
        <f>Forward!U114*(1+SUM($B114:$B$228))</f>
        <v>0</v>
      </c>
      <c r="V114" s="6"/>
      <c r="W114" s="20">
        <f t="shared" si="0"/>
        <v>162.40560000000002</v>
      </c>
      <c r="X114" s="20">
        <f t="shared" si="1"/>
        <v>198.72184789094649</v>
      </c>
      <c r="Y114" s="23">
        <f t="shared" si="2"/>
        <v>168.73978666666665</v>
      </c>
      <c r="Z114" s="23">
        <f t="shared" si="3"/>
        <v>195.89901234567898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226.60994999999994</v>
      </c>
      <c r="AJ114" s="9">
        <f t="shared" si="8"/>
        <v>0.58252157272376381</v>
      </c>
      <c r="AK114" s="9">
        <f t="shared" si="9"/>
        <v>0.58252157272376381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Encargos'!D32-'Swap - Encargos'!$M32)*(1+SUM($B115:$B$228))</f>
        <v>183.73340000000002</v>
      </c>
      <c r="N115" s="4">
        <f>Forward!N115*(1+SUM($B115:$B$228))+(-'Swap - Encargos'!E32-'Swap - Encargos'!$M32)*(1+SUM($B115:$B$228))</f>
        <v>200.2364</v>
      </c>
      <c r="O115" s="4">
        <f>Forward!O115*(1+SUM($B115:$B$228))+(-'Swap - Encargos'!F32-'Swap - Encargos'!$M32)*(1+SUM($B115:$B$228))</f>
        <v>199.1362</v>
      </c>
      <c r="P115" s="4">
        <f>Forward!P115*(1+SUM($B115:$B$228))+(-'Swap - Encargos'!G32-'Swap - Encargos'!$M32)*(1+SUM($B115:$B$228))</f>
        <v>190.33459999999999</v>
      </c>
      <c r="Q115" s="4">
        <f>Forward!Q115*(1+SUM($B115:$B$228))+(-'Swap - Encargos'!H32-'Swap - Encargos'!$M32)*(1+SUM($B115:$B$228))</f>
        <v>185.93380000000002</v>
      </c>
      <c r="R115" s="4">
        <f>Forward!R115*(1+SUM($B115:$B$228))+(-'Swap - Encargos'!I32-'Swap - Encargos'!$M32)*(1+SUM($B115:$B$228))</f>
        <v>181.53300000000002</v>
      </c>
      <c r="S115" s="4">
        <f>Forward!S115*(1+SUM($B115:$B$228))+(-'Swap - Encargos'!J32-'Swap - Encargos'!$M32)*(1+SUM($B115:$B$228))</f>
        <v>176.03200000000001</v>
      </c>
      <c r="T115" s="4">
        <f>Forward!T115*(1+SUM($B115:$B$228))+(-'Swap - Encargos'!K32-'Swap - Encargos'!$M32)*(1+SUM($B115:$B$228))</f>
        <v>170.53100000000001</v>
      </c>
      <c r="U115" s="4">
        <f>Forward!U115*(1+SUM($B115:$B$228))</f>
        <v>0</v>
      </c>
      <c r="V115" s="6"/>
      <c r="W115" s="20">
        <f t="shared" si="0"/>
        <v>195.28549999999998</v>
      </c>
      <c r="X115" s="20">
        <f t="shared" si="1"/>
        <v>198.72184789094649</v>
      </c>
      <c r="Y115" s="23">
        <f t="shared" si="2"/>
        <v>191.69151333333332</v>
      </c>
      <c r="Z115" s="23">
        <f t="shared" si="3"/>
        <v>195.89901234567898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193.73004999999998</v>
      </c>
      <c r="AJ115" s="9">
        <f t="shared" si="8"/>
        <v>0.49800078685800603</v>
      </c>
      <c r="AK115" s="9">
        <f t="shared" si="9"/>
        <v>0.49800078685800603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Encargos'!D33-'Swap - Encargos'!$M33)*(1+SUM($B116:$B$228))</f>
        <v>247.07250000000002</v>
      </c>
      <c r="N116" s="4">
        <f>Forward!N116*(1+SUM($B116:$B$228))+(-'Swap - Encargos'!E33-'Swap - Encargos'!$M33)*(1+SUM($B116:$B$228))</f>
        <v>225.1105</v>
      </c>
      <c r="O116" s="4">
        <f>Forward!O116*(1+SUM($B116:$B$228))+(-'Swap - Encargos'!F33-'Swap - Encargos'!$M33)*(1+SUM($B116:$B$228))</f>
        <v>208.63900000000001</v>
      </c>
      <c r="P116" s="4">
        <f>Forward!P116*(1+SUM($B116:$B$228))+(-'Swap - Encargos'!G33-'Swap - Encargos'!$M33)*(1+SUM($B116:$B$228))</f>
        <v>191.0694</v>
      </c>
      <c r="Q116" s="4">
        <f>Forward!Q116*(1+SUM($B116:$B$228))+(-'Swap - Encargos'!H33-'Swap - Encargos'!$M33)*(1+SUM($B116:$B$228))</f>
        <v>188.8732</v>
      </c>
      <c r="R116" s="4">
        <f>Forward!R116*(1+SUM($B116:$B$228))+(-'Swap - Encargos'!I33-'Swap - Encargos'!$M33)*(1+SUM($B116:$B$228))</f>
        <v>182.28460000000001</v>
      </c>
      <c r="S116" s="4">
        <f>Forward!S116*(1+SUM($B116:$B$228))+(-'Swap - Encargos'!J33-'Swap - Encargos'!$M33)*(1+SUM($B116:$B$228))</f>
        <v>176.79410000000001</v>
      </c>
      <c r="T116" s="4">
        <f>Forward!T116*(1+SUM($B116:$B$228))+(-'Swap - Encargos'!K33-'Swap - Encargos'!$M33)*(1+SUM($B116:$B$228))</f>
        <v>171.30360000000002</v>
      </c>
      <c r="U116" s="4">
        <f>Forward!U116*(1+SUM($B116:$B$228))</f>
        <v>0</v>
      </c>
      <c r="V116" s="6"/>
      <c r="W116" s="20">
        <f t="shared" si="0"/>
        <v>217.60681666666667</v>
      </c>
      <c r="X116" s="20">
        <f t="shared" si="1"/>
        <v>198.72184789094649</v>
      </c>
      <c r="Y116" s="23">
        <f t="shared" si="2"/>
        <v>205.67412999999999</v>
      </c>
      <c r="Z116" s="23">
        <f t="shared" si="3"/>
        <v>195.89901234567898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171.40873333333329</v>
      </c>
      <c r="AJ116" s="9">
        <f t="shared" si="8"/>
        <v>0.44062180376422821</v>
      </c>
      <c r="AK116" s="9">
        <f t="shared" si="9"/>
        <v>0.44062180376422821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Encargos'!D34-'Swap - Encargos'!$M34)*(1+SUM($B117:$B$228))</f>
        <v>193.69110000000001</v>
      </c>
      <c r="N117" s="4">
        <f>Forward!N117*(1+SUM($B117:$B$228))+(-'Swap - Encargos'!E34-'Swap - Encargos'!$M34)*(1+SUM($B117:$B$228))</f>
        <v>210.10560000000001</v>
      </c>
      <c r="O117" s="4">
        <f>Forward!O117*(1+SUM($B117:$B$228))+(-'Swap - Encargos'!F34-'Swap - Encargos'!$M34)*(1+SUM($B117:$B$228))</f>
        <v>202.44550000000001</v>
      </c>
      <c r="P117" s="4">
        <f>Forward!P117*(1+SUM($B117:$B$228))+(-'Swap - Encargos'!G34-'Swap - Encargos'!$M34)*(1+SUM($B117:$B$228))</f>
        <v>189.31390000000002</v>
      </c>
      <c r="Q117" s="4">
        <f>Forward!Q117*(1+SUM($B117:$B$228))+(-'Swap - Encargos'!H34-'Swap - Encargos'!$M34)*(1+SUM($B117:$B$228))</f>
        <v>180.55949999999999</v>
      </c>
      <c r="R117" s="4">
        <f>Forward!R117*(1+SUM($B117:$B$228))+(-'Swap - Encargos'!I34-'Swap - Encargos'!$M34)*(1+SUM($B117:$B$228))</f>
        <v>177.2766</v>
      </c>
      <c r="S117" s="4">
        <f>Forward!S117*(1+SUM($B117:$B$228))+(-'Swap - Encargos'!J34-'Swap - Encargos'!$M34)*(1+SUM($B117:$B$228))</f>
        <v>173.99370000000002</v>
      </c>
      <c r="T117" s="4">
        <f>Forward!T117*(1+SUM($B117:$B$228))+(-'Swap - Encargos'!K34-'Swap - Encargos'!$M34)*(1+SUM($B117:$B$228))</f>
        <v>169.61650000000003</v>
      </c>
      <c r="U117" s="4">
        <f>Forward!U117*(1+SUM($B117:$B$228))</f>
        <v>0</v>
      </c>
      <c r="V117" s="6"/>
      <c r="W117" s="20">
        <f t="shared" si="0"/>
        <v>201.2296111111111</v>
      </c>
      <c r="X117" s="20">
        <f t="shared" si="1"/>
        <v>198.72184789094649</v>
      </c>
      <c r="Y117" s="23">
        <f t="shared" si="2"/>
        <v>193.30809500000001</v>
      </c>
      <c r="Z117" s="23">
        <f t="shared" si="3"/>
        <v>195.89901234567898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187.78593888888886</v>
      </c>
      <c r="AJ117" s="9">
        <f t="shared" si="8"/>
        <v>0.48272090637222315</v>
      </c>
      <c r="AK117" s="9">
        <f t="shared" si="9"/>
        <v>0.48272090637222315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Encargos'!D35-'Swap - Encargos'!$M35)*(1+SUM($B118:$B$228))</f>
        <v>241.4204</v>
      </c>
      <c r="N118" s="4">
        <f>Forward!N118*(1+SUM($B118:$B$228))+(-'Swap - Encargos'!E35-'Swap - Encargos'!$M35)*(1+SUM($B118:$B$228))</f>
        <v>216.29520000000002</v>
      </c>
      <c r="O118" s="4">
        <f>Forward!O118*(1+SUM($B118:$B$228))+(-'Swap - Encargos'!F35-'Swap - Encargos'!$M35)*(1+SUM($B118:$B$228))</f>
        <v>210.83320000000001</v>
      </c>
      <c r="P118" s="4">
        <f>Forward!P118*(1+SUM($B118:$B$228))+(-'Swap - Encargos'!G35-'Swap - Encargos'!$M35)*(1+SUM($B118:$B$228))</f>
        <v>195.53960000000001</v>
      </c>
      <c r="Q118" s="4">
        <f>Forward!Q118*(1+SUM($B118:$B$228))+(-'Swap - Encargos'!H35-'Swap - Encargos'!$M35)*(1+SUM($B118:$B$228))</f>
        <v>183.5232</v>
      </c>
      <c r="R118" s="4">
        <f>Forward!R118*(1+SUM($B118:$B$228))+(-'Swap - Encargos'!I35-'Swap - Encargos'!$M35)*(1+SUM($B118:$B$228))</f>
        <v>180.24600000000001</v>
      </c>
      <c r="S118" s="4">
        <f>Forward!S118*(1+SUM($B118:$B$228))+(-'Swap - Encargos'!J35-'Swap - Encargos'!$M35)*(1+SUM($B118:$B$228))</f>
        <v>176.96880000000002</v>
      </c>
      <c r="T118" s="4">
        <f>Forward!T118*(1+SUM($B118:$B$228))+(-'Swap - Encargos'!K35-'Swap - Encargos'!$M35)*(1+SUM($B118:$B$228))</f>
        <v>172.59920000000002</v>
      </c>
      <c r="U118" s="4">
        <f>Forward!U118*(1+SUM($B118:$B$228))</f>
        <v>0</v>
      </c>
      <c r="V118" s="6"/>
      <c r="W118" s="20">
        <f t="shared" si="0"/>
        <v>212.65386666666669</v>
      </c>
      <c r="X118" s="20">
        <f t="shared" ref="X118:X139" si="14">AVERAGE($W$2:$W$198)</f>
        <v>198.72184789094649</v>
      </c>
      <c r="Y118" s="23">
        <f t="shared" si="2"/>
        <v>201.36573333333334</v>
      </c>
      <c r="Z118" s="23">
        <f t="shared" ref="Z118:Z139" si="15">AVERAGE($Y$2:$Y$198)</f>
        <v>195.89901234567898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176.36168333333327</v>
      </c>
      <c r="AJ118" s="9">
        <f t="shared" si="8"/>
        <v>0.45335381409132181</v>
      </c>
      <c r="AK118" s="9">
        <f t="shared" si="9"/>
        <v>0.45335381409132181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Encargos'!D36-'Swap - Encargos'!$M36)*(1+SUM($B119:$B$228))</f>
        <v>300.28800000000001</v>
      </c>
      <c r="N119" s="4">
        <f>Forward!N119*(1+SUM($B119:$B$228))+(-'Swap - Encargos'!E36-'Swap - Encargos'!$M36)*(1+SUM($B119:$B$228))</f>
        <v>227.392</v>
      </c>
      <c r="O119" s="4">
        <f>Forward!O119*(1+SUM($B119:$B$228))+(-'Swap - Encargos'!F36-'Swap - Encargos'!$M36)*(1+SUM($B119:$B$228))</f>
        <v>203.45600000000002</v>
      </c>
      <c r="P119" s="4">
        <f>Forward!P119*(1+SUM($B119:$B$228))+(-'Swap - Encargos'!G36-'Swap - Encargos'!$M36)*(1+SUM($B119:$B$228))</f>
        <v>186.04800000000003</v>
      </c>
      <c r="Q119" s="4">
        <f>Forward!Q119*(1+SUM($B119:$B$228))+(-'Swap - Encargos'!H36-'Swap - Encargos'!$M36)*(1+SUM($B119:$B$228))</f>
        <v>184.96</v>
      </c>
      <c r="R119" s="4">
        <f>Forward!R119*(1+SUM($B119:$B$228))+(-'Swap - Encargos'!I36-'Swap - Encargos'!$M36)*(1+SUM($B119:$B$228))</f>
        <v>177.34399999999999</v>
      </c>
      <c r="S119" s="4">
        <f>Forward!S119*(1+SUM($B119:$B$228))+(-'Swap - Encargos'!J36-'Swap - Encargos'!$M36)*(1+SUM($B119:$B$228))</f>
        <v>174.08</v>
      </c>
      <c r="T119" s="4">
        <f>Forward!T119*(1+SUM($B119:$B$228))+(-'Swap - Encargos'!K36-'Swap - Encargos'!$M36)*(1+SUM($B119:$B$228))</f>
        <v>169.72800000000001</v>
      </c>
      <c r="U119" s="4">
        <f>Forward!U119*(1+SUM($B119:$B$228))</f>
        <v>0</v>
      </c>
      <c r="V119" s="6"/>
      <c r="W119" s="20">
        <f t="shared" si="0"/>
        <v>215.15199999999999</v>
      </c>
      <c r="X119" s="20">
        <f t="shared" si="14"/>
        <v>198.72184789094649</v>
      </c>
      <c r="Y119" s="23">
        <f t="shared" si="2"/>
        <v>201.9872</v>
      </c>
      <c r="Z119" s="23">
        <f t="shared" si="15"/>
        <v>195.89901234567898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173.86354999999998</v>
      </c>
      <c r="AJ119" s="9">
        <f t="shared" si="8"/>
        <v>0.44693213420388977</v>
      </c>
      <c r="AK119" s="9">
        <f t="shared" si="9"/>
        <v>0.44693213420388977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Encargos'!D37-'Swap - Encargos'!$M37)*(1+SUM($B120:$B$228))</f>
        <v>259.82400000000001</v>
      </c>
      <c r="N120" s="4">
        <f>Forward!N120*(1+SUM($B120:$B$228))+(-'Swap - Encargos'!E37-'Swap - Encargos'!$M37)*(1+SUM($B120:$B$228))</f>
        <v>153.72919999999999</v>
      </c>
      <c r="O120" s="4">
        <f>Forward!O120*(1+SUM($B120:$B$228))+(-'Swap - Encargos'!F37-'Swap - Encargos'!$M37)*(1+SUM($B120:$B$228))</f>
        <v>188.3724</v>
      </c>
      <c r="P120" s="4">
        <f>Forward!P120*(1+SUM($B120:$B$228))+(-'Swap - Encargos'!G37-'Swap - Encargos'!$M37)*(1+SUM($B120:$B$228))</f>
        <v>185.12459999999999</v>
      </c>
      <c r="Q120" s="4">
        <f>Forward!Q120*(1+SUM($B120:$B$228))+(-'Swap - Encargos'!H37-'Swap - Encargos'!$M37)*(1+SUM($B120:$B$228))</f>
        <v>178.62900000000002</v>
      </c>
      <c r="R120" s="4">
        <f>Forward!R120*(1+SUM($B120:$B$228))+(-'Swap - Encargos'!I37-'Swap - Encargos'!$M37)*(1+SUM($B120:$B$228))</f>
        <v>173.21600000000001</v>
      </c>
      <c r="S120" s="4">
        <f>Forward!S120*(1+SUM($B120:$B$228))+(-'Swap - Encargos'!J37-'Swap - Encargos'!$M37)*(1+SUM($B120:$B$228))</f>
        <v>169.9682</v>
      </c>
      <c r="T120" s="4">
        <f>Forward!T120*(1+SUM($B120:$B$228))+(-'Swap - Encargos'!K37-'Swap - Encargos'!$M37)*(1+SUM($B120:$B$228))</f>
        <v>165.6378</v>
      </c>
      <c r="U120" s="4">
        <f>Forward!U120*(1+SUM($B120:$B$228))</f>
        <v>0</v>
      </c>
      <c r="V120" s="6"/>
      <c r="W120" s="20">
        <f t="shared" si="0"/>
        <v>179.89203333333336</v>
      </c>
      <c r="X120" s="20">
        <f t="shared" si="14"/>
        <v>198.72184789094649</v>
      </c>
      <c r="Y120" s="23">
        <f t="shared" si="2"/>
        <v>178.70117333333334</v>
      </c>
      <c r="Z120" s="23">
        <f t="shared" si="15"/>
        <v>195.89901234567898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209.1235166666666</v>
      </c>
      <c r="AJ120" s="9">
        <f t="shared" si="8"/>
        <v>0.53757109880740406</v>
      </c>
      <c r="AK120" s="9">
        <f t="shared" si="9"/>
        <v>0.53757109880740406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Encargos'!D38-'Swap - Encargos'!$M38)*(1+SUM($B121:$B$228))</f>
        <v>120.81439999999999</v>
      </c>
      <c r="N121" s="4">
        <f>Forward!N121*(1+SUM($B121:$B$228))+(-'Swap - Encargos'!E38-'Swap - Encargos'!$M38)*(1+SUM($B121:$B$228))</f>
        <v>167.1985</v>
      </c>
      <c r="O121" s="4">
        <f>Forward!O121*(1+SUM($B121:$B$228))+(-'Swap - Encargos'!F38-'Swap - Encargos'!$M38)*(1+SUM($B121:$B$228))</f>
        <v>189.85120000000001</v>
      </c>
      <c r="P121" s="4">
        <f>Forward!P121*(1+SUM($B121:$B$228))+(-'Swap - Encargos'!G38-'Swap - Encargos'!$M38)*(1+SUM($B121:$B$228))</f>
        <v>194.16600000000003</v>
      </c>
      <c r="Q121" s="4">
        <f>Forward!Q121*(1+SUM($B121:$B$228))+(-'Swap - Encargos'!H38-'Swap - Encargos'!$M38)*(1+SUM($B121:$B$228))</f>
        <v>184.45769999999999</v>
      </c>
      <c r="R121" s="4">
        <f>Forward!R121*(1+SUM($B121:$B$228))+(-'Swap - Encargos'!I38-'Swap - Encargos'!$M38)*(1+SUM($B121:$B$228))</f>
        <v>181.2216</v>
      </c>
      <c r="S121" s="4">
        <f>Forward!S121*(1+SUM($B121:$B$228))+(-'Swap - Encargos'!J38-'Swap - Encargos'!$M38)*(1+SUM($B121:$B$228))</f>
        <v>177.9855</v>
      </c>
      <c r="T121" s="4">
        <f>Forward!T121*(1+SUM($B121:$B$228))+(-'Swap - Encargos'!K38-'Swap - Encargos'!$M38)*(1+SUM($B121:$B$228))</f>
        <v>173.67070000000001</v>
      </c>
      <c r="U121" s="4">
        <f>Forward!U121*(1+SUM($B121:$B$228))</f>
        <v>0</v>
      </c>
      <c r="V121" s="6"/>
      <c r="W121" s="20">
        <f t="shared" si="0"/>
        <v>181.70102222222224</v>
      </c>
      <c r="X121" s="20">
        <f t="shared" si="14"/>
        <v>198.72184789094649</v>
      </c>
      <c r="Y121" s="23">
        <f t="shared" si="2"/>
        <v>182.37221333333329</v>
      </c>
      <c r="Z121" s="23">
        <f t="shared" si="15"/>
        <v>195.89901234567898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207.31452777777773</v>
      </c>
      <c r="AJ121" s="9">
        <f t="shared" si="8"/>
        <v>0.53292092765386301</v>
      </c>
      <c r="AK121" s="9">
        <f t="shared" si="9"/>
        <v>0.53292092765386301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Encargos'!E39-'Swap - Encargos'!$M39)*(1+SUM($B122:$B$228))</f>
        <v>164.24549999999999</v>
      </c>
      <c r="O122" s="4">
        <f>Forward!O122*(1+SUM($B122:$B$228))+(-'Swap - Encargos'!F39-'Swap - Encargos'!$M39)*(1+SUM($B122:$B$228))</f>
        <v>200.74449999999999</v>
      </c>
      <c r="P122" s="4">
        <f>Forward!P122*(1+SUM($B122:$B$228))+(-'Swap - Encargos'!G39-'Swap - Encargos'!$M39)*(1+SUM($B122:$B$228))</f>
        <v>185.71549999999999</v>
      </c>
      <c r="Q122" s="4">
        <f>Forward!Q122*(1+SUM($B122:$B$228))+(-'Swap - Encargos'!H39-'Swap - Encargos'!$M39)*(1+SUM($B122:$B$228))</f>
        <v>177.1275</v>
      </c>
      <c r="R122" s="4">
        <f>Forward!R122*(1+SUM($B122:$B$228))+(-'Swap - Encargos'!I39-'Swap - Encargos'!$M39)*(1+SUM($B122:$B$228))</f>
        <v>173.90699999999998</v>
      </c>
      <c r="S122" s="4">
        <f>Forward!S122*(1+SUM($B122:$B$228))+(-'Swap - Encargos'!J39-'Swap - Encargos'!$M39)*(1+SUM($B122:$B$228))</f>
        <v>170.68649999999997</v>
      </c>
      <c r="T122" s="4">
        <f>Forward!T122*(1+SUM($B122:$B$228))+(-'Swap - Encargos'!K39-'Swap - Encargos'!$M39)*(1+SUM($B122:$B$228))</f>
        <v>166.39249999999998</v>
      </c>
      <c r="U122" s="4">
        <f>Forward!U122*(1+SUM($B122:$B$228))</f>
        <v>0</v>
      </c>
      <c r="V122" s="6"/>
      <c r="W122" s="20">
        <f t="shared" si="0"/>
        <v>183.56849999999997</v>
      </c>
      <c r="X122" s="20">
        <f t="shared" si="14"/>
        <v>198.72184789094649</v>
      </c>
      <c r="Y122" s="23">
        <f t="shared" si="2"/>
        <v>180.34799999999998</v>
      </c>
      <c r="Z122" s="23">
        <f t="shared" si="15"/>
        <v>195.89901234567898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222.53654999999998</v>
      </c>
      <c r="AJ122" s="9">
        <f t="shared" si="8"/>
        <v>0.54797779540047586</v>
      </c>
      <c r="AK122" s="9">
        <f t="shared" si="9"/>
        <v>0.54797779540047586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Encargos'!E40-'Swap - Encargos'!$M40)*(1+SUM($B123:$B$228))</f>
        <v>224.02710000000002</v>
      </c>
      <c r="O123" s="4">
        <f>Forward!O123*(1+SUM($B123:$B$228))+(-'Swap - Encargos'!F40-'Swap - Encargos'!$M40)*(1+SUM($B123:$B$228))</f>
        <v>214.38</v>
      </c>
      <c r="P123" s="4">
        <f>Forward!P123*(1+SUM($B123:$B$228))+(-'Swap - Encargos'!G40-'Swap - Encargos'!$M40)*(1+SUM($B123:$B$228))</f>
        <v>201.51720000000003</v>
      </c>
      <c r="Q123" s="4">
        <f>Forward!Q123*(1+SUM($B123:$B$228))+(-'Swap - Encargos'!H40-'Swap - Encargos'!$M40)*(1+SUM($B123:$B$228))</f>
        <v>186.51060000000001</v>
      </c>
      <c r="R123" s="4">
        <f>Forward!R123*(1+SUM($B123:$B$228))+(-'Swap - Encargos'!I40-'Swap - Encargos'!$M40)*(1+SUM($B123:$B$228))</f>
        <v>182.22300000000001</v>
      </c>
      <c r="S123" s="4">
        <f>Forward!S123*(1+SUM($B123:$B$228))+(-'Swap - Encargos'!J40-'Swap - Encargos'!$M40)*(1+SUM($B123:$B$228))</f>
        <v>179.00730000000001</v>
      </c>
      <c r="T123" s="4">
        <f>Forward!T123*(1+SUM($B123:$B$228))+(-'Swap - Encargos'!K40-'Swap - Encargos'!$M40)*(1+SUM($B123:$B$228))</f>
        <v>169.36020000000002</v>
      </c>
      <c r="U123" s="4">
        <f>Forward!U123*(1+SUM($B123:$B$228))</f>
        <v>0</v>
      </c>
      <c r="V123" s="6"/>
      <c r="W123" s="20">
        <f t="shared" si="0"/>
        <v>212.265975</v>
      </c>
      <c r="X123" s="20">
        <f t="shared" si="14"/>
        <v>198.72184789094649</v>
      </c>
      <c r="Y123" s="23">
        <f t="shared" si="2"/>
        <v>200.98124999999996</v>
      </c>
      <c r="Z123" s="23">
        <f t="shared" si="15"/>
        <v>195.89901234567898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6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193.83907499999995</v>
      </c>
      <c r="AJ123" s="9">
        <f t="shared" si="8"/>
        <v>0.47731264361277942</v>
      </c>
      <c r="AK123" s="9">
        <f t="shared" si="9"/>
        <v>0.47731264361277942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Encargos'!E41-'Swap - Encargos'!$M41)*(1+SUM($B124:$B$228))</f>
        <v>294.34640000000002</v>
      </c>
      <c r="O124" s="4">
        <f>Forward!O124*(1+SUM($B124:$B$228))+(-'Swap - Encargos'!F41-'Swap - Encargos'!$M41)*(1+SUM($B124:$B$228))</f>
        <v>240.3476</v>
      </c>
      <c r="P124" s="4">
        <f>Forward!P124*(1+SUM($B124:$B$228))+(-'Swap - Encargos'!G41-'Swap - Encargos'!$M41)*(1+SUM($B124:$B$228))</f>
        <v>197.9956</v>
      </c>
      <c r="Q124" s="4">
        <f>Forward!Q124*(1+SUM($B124:$B$228))+(-'Swap - Encargos'!H41-'Swap - Encargos'!$M41)*(1+SUM($B124:$B$228))</f>
        <v>190.584</v>
      </c>
      <c r="R124" s="4">
        <f>Forward!R124*(1+SUM($B124:$B$228))+(-'Swap - Encargos'!I41-'Swap - Encargos'!$M41)*(1+SUM($B124:$B$228))</f>
        <v>190.584</v>
      </c>
      <c r="S124" s="4">
        <f>Forward!S124*(1+SUM($B124:$B$228))+(-'Swap - Encargos'!J41-'Swap - Encargos'!$M41)*(1+SUM($B124:$B$228))</f>
        <v>186.34879999999998</v>
      </c>
      <c r="T124" s="4">
        <f>Forward!T124*(1+SUM($B124:$B$228))+(-'Swap - Encargos'!K41-'Swap - Encargos'!$M41)*(1+SUM($B124:$B$228))</f>
        <v>175.76079999999999</v>
      </c>
      <c r="U124" s="4">
        <f>Forward!U124*(1+SUM($B124:$B$228))</f>
        <v>0</v>
      </c>
      <c r="V124" s="6"/>
      <c r="W124" s="20">
        <f t="shared" si="0"/>
        <v>238.46528888888886</v>
      </c>
      <c r="X124" s="20">
        <f t="shared" si="14"/>
        <v>198.72184789094649</v>
      </c>
      <c r="Y124" s="23">
        <f t="shared" si="2"/>
        <v>219.17159999999998</v>
      </c>
      <c r="Z124" s="23">
        <f t="shared" si="15"/>
        <v>195.89901234567898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6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167.63976111111108</v>
      </c>
      <c r="AJ124" s="9">
        <f t="shared" si="8"/>
        <v>0.41279900634358302</v>
      </c>
      <c r="AK124" s="9">
        <f t="shared" si="9"/>
        <v>0.41279900634358302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Encargos'!E42-'Swap - Encargos'!$M42)*(1+SUM($B125:$B$228))</f>
        <v>297.82919999999996</v>
      </c>
      <c r="O125" s="4">
        <f>Forward!O125*(1+SUM($B125:$B$228))+(-'Swap - Encargos'!F42-'Swap - Encargos'!$M42)*(1+SUM($B125:$B$228))</f>
        <v>242.05200000000002</v>
      </c>
      <c r="P125" s="4">
        <f>Forward!P125*(1+SUM($B125:$B$228))+(-'Swap - Encargos'!G42-'Swap - Encargos'!$M42)*(1+SUM($B125:$B$228))</f>
        <v>191.5368</v>
      </c>
      <c r="Q125" s="4">
        <f>Forward!Q125*(1+SUM($B125:$B$228))+(-'Swap - Encargos'!H42-'Swap - Encargos'!$M42)*(1+SUM($B125:$B$228))</f>
        <v>177.85560000000001</v>
      </c>
      <c r="R125" s="4">
        <f>Forward!R125*(1+SUM($B125:$B$228))+(-'Swap - Encargos'!I42-'Swap - Encargos'!$M42)*(1+SUM($B125:$B$228))</f>
        <v>188.37960000000001</v>
      </c>
      <c r="S125" s="4">
        <f>Forward!S125*(1+SUM($B125:$B$228))+(-'Swap - Encargos'!J42-'Swap - Encargos'!$M42)*(1+SUM($B125:$B$228))</f>
        <v>188.37960000000001</v>
      </c>
      <c r="T125" s="4">
        <f>Forward!T125*(1+SUM($B125:$B$228))+(-'Swap - Encargos'!K42-'Swap - Encargos'!$M42)*(1+SUM($B125:$B$228))</f>
        <v>181.0128</v>
      </c>
      <c r="U125" s="4">
        <f>Forward!U125*(1+SUM($B125:$B$228))</f>
        <v>0</v>
      </c>
      <c r="V125" s="6"/>
      <c r="W125" s="20">
        <f t="shared" si="0"/>
        <v>233.8082</v>
      </c>
      <c r="X125" s="20">
        <f t="shared" si="14"/>
        <v>198.72184789094649</v>
      </c>
      <c r="Y125" s="23">
        <f t="shared" si="2"/>
        <v>214.05816000000004</v>
      </c>
      <c r="Z125" s="23">
        <f t="shared" si="15"/>
        <v>195.89901234567898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6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172.29684999999995</v>
      </c>
      <c r="AJ125" s="9">
        <f t="shared" si="8"/>
        <v>0.42426670143599537</v>
      </c>
      <c r="AK125" s="9">
        <f t="shared" si="9"/>
        <v>0.42426670143599537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Encargos'!E43-'Swap - Encargos'!$M43)*(1+SUM($B126:$B$228))</f>
        <v>312.3338</v>
      </c>
      <c r="O126" s="4">
        <f>Forward!O126*(1+SUM($B126:$B$228))+(-'Swap - Encargos'!F43-'Swap - Encargos'!$M43)*(1+SUM($B126:$B$228))</f>
        <v>245.25540000000001</v>
      </c>
      <c r="P126" s="4">
        <f>Forward!P126*(1+SUM($B126:$B$228))+(-'Swap - Encargos'!G43-'Swap - Encargos'!$M43)*(1+SUM($B126:$B$228))</f>
        <v>192.85040000000001</v>
      </c>
      <c r="Q126" s="4">
        <f>Forward!Q126*(1+SUM($B126:$B$228))+(-'Swap - Encargos'!H43-'Swap - Encargos'!$M43)*(1+SUM($B126:$B$228))</f>
        <v>180.2732</v>
      </c>
      <c r="R126" s="4">
        <f>Forward!R126*(1+SUM($B126:$B$228))+(-'Swap - Encargos'!I43-'Swap - Encargos'!$M43)*(1+SUM($B126:$B$228))</f>
        <v>186.56180000000001</v>
      </c>
      <c r="S126" s="4">
        <f>Forward!S126*(1+SUM($B126:$B$228))+(-'Swap - Encargos'!J43-'Swap - Encargos'!$M43)*(1+SUM($B126:$B$228))</f>
        <v>191.8023</v>
      </c>
      <c r="T126" s="4">
        <f>Forward!T126*(1+SUM($B126:$B$228))+(-'Swap - Encargos'!K43-'Swap - Encargos'!$M43)*(1+SUM($B126:$B$228))</f>
        <v>180.2732</v>
      </c>
      <c r="U126" s="4">
        <f>Forward!U126*(1+SUM($B126:$B$228))</f>
        <v>0</v>
      </c>
      <c r="V126" s="6"/>
      <c r="W126" s="20">
        <f t="shared" si="0"/>
        <v>235.47313333333335</v>
      </c>
      <c r="X126" s="20">
        <f t="shared" si="14"/>
        <v>198.72184789094649</v>
      </c>
      <c r="Y126" s="23">
        <f t="shared" si="2"/>
        <v>215.4194866666667</v>
      </c>
      <c r="Z126" s="23">
        <f t="shared" si="15"/>
        <v>195.89901234567898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6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170.6319166666666</v>
      </c>
      <c r="AJ126" s="9">
        <f t="shared" si="8"/>
        <v>0.42016694120564768</v>
      </c>
      <c r="AK126" s="9">
        <f t="shared" si="9"/>
        <v>0.42016694120564768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Encargos'!E44-'Swap - Encargos'!$M44)*(1+SUM($B127:$B$228))</f>
        <v>329.33249999999998</v>
      </c>
      <c r="O127" s="4">
        <f>Forward!O127*(1+SUM($B127:$B$228))+(-'Swap - Encargos'!F44-'Swap - Encargos'!$M44)*(1+SUM($B127:$B$228))</f>
        <v>258.23849999999999</v>
      </c>
      <c r="P127" s="4">
        <f>Forward!P127*(1+SUM($B127:$B$228))+(-'Swap - Encargos'!G44-'Swap - Encargos'!$M44)*(1+SUM($B127:$B$228))</f>
        <v>197.59950000000001</v>
      </c>
      <c r="Q127" s="4">
        <f>Forward!Q127*(1+SUM($B127:$B$228))+(-'Swap - Encargos'!H44-'Swap - Encargos'!$M44)*(1+SUM($B127:$B$228))</f>
        <v>186.09900000000002</v>
      </c>
      <c r="R127" s="4">
        <f>Forward!R127*(1+SUM($B127:$B$228))+(-'Swap - Encargos'!I44-'Swap - Encargos'!$M44)*(1+SUM($B127:$B$228))</f>
        <v>193.41750000000002</v>
      </c>
      <c r="S127" s="4">
        <f>Forward!S127*(1+SUM($B127:$B$228))+(-'Swap - Encargos'!J44-'Swap - Encargos'!$M44)*(1+SUM($B127:$B$228))</f>
        <v>192.37200000000001</v>
      </c>
      <c r="T127" s="4">
        <f>Forward!T127*(1+SUM($B127:$B$228))+(-'Swap - Encargos'!K44-'Swap - Encargos'!$M44)*(1+SUM($B127:$B$228))</f>
        <v>179.82599999999999</v>
      </c>
      <c r="U127" s="4">
        <f>Forward!U127*(1+SUM($B127:$B$228))</f>
        <v>0</v>
      </c>
      <c r="V127" s="6"/>
      <c r="W127" s="20">
        <f t="shared" si="0"/>
        <v>241.82995833333337</v>
      </c>
      <c r="X127" s="20">
        <f t="shared" si="14"/>
        <v>198.72184789094649</v>
      </c>
      <c r="Y127" s="23">
        <f t="shared" si="2"/>
        <v>221.52402500000002</v>
      </c>
      <c r="Z127" s="23">
        <f t="shared" si="15"/>
        <v>195.89901234567898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6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164.27509166666658</v>
      </c>
      <c r="AJ127" s="9">
        <f t="shared" si="8"/>
        <v>0.40451378692943268</v>
      </c>
      <c r="AK127" s="9">
        <f t="shared" si="9"/>
        <v>0.40451378692943268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Encargos'!E45-'Swap - Encargos'!$M45)*(1+SUM($B128:$B$228))</f>
        <v>293.11109999999996</v>
      </c>
      <c r="O128" s="4">
        <f>Forward!O128*(1+SUM($B128:$B$228))+(-'Swap - Encargos'!F45-'Swap - Encargos'!$M45)*(1+SUM($B128:$B$228))</f>
        <v>249.30090000000001</v>
      </c>
      <c r="P128" s="4">
        <f>Forward!P128*(1+SUM($B128:$B$228))+(-'Swap - Encargos'!G45-'Swap - Encargos'!$M45)*(1+SUM($B128:$B$228))</f>
        <v>208.61999999999998</v>
      </c>
      <c r="Q128" s="4">
        <f>Forward!Q128*(1+SUM($B128:$B$228))+(-'Swap - Encargos'!H45-'Swap - Encargos'!$M45)*(1+SUM($B128:$B$228))</f>
        <v>188.80109999999999</v>
      </c>
      <c r="R128" s="4">
        <f>Forward!R128*(1+SUM($B128:$B$228))+(-'Swap - Encargos'!I45-'Swap - Encargos'!$M45)*(1+SUM($B128:$B$228))</f>
        <v>195.05969999999999</v>
      </c>
      <c r="S128" s="4">
        <f>Forward!S128*(1+SUM($B128:$B$228))+(-'Swap - Encargos'!J45-'Swap - Encargos'!$M45)*(1+SUM($B128:$B$228))</f>
        <v>190.88729999999998</v>
      </c>
      <c r="T128" s="4">
        <f>Forward!T128*(1+SUM($B128:$B$228))+(-'Swap - Encargos'!K45-'Swap - Encargos'!$M45)*(1+SUM($B128:$B$228))</f>
        <v>178.37009999999998</v>
      </c>
      <c r="U128" s="4">
        <f>Forward!U128*(1+SUM($B128:$B$228))</f>
        <v>0</v>
      </c>
      <c r="V128" s="6"/>
      <c r="W128" s="20">
        <f t="shared" si="0"/>
        <v>232.95899999999997</v>
      </c>
      <c r="X128" s="20">
        <f t="shared" si="14"/>
        <v>198.72184789094649</v>
      </c>
      <c r="Y128" s="23">
        <f t="shared" si="2"/>
        <v>216.75617999999997</v>
      </c>
      <c r="Z128" s="23">
        <f t="shared" si="15"/>
        <v>195.89901234567898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6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173.14604999999997</v>
      </c>
      <c r="AJ128" s="9">
        <f t="shared" si="8"/>
        <v>0.42635778599650509</v>
      </c>
      <c r="AK128" s="9">
        <f t="shared" si="9"/>
        <v>0.42635778599650509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Encargos'!E46-'Swap - Encargos'!$M46)*(1+SUM($B129:$B$228))</f>
        <v>266.36799999999999</v>
      </c>
      <c r="O129" s="4">
        <f>Forward!O129*(1+SUM($B129:$B$228))+(-'Swap - Encargos'!F46-'Swap - Encargos'!$M46)*(1+SUM($B129:$B$228))</f>
        <v>229.95049999999998</v>
      </c>
      <c r="P129" s="4">
        <f>Forward!P129*(1+SUM($B129:$B$228))+(-'Swap - Encargos'!G46-'Swap - Encargos'!$M46)*(1+SUM($B129:$B$228))</f>
        <v>204.9785</v>
      </c>
      <c r="Q129" s="4">
        <f>Forward!Q129*(1+SUM($B129:$B$228))+(-'Swap - Encargos'!H46-'Swap - Encargos'!$M46)*(1+SUM($B129:$B$228))</f>
        <v>186.24950000000001</v>
      </c>
      <c r="R129" s="4">
        <f>Forward!R129*(1+SUM($B129:$B$228))+(-'Swap - Encargos'!I46-'Swap - Encargos'!$M46)*(1+SUM($B129:$B$228))</f>
        <v>197.69499999999999</v>
      </c>
      <c r="S129" s="4">
        <f>Forward!S129*(1+SUM($B129:$B$228))+(-'Swap - Encargos'!J46-'Swap - Encargos'!$M46)*(1+SUM($B129:$B$228))</f>
        <v>190.41150000000002</v>
      </c>
      <c r="T129" s="4">
        <f>Forward!T129*(1+SUM($B129:$B$228))+(-'Swap - Encargos'!K46-'Swap - Encargos'!$M46)*(1+SUM($B129:$B$228))</f>
        <v>182.08750000000001</v>
      </c>
      <c r="U129" s="4">
        <f>Forward!U129*(1+SUM($B129:$B$228))</f>
        <v>0</v>
      </c>
      <c r="V129" s="6"/>
      <c r="W129" s="20">
        <f t="shared" si="0"/>
        <v>218.18706944444446</v>
      </c>
      <c r="X129" s="20">
        <f t="shared" si="14"/>
        <v>198.72184789094649</v>
      </c>
      <c r="Y129" s="23">
        <f t="shared" si="2"/>
        <v>208.18670833333331</v>
      </c>
      <c r="Z129" s="23">
        <f t="shared" si="15"/>
        <v>195.89901234567898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6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187.91798055555549</v>
      </c>
      <c r="AJ129" s="9">
        <f t="shared" si="8"/>
        <v>0.46273243968661681</v>
      </c>
      <c r="AK129" s="9">
        <f t="shared" si="9"/>
        <v>0.46273243968661681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Encargos'!E47-'Swap - Encargos'!$M47)*(1+SUM($B130:$B$228))</f>
        <v>321.8544</v>
      </c>
      <c r="O130" s="4">
        <f>Forward!O130*(1+SUM($B130:$B$228))+(-'Swap - Encargos'!F47-'Swap - Encargos'!$M47)*(1+SUM($B130:$B$228))</f>
        <v>247.9008</v>
      </c>
      <c r="P130" s="4">
        <f>Forward!P130*(1+SUM($B130:$B$228))+(-'Swap - Encargos'!G47-'Swap - Encargos'!$M47)*(1+SUM($B130:$B$228))</f>
        <v>206.23680000000002</v>
      </c>
      <c r="Q130" s="4">
        <f>Forward!Q130*(1+SUM($B130:$B$228))+(-'Swap - Encargos'!H47-'Swap - Encargos'!$M47)*(1+SUM($B130:$B$228))</f>
        <v>194.7792</v>
      </c>
      <c r="R130" s="4">
        <f>Forward!R130*(1+SUM($B130:$B$228))+(-'Swap - Encargos'!I47-'Swap - Encargos'!$M47)*(1+SUM($B130:$B$228))</f>
        <v>205.1952</v>
      </c>
      <c r="S130" s="4">
        <f>Forward!S130*(1+SUM($B130:$B$228))+(-'Swap - Encargos'!J47-'Swap - Encargos'!$M47)*(1+SUM($B130:$B$228))</f>
        <v>206.23680000000002</v>
      </c>
      <c r="T130" s="4">
        <f>Forward!T130*(1+SUM($B130:$B$228))+(-'Swap - Encargos'!K47-'Swap - Encargos'!$M47)*(1+SUM($B130:$B$228))</f>
        <v>197.90400000000002</v>
      </c>
      <c r="U130" s="4">
        <f>Forward!U130*(1+SUM($B130:$B$228))</f>
        <v>0</v>
      </c>
      <c r="V130" s="6"/>
      <c r="W130" s="20">
        <f t="shared" si="0"/>
        <v>230.42506666666668</v>
      </c>
      <c r="X130" s="20">
        <f t="shared" si="14"/>
        <v>198.72184789094649</v>
      </c>
      <c r="Y130" s="23">
        <f t="shared" si="2"/>
        <v>219.77759999999998</v>
      </c>
      <c r="Z130" s="23">
        <f t="shared" si="15"/>
        <v>195.89901234567898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6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7"/>
        <v>175.67998333333327</v>
      </c>
      <c r="AJ130" s="9">
        <f t="shared" si="8"/>
        <v>0.4325973866449907</v>
      </c>
      <c r="AK130" s="9">
        <f t="shared" si="9"/>
        <v>0.4325973866449907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Encargos'!E48-'Swap - Encargos'!$M48)*(1+SUM($B131:$B$228))</f>
        <v>314.15039999999999</v>
      </c>
      <c r="O131" s="4">
        <f>Forward!O131*(1+SUM($B131:$B$228))+(-'Swap - Encargos'!F48-'Swap - Encargos'!$M48)*(1+SUM($B131:$B$228))</f>
        <v>228.096</v>
      </c>
      <c r="P131" s="4">
        <f>Forward!P131*(1+SUM($B131:$B$228))+(-'Swap - Encargos'!G48-'Swap - Encargos'!$M48)*(1+SUM($B131:$B$228))</f>
        <v>205.28639999999999</v>
      </c>
      <c r="Q131" s="4">
        <f>Forward!Q131*(1+SUM($B131:$B$228))+(-'Swap - Encargos'!H48-'Swap - Encargos'!$M48)*(1+SUM($B131:$B$228))</f>
        <v>208.39679999999998</v>
      </c>
      <c r="R131" s="4">
        <f>Forward!R131*(1+SUM($B131:$B$228))+(-'Swap - Encargos'!I48-'Swap - Encargos'!$M48)*(1+SUM($B131:$B$228))</f>
        <v>215.65440000000001</v>
      </c>
      <c r="S131" s="4">
        <f>Forward!S131*(1+SUM($B131:$B$228))+(-'Swap - Encargos'!J48-'Swap - Encargos'!$M48)*(1+SUM($B131:$B$228))</f>
        <v>217.72799999999998</v>
      </c>
      <c r="T131" s="4">
        <f>Forward!T131*(1+SUM($B131:$B$228))+(-'Swap - Encargos'!K48-'Swap - Encargos'!$M48)*(1+SUM($B131:$B$228))</f>
        <v>204.24959999999999</v>
      </c>
      <c r="U131" s="4">
        <f>Forward!U131*(1+SUM($B131:$B$228))</f>
        <v>0</v>
      </c>
      <c r="V131" s="6"/>
      <c r="W131" s="20">
        <f t="shared" si="0"/>
        <v>222.73919999999998</v>
      </c>
      <c r="X131" s="20">
        <f t="shared" si="14"/>
        <v>198.72184789094649</v>
      </c>
      <c r="Y131" s="23">
        <f t="shared" si="2"/>
        <v>219.85343999999998</v>
      </c>
      <c r="Z131" s="23">
        <f t="shared" si="15"/>
        <v>195.89901234567898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6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7"/>
        <v>183.36584999999997</v>
      </c>
      <c r="AJ131" s="9">
        <f t="shared" si="8"/>
        <v>0.45152319578394801</v>
      </c>
      <c r="AK131" s="9">
        <f>IF(AJ131&gt;0,AJ131,0)</f>
        <v>0.45152319578394801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Encargos'!E49-'Swap - Encargos'!$M49)*(1+SUM($B132:$B$228))</f>
        <v>282.80070000000001</v>
      </c>
      <c r="O132" s="4">
        <f>Forward!O132*(1+SUM($B132:$B$228))+(-'Swap - Encargos'!F49-'Swap - Encargos'!$M49)*(1+SUM($B132:$B$228))</f>
        <v>222.71850000000001</v>
      </c>
      <c r="P132" s="4">
        <f>Forward!P132*(1+SUM($B132:$B$228))+(-'Swap - Encargos'!G49-'Swap - Encargos'!$M49)*(1+SUM($B132:$B$228))</f>
        <v>200.96459999999999</v>
      </c>
      <c r="Q132" s="4">
        <f>Forward!Q132*(1+SUM($B132:$B$228))+(-'Swap - Encargos'!H49-'Swap - Encargos'!$M49)*(1+SUM($B132:$B$228))</f>
        <v>206.14410000000001</v>
      </c>
      <c r="R132" s="4">
        <f>Forward!R132*(1+SUM($B132:$B$228))+(-'Swap - Encargos'!I49-'Swap - Encargos'!$M49)*(1+SUM($B132:$B$228))</f>
        <v>204.07229999999998</v>
      </c>
      <c r="S132" s="4">
        <f>Forward!S132*(1+SUM($B132:$B$228))+(-'Swap - Encargos'!J49-'Swap - Encargos'!$M49)*(1+SUM($B132:$B$228))</f>
        <v>211.3236</v>
      </c>
      <c r="T132" s="4">
        <f>Forward!T132*(1+SUM($B132:$B$228))+(-'Swap - Encargos'!K49-'Swap - Encargos'!$M49)*(1+SUM($B132:$B$228))</f>
        <v>203.03639999999999</v>
      </c>
      <c r="U132" s="4">
        <f>Forward!U132*(1+SUM($B132:$B$228))</f>
        <v>0</v>
      </c>
      <c r="V132" s="6"/>
      <c r="W132" s="20">
        <f t="shared" si="0"/>
        <v>214.20110000000003</v>
      </c>
      <c r="X132" s="20">
        <f t="shared" si="14"/>
        <v>198.72184789094649</v>
      </c>
      <c r="Y132" s="23">
        <f t="shared" si="2"/>
        <v>211.42718999999997</v>
      </c>
      <c r="Z132" s="23">
        <f t="shared" si="15"/>
        <v>195.89901234567898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6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7"/>
        <v>191.90394999999992</v>
      </c>
      <c r="AJ132" s="9">
        <f t="shared" si="8"/>
        <v>0.47254755881513894</v>
      </c>
      <c r="AK132" s="9">
        <f>IF(AJ132&gt;0,AJ132,0)</f>
        <v>0.47254755881513894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Encargos'!E50-'Swap - Encargos'!$M50)*(1+SUM($B133:$B$228))</f>
        <v>308.16180000000003</v>
      </c>
      <c r="O133" s="4">
        <f>Forward!O133*(1+SUM($B133:$B$228))+(-'Swap - Encargos'!F50-'Swap - Encargos'!$M50)*(1+SUM($B133:$B$228))</f>
        <v>263.69549999999998</v>
      </c>
      <c r="P133" s="4">
        <f>Forward!P133*(1+SUM($B133:$B$228))+(-'Swap - Encargos'!G50-'Swap - Encargos'!$M50)*(1+SUM($B133:$B$228))</f>
        <v>236.80889999999999</v>
      </c>
      <c r="Q133" s="4">
        <f>Forward!Q133*(1+SUM($B133:$B$228))+(-'Swap - Encargos'!H50-'Swap - Encargos'!$M50)*(1+SUM($B133:$B$228))</f>
        <v>238.87709999999998</v>
      </c>
      <c r="R133" s="4">
        <f>Forward!R133*(1+SUM($B133:$B$228))+(-'Swap - Encargos'!I50-'Swap - Encargos'!$M50)*(1+SUM($B133:$B$228))</f>
        <v>216.12690000000001</v>
      </c>
      <c r="S133" s="4">
        <f>Forward!S133*(1+SUM($B133:$B$228))+(-'Swap - Encargos'!J50-'Swap - Encargos'!$M50)*(1+SUM($B133:$B$228))</f>
        <v>199.5813</v>
      </c>
      <c r="T133" s="4">
        <f>Forward!T133*(1+SUM($B133:$B$228))+(-'Swap - Encargos'!K50-'Swap - Encargos'!$M50)*(1+SUM($B133:$B$228))</f>
        <v>187.17210000000003</v>
      </c>
      <c r="U133" s="4">
        <f>Forward!U133*(1+SUM($B133:$B$228))</f>
        <v>0</v>
      </c>
      <c r="V133" s="6"/>
      <c r="W133" s="20">
        <f t="shared" si="0"/>
        <v>248.385075</v>
      </c>
      <c r="X133" s="20">
        <f t="shared" si="14"/>
        <v>198.72184789094649</v>
      </c>
      <c r="Y133" s="23">
        <f t="shared" si="2"/>
        <v>232.82761500000001</v>
      </c>
      <c r="Z133" s="23">
        <f t="shared" si="15"/>
        <v>195.89901234567898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6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7"/>
        <v>157.71997499999995</v>
      </c>
      <c r="AJ133" s="9">
        <f t="shared" si="8"/>
        <v>0.38837235587195967</v>
      </c>
      <c r="AK133" s="9">
        <f>IF(AJ133&gt;0,AJ133,0)</f>
        <v>0.38837235587195967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Encargos'!F51-'Swap - Encargos'!$M51)*(1+SUM($B134:$B$228))</f>
        <v>330.88679999999999</v>
      </c>
      <c r="P134" s="4">
        <f>Forward!P134*(1+SUM($B134:$B$228))+(-'Swap - Encargos'!G51-'Swap - Encargos'!$M51)*(1+SUM($B134:$B$228))</f>
        <v>261.82319999999993</v>
      </c>
      <c r="Q134" s="4">
        <f>Forward!Q134*(1+SUM($B134:$B$228))+(-'Swap - Encargos'!H51-'Swap - Encargos'!$M51)*(1+SUM($B134:$B$228))</f>
        <v>255.63839999999996</v>
      </c>
      <c r="R134" s="4">
        <f>Forward!R134*(1+SUM($B134:$B$228))+(-'Swap - Encargos'!I51-'Swap - Encargos'!$M51)*(1+SUM($B134:$B$228))</f>
        <v>238.1148</v>
      </c>
      <c r="S134" s="4">
        <f>Forward!S134*(1+SUM($B134:$B$228))+(-'Swap - Encargos'!J51-'Swap - Encargos'!$M51)*(1+SUM($B134:$B$228))</f>
        <v>208.2216</v>
      </c>
      <c r="T134" s="4">
        <f>Forward!T134*(1+SUM($B134:$B$228))+(-'Swap - Encargos'!K51-'Swap - Encargos'!$M51)*(1+SUM($B134:$B$228))</f>
        <v>197.9136</v>
      </c>
      <c r="U134" s="4">
        <f>Forward!U134*(1+SUM($B134:$B$228))</f>
        <v>0</v>
      </c>
      <c r="V134" s="6"/>
      <c r="W134" s="20">
        <f t="shared" si="0"/>
        <v>282.78279999999995</v>
      </c>
      <c r="X134" s="20">
        <f t="shared" si="14"/>
        <v>198.72184789094649</v>
      </c>
      <c r="Y134" s="23">
        <f t="shared" si="2"/>
        <v>258.93695999999994</v>
      </c>
      <c r="Z134" s="23">
        <f t="shared" si="15"/>
        <v>195.89901234567898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7"/>
        <v>119.22920000000005</v>
      </c>
      <c r="AJ134" s="9">
        <f t="shared" si="8"/>
        <v>0.29658119658119669</v>
      </c>
      <c r="AK134" s="9">
        <f>IF(AJ134&gt;0,AJ134,0)</f>
        <v>0.29658119658119669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Encargos'!F52-'Swap - Encargos'!$M52)*(1+SUM($B135:$B$228))</f>
        <v>379.10199999999998</v>
      </c>
      <c r="P135" s="4">
        <f>Forward!P135*(1+SUM($B135:$B$228))+(-'Swap - Encargos'!G52-'Swap - Encargos'!$M52)*(1+SUM($B135:$B$228))</f>
        <v>264.34680000000003</v>
      </c>
      <c r="Q135" s="4">
        <f>Forward!Q135*(1+SUM($B135:$B$228))+(-'Swap - Encargos'!H52-'Swap - Encargos'!$M52)*(1+SUM($B135:$B$228))</f>
        <v>271.51900000000001</v>
      </c>
      <c r="R135" s="4">
        <f>Forward!R135*(1+SUM($B135:$B$228))+(-'Swap - Encargos'!I52-'Swap - Encargos'!$M52)*(1+SUM($B135:$B$228))</f>
        <v>243.85480000000001</v>
      </c>
      <c r="S135" s="4">
        <f>Forward!S135*(1+SUM($B135:$B$228))+(-'Swap - Encargos'!J52-'Swap - Encargos'!$M52)*(1+SUM($B135:$B$228))</f>
        <v>226.4366</v>
      </c>
      <c r="T135" s="4">
        <f>Forward!T135*(1+SUM($B135:$B$228))+(-'Swap - Encargos'!K52-'Swap - Encargos'!$M52)*(1+SUM($B135:$B$228))</f>
        <v>199.797</v>
      </c>
      <c r="U135" s="4">
        <f>Forward!U135*(1+SUM($B135:$B$228))</f>
        <v>0</v>
      </c>
      <c r="V135" s="6"/>
      <c r="W135" s="20">
        <f t="shared" si="0"/>
        <v>301.23239999999998</v>
      </c>
      <c r="X135" s="20">
        <f t="shared" si="14"/>
        <v>198.72184789094649</v>
      </c>
      <c r="Y135" s="23">
        <f t="shared" si="2"/>
        <v>274.06342333333328</v>
      </c>
      <c r="Z135" s="23">
        <f t="shared" si="15"/>
        <v>195.89901234567898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100.77960000000002</v>
      </c>
      <c r="AJ135" s="9">
        <f>(AE135-W135)/AE135</f>
        <v>0.25068803916301008</v>
      </c>
      <c r="AK135" s="9">
        <f>IF(AJ135&gt;0,AJ135,0)</f>
        <v>0.25068803916301008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Encargos'!F53-'Swap - Encargos'!$M53)*(1+SUM($B136:$B$228))</f>
        <v>335.31680000000006</v>
      </c>
      <c r="P136" s="4">
        <f>Forward!P136*(1+SUM($B136:$B$228))+(-'Swap - Encargos'!G53-'Swap - Encargos'!$M53)*(1+SUM($B136:$B$228))</f>
        <v>250.72320000000002</v>
      </c>
      <c r="Q136" s="4">
        <f>Forward!Q136*(1+SUM($B136:$B$228))+(-'Swap - Encargos'!H53-'Swap - Encargos'!$M53)*(1+SUM($B136:$B$228))</f>
        <v>250.72320000000005</v>
      </c>
      <c r="R136" s="4">
        <f>Forward!R136*(1+SUM($B136:$B$228))+(-'Swap - Encargos'!I53-'Swap - Encargos'!$M53)*(1+SUM($B136:$B$228))</f>
        <v>235.43520000000004</v>
      </c>
      <c r="S136" s="4">
        <f>Forward!S136*(1+SUM($B136:$B$228))+(-'Swap - Encargos'!J53-'Swap - Encargos'!$M53)*(1+SUM($B136:$B$228))</f>
        <v>224.22400000000005</v>
      </c>
      <c r="T136" s="4">
        <f>Forward!T136*(1+SUM($B136:$B$228))+(-'Swap - Encargos'!K53-'Swap - Encargos'!$M53)*(1+SUM($B136:$B$228))</f>
        <v>210.97440000000003</v>
      </c>
      <c r="U136" s="4">
        <f>Forward!U136*(1+SUM($B136:$B$228))</f>
        <v>0</v>
      </c>
      <c r="V136" s="6"/>
      <c r="W136" s="20">
        <f t="shared" si="0"/>
        <v>273.37208888888892</v>
      </c>
      <c r="X136" s="20">
        <f t="shared" si="14"/>
        <v>198.72184789094649</v>
      </c>
      <c r="Y136" s="23">
        <f t="shared" si="2"/>
        <v>255.13973333333337</v>
      </c>
      <c r="Z136" s="23">
        <f t="shared" si="15"/>
        <v>195.89901234567898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17">AD136*(1-0%)</f>
        <v>402.012</v>
      </c>
      <c r="AF136" s="8">
        <f t="shared" si="4"/>
        <v>421.44258000000002</v>
      </c>
      <c r="AG136" s="14">
        <f t="shared" ref="AG136:AG139" si="18">$AE136+$AB136</f>
        <v>448.01660400000003</v>
      </c>
      <c r="AH136" s="8">
        <f t="shared" si="6"/>
        <v>483.20811600000002</v>
      </c>
      <c r="AI136" s="25">
        <f t="shared" ref="AI136:AI139" si="19">(AE136-W136)</f>
        <v>128.63991111111108</v>
      </c>
      <c r="AJ136" s="9">
        <f t="shared" ref="AJ136:AJ139" si="20">(AE136-W136)/AE136</f>
        <v>0.31999022693628815</v>
      </c>
      <c r="AK136" s="9">
        <f t="shared" ref="AK136:AK139" si="21">IF(AJ136&gt;0,AJ136,0)</f>
        <v>0.31999022693628815</v>
      </c>
      <c r="AL136" s="9">
        <f t="shared" ref="AL136:AL139" si="22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Encargos'!F54-'Swap - Encargos'!$M54)*(1+SUM($B137:$B$228))</f>
        <v>264.26249999999999</v>
      </c>
      <c r="P137" s="4">
        <f>Forward!P137*(1+SUM($B137:$B$228))+(-'Swap - Encargos'!G54-'Swap - Encargos'!$M54)*(1+SUM($B137:$B$228))</f>
        <v>246.03749999999999</v>
      </c>
      <c r="Q137" s="4">
        <f>Forward!Q137*(1+SUM($B137:$B$228))+(-'Swap - Encargos'!H54-'Swap - Encargos'!$M54)*(1+SUM($B137:$B$228))</f>
        <v>249.07499999999999</v>
      </c>
      <c r="R137" s="4">
        <f>Forward!R137*(1+SUM($B137:$B$228))+(-'Swap - Encargos'!I54-'Swap - Encargos'!$M54)*(1+SUM($B137:$B$228))</f>
        <v>229.83749999999998</v>
      </c>
      <c r="S137" s="4">
        <f>Forward!S137*(1+SUM($B137:$B$228))+(-'Swap - Encargos'!J54-'Swap - Encargos'!$M54)*(1+SUM($B137:$B$228))</f>
        <v>209.58749999999998</v>
      </c>
      <c r="T137" s="4">
        <f>Forward!T137*(1+SUM($B137:$B$228))+(-'Swap - Encargos'!K54-'Swap - Encargos'!$M54)*(1+SUM($B137:$B$228))</f>
        <v>203.51249999999999</v>
      </c>
      <c r="U137" s="4">
        <f>Forward!U137*(1+SUM($B137:$B$228))</f>
        <v>0</v>
      </c>
      <c r="V137" s="4"/>
      <c r="W137" s="20">
        <f t="shared" si="0"/>
        <v>250.25625000000002</v>
      </c>
      <c r="X137" s="20">
        <f t="shared" si="14"/>
        <v>198.72184789094649</v>
      </c>
      <c r="Y137" s="23">
        <f t="shared" si="2"/>
        <v>236.72249999999997</v>
      </c>
      <c r="Z137" s="23">
        <f t="shared" si="15"/>
        <v>195.89901234567898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17"/>
        <v>402.012</v>
      </c>
      <c r="AF137" s="8">
        <f t="shared" si="4"/>
        <v>421.44258000000002</v>
      </c>
      <c r="AG137" s="14">
        <f t="shared" si="18"/>
        <v>448.01660400000003</v>
      </c>
      <c r="AH137" s="8">
        <f t="shared" si="6"/>
        <v>483.20811600000002</v>
      </c>
      <c r="AI137" s="25">
        <f t="shared" si="19"/>
        <v>151.75574999999998</v>
      </c>
      <c r="AJ137" s="9">
        <f t="shared" si="20"/>
        <v>0.37749059729560308</v>
      </c>
      <c r="AK137" s="9">
        <f t="shared" si="21"/>
        <v>0.37749059729560308</v>
      </c>
      <c r="AL137" s="9">
        <f t="shared" si="22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Encargos'!F55-'Swap - Encargos'!$M55)*(1+SUM($B138:$B$228))</f>
        <v>304.75740000000002</v>
      </c>
      <c r="P138" s="4">
        <f>Forward!P138*(1+SUM($B138:$B$228))+(-'Swap - Encargos'!G55-'Swap - Encargos'!$M55)*(1+SUM($B138:$B$228))</f>
        <v>259.49639999999999</v>
      </c>
      <c r="Q138" s="4">
        <f>Forward!Q138*(1+SUM($B138:$B$228))+(-'Swap - Encargos'!H55-'Swap - Encargos'!$M55)*(1+SUM($B138:$B$228))</f>
        <v>250.44420000000002</v>
      </c>
      <c r="R138" s="4">
        <f>Forward!R138*(1+SUM($B138:$B$228))+(-'Swap - Encargos'!I55-'Swap - Encargos'!$M55)*(1+SUM($B138:$B$228))</f>
        <v>232.33980000000003</v>
      </c>
      <c r="S138" s="4">
        <f>Forward!S138*(1+SUM($B138:$B$228))+(-'Swap - Encargos'!J55-'Swap - Encargos'!$M55)*(1+SUM($B138:$B$228))</f>
        <v>227.3108</v>
      </c>
      <c r="T138" s="4">
        <f>Forward!T138*(1+SUM($B138:$B$228))+(-'Swap - Encargos'!K55-'Swap - Encargos'!$M55)*(1+SUM($B138:$B$228))</f>
        <v>205.1832</v>
      </c>
      <c r="U138" s="4">
        <f>Forward!U138*(1+SUM($B138:$B$228))</f>
        <v>0</v>
      </c>
      <c r="V138" s="4"/>
      <c r="W138" s="20">
        <f t="shared" si="0"/>
        <v>263.51960000000003</v>
      </c>
      <c r="X138" s="20">
        <f t="shared" si="14"/>
        <v>198.72184789094649</v>
      </c>
      <c r="Y138" s="23">
        <f t="shared" si="2"/>
        <v>248.23144000000002</v>
      </c>
      <c r="Z138" s="23">
        <f t="shared" si="15"/>
        <v>195.89901234567898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17"/>
        <v>402.012</v>
      </c>
      <c r="AF138" s="8">
        <f t="shared" si="4"/>
        <v>421.44258000000002</v>
      </c>
      <c r="AG138" s="14">
        <f t="shared" si="18"/>
        <v>448.01660400000003</v>
      </c>
      <c r="AH138" s="8">
        <f t="shared" si="6"/>
        <v>483.20811600000002</v>
      </c>
      <c r="AI138" s="25">
        <f t="shared" si="19"/>
        <v>138.49239999999998</v>
      </c>
      <c r="AJ138" s="9">
        <f t="shared" si="20"/>
        <v>0.34449817418385514</v>
      </c>
      <c r="AK138" s="9">
        <f t="shared" si="21"/>
        <v>0.34449817418385514</v>
      </c>
      <c r="AL138" s="9">
        <f t="shared" si="22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Encargos'!F56-'Swap - Encargos'!$M56)*(1+SUM($B139:$B$228))</f>
        <v>290</v>
      </c>
      <c r="P139" s="4">
        <f>Forward!P139*(1+SUM($B139:$B$228))+(-'Swap - Encargos'!G56-'Swap - Encargos'!$M56)*(1+SUM($B139:$B$228))</f>
        <v>267</v>
      </c>
      <c r="Q139" s="4">
        <f>Forward!Q139*(1+SUM($B139:$B$228))+(-'Swap - Encargos'!H56-'Swap - Encargos'!$M56)*(1+SUM($B139:$B$228))</f>
        <v>252</v>
      </c>
      <c r="R139" s="4">
        <f>Forward!R139*(1+SUM($B139:$B$228))+(-'Swap - Encargos'!I56-'Swap - Encargos'!$M56)*(1+SUM($B139:$B$228))</f>
        <v>236</v>
      </c>
      <c r="S139" s="4">
        <f>Forward!S139*(1+SUM($B139:$B$228))+(-'Swap - Encargos'!J56-'Swap - Encargos'!$M56)*(1+SUM($B139:$B$228))</f>
        <v>218</v>
      </c>
      <c r="T139" s="4">
        <f>Forward!T139*(1+SUM($B139:$B$228))+(-'Swap - Encargos'!K56-'Swap - Encargos'!$M56)*(1+SUM($B139:$B$228))</f>
        <v>208</v>
      </c>
      <c r="U139" s="4">
        <f>Forward!U139*(1+SUM($B139:$B$228))</f>
        <v>0</v>
      </c>
      <c r="V139" s="4"/>
      <c r="W139" s="20">
        <f t="shared" si="0"/>
        <v>262.16666666666669</v>
      </c>
      <c r="X139" s="20">
        <f t="shared" si="14"/>
        <v>198.72184789094649</v>
      </c>
      <c r="Y139" s="23">
        <f t="shared" si="2"/>
        <v>245.76666666666668</v>
      </c>
      <c r="Z139" s="23">
        <f t="shared" si="15"/>
        <v>195.89901234567898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17"/>
        <v>402.012</v>
      </c>
      <c r="AF139" s="8">
        <f t="shared" si="4"/>
        <v>421.44258000000002</v>
      </c>
      <c r="AG139" s="14">
        <f t="shared" si="18"/>
        <v>448.01660400000003</v>
      </c>
      <c r="AH139" s="8">
        <f t="shared" si="6"/>
        <v>483.20811600000002</v>
      </c>
      <c r="AI139" s="25">
        <f t="shared" si="19"/>
        <v>139.84533333333331</v>
      </c>
      <c r="AJ139" s="9">
        <f t="shared" si="20"/>
        <v>0.34786357952830593</v>
      </c>
      <c r="AK139" s="9">
        <f t="shared" si="21"/>
        <v>0.34786357952830593</v>
      </c>
      <c r="AL139" s="9">
        <f t="shared" si="22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FD0DE-2A35-491A-847E-7F00895DA988}">
  <dimension ref="A1:AG56"/>
  <sheetViews>
    <sheetView zoomScale="85" zoomScaleNormal="85" workbookViewId="0">
      <selection activeCell="E10" sqref="E10"/>
    </sheetView>
  </sheetViews>
  <sheetFormatPr defaultRowHeight="14.4" x14ac:dyDescent="0.3"/>
  <cols>
    <col min="1" max="1" width="11.44140625" style="39" customWidth="1"/>
    <col min="2" max="5" width="10.5546875" style="39" customWidth="1"/>
    <col min="6" max="11" width="8.88671875" style="39"/>
    <col min="12" max="12" width="14.5546875" style="39" customWidth="1"/>
    <col min="13" max="17" width="15.44140625" style="39" customWidth="1"/>
    <col min="18" max="23" width="8.88671875" style="39"/>
    <col min="24" max="27" width="15.44140625" customWidth="1"/>
  </cols>
  <sheetData>
    <row r="1" spans="1:33" x14ac:dyDescent="0.3">
      <c r="B1" s="58" t="s">
        <v>29</v>
      </c>
      <c r="C1" s="59"/>
      <c r="D1" s="59"/>
      <c r="E1" s="59"/>
      <c r="F1" s="59"/>
      <c r="G1" s="59"/>
      <c r="H1" s="59"/>
      <c r="I1" s="59"/>
      <c r="J1" s="59"/>
      <c r="K1" s="60"/>
      <c r="L1" s="6" t="s">
        <v>30</v>
      </c>
      <c r="M1" s="6" t="s">
        <v>27</v>
      </c>
      <c r="N1" s="58" t="s">
        <v>31</v>
      </c>
      <c r="O1" s="59"/>
      <c r="P1" s="59"/>
      <c r="Q1" s="59"/>
      <c r="R1" s="59"/>
      <c r="S1" s="59"/>
      <c r="T1" s="59"/>
      <c r="U1" s="59"/>
      <c r="V1" s="59"/>
      <c r="W1" s="60"/>
      <c r="X1" s="58" t="s">
        <v>33</v>
      </c>
      <c r="Y1" s="59"/>
      <c r="Z1" s="59"/>
      <c r="AA1" s="59"/>
      <c r="AB1" s="59"/>
      <c r="AC1" s="59"/>
      <c r="AD1" s="59"/>
      <c r="AE1" s="59"/>
      <c r="AF1" s="59"/>
      <c r="AG1" s="60"/>
    </row>
    <row r="2" spans="1:33" x14ac:dyDescent="0.3">
      <c r="A2" s="5" t="s">
        <v>32</v>
      </c>
      <c r="B2" s="5">
        <v>2022</v>
      </c>
      <c r="C2" s="5">
        <v>2023</v>
      </c>
      <c r="D2" s="5">
        <v>2024</v>
      </c>
      <c r="E2" s="5">
        <v>2025</v>
      </c>
      <c r="F2" s="5">
        <v>2026</v>
      </c>
      <c r="G2" s="5">
        <v>2027</v>
      </c>
      <c r="H2" s="5">
        <v>2028</v>
      </c>
      <c r="I2" s="5">
        <v>2029</v>
      </c>
      <c r="J2" s="5">
        <v>2030</v>
      </c>
      <c r="K2" s="5">
        <v>2031</v>
      </c>
      <c r="L2" s="38" t="s">
        <v>28</v>
      </c>
      <c r="M2" s="38" t="s">
        <v>28</v>
      </c>
      <c r="N2" s="38">
        <v>2022</v>
      </c>
      <c r="O2" s="38">
        <v>2023</v>
      </c>
      <c r="P2" s="38">
        <v>2024</v>
      </c>
      <c r="Q2" s="38">
        <v>2025</v>
      </c>
      <c r="R2" s="5">
        <v>2026</v>
      </c>
      <c r="S2" s="5">
        <v>2027</v>
      </c>
      <c r="T2" s="5">
        <v>2028</v>
      </c>
      <c r="U2" s="5">
        <v>2029</v>
      </c>
      <c r="V2" s="5">
        <v>2030</v>
      </c>
      <c r="W2" s="5">
        <v>2031</v>
      </c>
      <c r="X2" s="38">
        <v>2022</v>
      </c>
      <c r="Y2" s="38">
        <v>2023</v>
      </c>
      <c r="Z2" s="38">
        <v>2024</v>
      </c>
      <c r="AA2" s="38">
        <v>2025</v>
      </c>
      <c r="AB2" s="5">
        <v>2026</v>
      </c>
      <c r="AC2" s="5">
        <v>2027</v>
      </c>
      <c r="AD2" s="5">
        <v>2028</v>
      </c>
      <c r="AE2" s="5">
        <v>2029</v>
      </c>
      <c r="AF2" s="5">
        <v>2030</v>
      </c>
      <c r="AG2" s="5">
        <v>2031</v>
      </c>
    </row>
    <row r="3" spans="1:33" x14ac:dyDescent="0.3">
      <c r="A3" s="37">
        <v>44562</v>
      </c>
      <c r="B3" s="5">
        <v>19</v>
      </c>
      <c r="C3" s="5">
        <v>16</v>
      </c>
      <c r="D3" s="5">
        <v>10</v>
      </c>
      <c r="E3" s="5">
        <v>9</v>
      </c>
      <c r="F3" s="5">
        <v>6</v>
      </c>
      <c r="G3" s="5">
        <v>3</v>
      </c>
      <c r="H3" s="5">
        <v>1</v>
      </c>
      <c r="I3" s="5">
        <v>0</v>
      </c>
      <c r="J3" s="5">
        <v>0</v>
      </c>
      <c r="K3" s="5">
        <v>0</v>
      </c>
      <c r="L3" s="6">
        <v>30</v>
      </c>
      <c r="M3" s="5">
        <v>5</v>
      </c>
      <c r="N3" s="5">
        <v>38</v>
      </c>
      <c r="O3" s="5">
        <v>38</v>
      </c>
      <c r="P3" s="5">
        <v>41</v>
      </c>
      <c r="Q3" s="5">
        <v>40</v>
      </c>
      <c r="R3" s="5">
        <v>37</v>
      </c>
      <c r="S3" s="5">
        <v>40</v>
      </c>
      <c r="T3" s="5">
        <v>40</v>
      </c>
      <c r="U3" s="5">
        <v>40</v>
      </c>
      <c r="V3" s="5">
        <v>40</v>
      </c>
      <c r="W3" s="5">
        <v>40</v>
      </c>
      <c r="X3" s="5">
        <v>23</v>
      </c>
      <c r="Y3" s="5">
        <v>23</v>
      </c>
      <c r="Z3" s="5">
        <v>21</v>
      </c>
      <c r="AA3" s="5">
        <v>23</v>
      </c>
      <c r="AB3" s="5">
        <v>20</v>
      </c>
      <c r="AC3" s="5">
        <v>23</v>
      </c>
      <c r="AD3" s="5">
        <v>21</v>
      </c>
      <c r="AE3" s="5">
        <v>20</v>
      </c>
      <c r="AF3" s="5">
        <v>21</v>
      </c>
      <c r="AG3" s="5">
        <v>21</v>
      </c>
    </row>
    <row r="4" spans="1:33" x14ac:dyDescent="0.3">
      <c r="A4" s="37">
        <v>44593</v>
      </c>
      <c r="B4" s="5">
        <v>28</v>
      </c>
      <c r="C4" s="5">
        <v>22</v>
      </c>
      <c r="D4" s="5">
        <v>11</v>
      </c>
      <c r="E4" s="5">
        <v>8</v>
      </c>
      <c r="F4" s="5">
        <v>6</v>
      </c>
      <c r="G4" s="5">
        <v>3</v>
      </c>
      <c r="H4" s="5">
        <v>1</v>
      </c>
      <c r="I4" s="5">
        <v>0</v>
      </c>
      <c r="J4" s="5">
        <v>0</v>
      </c>
      <c r="K4" s="5">
        <v>0</v>
      </c>
      <c r="L4" s="6">
        <v>30</v>
      </c>
      <c r="M4" s="5">
        <v>5</v>
      </c>
      <c r="N4" s="5">
        <v>40</v>
      </c>
      <c r="O4" s="5">
        <v>40</v>
      </c>
      <c r="P4" s="5">
        <v>40</v>
      </c>
      <c r="Q4" s="5">
        <v>37</v>
      </c>
      <c r="R4" s="5">
        <v>41</v>
      </c>
      <c r="S4" s="5">
        <v>38</v>
      </c>
      <c r="T4" s="5">
        <v>38</v>
      </c>
      <c r="U4" s="5">
        <v>38</v>
      </c>
      <c r="V4" s="5">
        <v>38</v>
      </c>
      <c r="W4" s="5">
        <v>38</v>
      </c>
      <c r="X4" s="5">
        <v>23</v>
      </c>
      <c r="Y4" s="5">
        <v>21</v>
      </c>
      <c r="Z4" s="5">
        <v>22</v>
      </c>
      <c r="AA4" s="5">
        <v>20</v>
      </c>
      <c r="AB4" s="5">
        <v>21</v>
      </c>
      <c r="AC4" s="5">
        <v>22</v>
      </c>
      <c r="AD4" s="5">
        <v>22</v>
      </c>
      <c r="AE4" s="5">
        <v>20</v>
      </c>
      <c r="AF4" s="5">
        <v>20</v>
      </c>
      <c r="AG4" s="5">
        <v>21</v>
      </c>
    </row>
    <row r="5" spans="1:33" x14ac:dyDescent="0.3">
      <c r="A5" s="37">
        <v>44621</v>
      </c>
      <c r="B5" s="5">
        <v>5</v>
      </c>
      <c r="C5" s="5">
        <v>15</v>
      </c>
      <c r="D5" s="5">
        <v>11</v>
      </c>
      <c r="E5" s="5">
        <v>12</v>
      </c>
      <c r="F5" s="5">
        <v>6</v>
      </c>
      <c r="G5" s="5">
        <v>3</v>
      </c>
      <c r="H5" s="5">
        <v>1</v>
      </c>
      <c r="I5" s="5">
        <v>0</v>
      </c>
      <c r="J5" s="5">
        <v>0</v>
      </c>
      <c r="K5" s="5">
        <v>0</v>
      </c>
      <c r="L5" s="6">
        <v>30</v>
      </c>
      <c r="M5" s="5">
        <v>5</v>
      </c>
      <c r="N5" s="5">
        <v>40</v>
      </c>
      <c r="O5" s="5">
        <v>40</v>
      </c>
      <c r="P5" s="5">
        <v>40</v>
      </c>
      <c r="Q5" s="5">
        <v>37</v>
      </c>
      <c r="R5" s="5">
        <v>37</v>
      </c>
      <c r="S5" s="5">
        <v>38</v>
      </c>
      <c r="T5" s="5">
        <v>38</v>
      </c>
      <c r="U5" s="5">
        <v>38</v>
      </c>
      <c r="V5" s="5">
        <v>38</v>
      </c>
      <c r="W5" s="5">
        <v>38</v>
      </c>
      <c r="X5" s="5">
        <v>20</v>
      </c>
      <c r="Y5" s="5">
        <v>21</v>
      </c>
      <c r="Z5" s="5">
        <v>21</v>
      </c>
      <c r="AA5" s="5">
        <v>22</v>
      </c>
      <c r="AB5" s="5">
        <v>23</v>
      </c>
      <c r="AC5" s="5">
        <v>21</v>
      </c>
      <c r="AD5" s="5">
        <v>20</v>
      </c>
      <c r="AE5" s="5">
        <v>22</v>
      </c>
      <c r="AF5" s="5">
        <v>23</v>
      </c>
      <c r="AG5" s="5">
        <v>22</v>
      </c>
    </row>
    <row r="6" spans="1:33" x14ac:dyDescent="0.3">
      <c r="A6" s="37">
        <v>44652</v>
      </c>
      <c r="B6" s="5">
        <v>6</v>
      </c>
      <c r="C6" s="5">
        <v>22</v>
      </c>
      <c r="D6" s="5">
        <v>14</v>
      </c>
      <c r="E6" s="5">
        <v>7</v>
      </c>
      <c r="F6" s="5">
        <v>8</v>
      </c>
      <c r="G6" s="5">
        <v>5</v>
      </c>
      <c r="H6" s="5">
        <v>3</v>
      </c>
      <c r="I6" s="5">
        <v>0</v>
      </c>
      <c r="J6" s="5">
        <v>0</v>
      </c>
      <c r="K6" s="5">
        <v>0</v>
      </c>
      <c r="L6" s="6">
        <v>30</v>
      </c>
      <c r="M6" s="5">
        <v>5</v>
      </c>
      <c r="N6" s="5">
        <v>42</v>
      </c>
      <c r="O6" s="5">
        <v>42</v>
      </c>
      <c r="P6" s="5">
        <v>39</v>
      </c>
      <c r="Q6" s="5">
        <v>41</v>
      </c>
      <c r="R6" s="5">
        <v>40</v>
      </c>
      <c r="S6" s="5">
        <v>40</v>
      </c>
      <c r="T6" s="5">
        <v>40</v>
      </c>
      <c r="U6" s="5">
        <v>40</v>
      </c>
      <c r="V6" s="5">
        <v>40</v>
      </c>
      <c r="W6" s="5">
        <v>40</v>
      </c>
      <c r="X6" s="5">
        <v>21</v>
      </c>
      <c r="Y6" s="5">
        <v>20</v>
      </c>
      <c r="Z6" s="5">
        <v>22</v>
      </c>
      <c r="AA6" s="5">
        <v>20</v>
      </c>
      <c r="AB6" s="5">
        <v>20</v>
      </c>
      <c r="AC6" s="5">
        <v>22</v>
      </c>
      <c r="AD6" s="5">
        <v>22</v>
      </c>
      <c r="AE6" s="5">
        <v>20</v>
      </c>
      <c r="AF6" s="5">
        <v>22</v>
      </c>
      <c r="AG6" s="5">
        <v>23</v>
      </c>
    </row>
    <row r="7" spans="1:33" x14ac:dyDescent="0.3">
      <c r="A7" s="37">
        <v>44682</v>
      </c>
      <c r="B7" s="5">
        <v>6</v>
      </c>
      <c r="C7" s="5">
        <v>21</v>
      </c>
      <c r="D7" s="5">
        <v>10</v>
      </c>
      <c r="E7" s="5">
        <v>3</v>
      </c>
      <c r="F7" s="5">
        <v>11</v>
      </c>
      <c r="G7" s="5">
        <v>5</v>
      </c>
      <c r="H7" s="5">
        <v>3</v>
      </c>
      <c r="I7" s="5">
        <v>0</v>
      </c>
      <c r="J7" s="5">
        <v>0</v>
      </c>
      <c r="K7" s="5">
        <v>0</v>
      </c>
      <c r="L7" s="6">
        <v>30</v>
      </c>
      <c r="M7" s="5">
        <v>5</v>
      </c>
      <c r="N7" s="5">
        <v>40</v>
      </c>
      <c r="O7" s="5">
        <v>40</v>
      </c>
      <c r="P7" s="5">
        <v>43</v>
      </c>
      <c r="Q7" s="5">
        <v>41</v>
      </c>
      <c r="R7" s="5">
        <v>41</v>
      </c>
      <c r="S7" s="5">
        <v>40</v>
      </c>
      <c r="T7" s="5">
        <v>40</v>
      </c>
      <c r="U7" s="5">
        <v>40</v>
      </c>
      <c r="V7" s="5">
        <v>40</v>
      </c>
      <c r="W7" s="5">
        <v>40</v>
      </c>
      <c r="X7" s="5">
        <v>21</v>
      </c>
      <c r="Y7" s="5">
        <v>20</v>
      </c>
      <c r="Z7" s="5">
        <v>21</v>
      </c>
      <c r="AA7" s="5">
        <v>23</v>
      </c>
      <c r="AB7" s="5">
        <v>22</v>
      </c>
      <c r="AC7" s="5">
        <v>22</v>
      </c>
      <c r="AD7" s="5">
        <v>23</v>
      </c>
      <c r="AE7" s="5">
        <v>21</v>
      </c>
      <c r="AF7" s="5">
        <v>20</v>
      </c>
      <c r="AG7" s="5">
        <v>23</v>
      </c>
    </row>
    <row r="8" spans="1:33" x14ac:dyDescent="0.3">
      <c r="A8" s="37">
        <v>44713</v>
      </c>
      <c r="B8" s="5">
        <v>5</v>
      </c>
      <c r="C8" s="5">
        <v>15</v>
      </c>
      <c r="D8" s="5">
        <v>9</v>
      </c>
      <c r="E8" s="5">
        <v>13</v>
      </c>
      <c r="F8" s="5">
        <v>12</v>
      </c>
      <c r="G8" s="5">
        <v>5</v>
      </c>
      <c r="H8" s="5">
        <v>3</v>
      </c>
      <c r="I8" s="5">
        <v>0</v>
      </c>
      <c r="J8" s="5">
        <v>0</v>
      </c>
      <c r="K8" s="5">
        <v>0</v>
      </c>
      <c r="L8" s="6">
        <v>30</v>
      </c>
      <c r="M8" s="5">
        <v>5</v>
      </c>
      <c r="N8" s="5">
        <v>43</v>
      </c>
      <c r="O8" s="5">
        <v>43</v>
      </c>
      <c r="P8" s="5">
        <v>42</v>
      </c>
      <c r="Q8" s="5">
        <v>40</v>
      </c>
      <c r="R8" s="5">
        <v>42</v>
      </c>
      <c r="S8" s="5">
        <v>39</v>
      </c>
      <c r="T8" s="5">
        <v>39</v>
      </c>
      <c r="U8" s="5">
        <v>39</v>
      </c>
      <c r="V8" s="5">
        <v>39</v>
      </c>
      <c r="W8" s="5">
        <v>39</v>
      </c>
      <c r="X8" s="5">
        <v>20</v>
      </c>
      <c r="Y8" s="5">
        <v>20</v>
      </c>
      <c r="Z8" s="5">
        <v>21</v>
      </c>
      <c r="AA8" s="5">
        <v>21</v>
      </c>
      <c r="AB8" s="5">
        <v>21</v>
      </c>
      <c r="AC8" s="5">
        <v>23</v>
      </c>
      <c r="AD8" s="5">
        <v>21</v>
      </c>
      <c r="AE8" s="5">
        <v>22</v>
      </c>
      <c r="AF8" s="5">
        <v>23</v>
      </c>
      <c r="AG8" s="5">
        <v>22</v>
      </c>
    </row>
    <row r="9" spans="1:33" x14ac:dyDescent="0.3">
      <c r="A9" s="37">
        <v>44743</v>
      </c>
      <c r="B9" s="5">
        <v>6</v>
      </c>
      <c r="C9" s="5">
        <v>15</v>
      </c>
      <c r="D9" s="5">
        <v>12</v>
      </c>
      <c r="E9" s="5">
        <v>8</v>
      </c>
      <c r="F9" s="5">
        <v>11</v>
      </c>
      <c r="G9" s="5">
        <v>5</v>
      </c>
      <c r="H9" s="5">
        <v>3</v>
      </c>
      <c r="I9" s="5">
        <v>0</v>
      </c>
      <c r="J9" s="5">
        <v>0</v>
      </c>
      <c r="K9" s="5">
        <v>0</v>
      </c>
      <c r="L9" s="6">
        <v>30</v>
      </c>
      <c r="M9" s="5">
        <v>5</v>
      </c>
      <c r="N9" s="5">
        <v>37</v>
      </c>
      <c r="O9" s="5">
        <v>37</v>
      </c>
      <c r="P9" s="5">
        <v>38</v>
      </c>
      <c r="Q9" s="5">
        <v>39</v>
      </c>
      <c r="R9" s="5">
        <v>42</v>
      </c>
      <c r="S9" s="5">
        <v>38</v>
      </c>
      <c r="T9" s="5">
        <v>38</v>
      </c>
      <c r="U9" s="5">
        <v>38</v>
      </c>
      <c r="V9" s="5">
        <v>38</v>
      </c>
      <c r="W9" s="5">
        <v>38</v>
      </c>
      <c r="X9" s="5">
        <v>20</v>
      </c>
      <c r="Y9" s="5">
        <v>23</v>
      </c>
      <c r="Z9" s="5">
        <v>22</v>
      </c>
      <c r="AA9" s="5">
        <v>21</v>
      </c>
      <c r="AB9" s="5">
        <v>20</v>
      </c>
      <c r="AC9" s="5">
        <v>23</v>
      </c>
      <c r="AD9" s="5">
        <v>22</v>
      </c>
      <c r="AE9" s="5">
        <v>20</v>
      </c>
      <c r="AF9" s="5">
        <v>21</v>
      </c>
      <c r="AG9" s="5">
        <v>23</v>
      </c>
    </row>
    <row r="10" spans="1:33" x14ac:dyDescent="0.3">
      <c r="A10" s="37">
        <v>44774</v>
      </c>
      <c r="B10" s="5">
        <v>-3</v>
      </c>
      <c r="C10" s="5">
        <v>10</v>
      </c>
      <c r="D10" s="5">
        <v>12</v>
      </c>
      <c r="E10" s="5">
        <v>12</v>
      </c>
      <c r="F10" s="5">
        <v>9</v>
      </c>
      <c r="G10" s="5">
        <v>3</v>
      </c>
      <c r="H10" s="5">
        <v>-2</v>
      </c>
      <c r="I10" s="5">
        <v>0</v>
      </c>
      <c r="J10" s="5">
        <v>0</v>
      </c>
      <c r="K10" s="5">
        <v>0</v>
      </c>
      <c r="L10" s="6">
        <v>30</v>
      </c>
      <c r="M10" s="5">
        <v>5</v>
      </c>
      <c r="N10" s="5">
        <v>42</v>
      </c>
      <c r="O10" s="5">
        <v>42</v>
      </c>
      <c r="P10" s="5">
        <v>42</v>
      </c>
      <c r="Q10" s="5">
        <v>43</v>
      </c>
      <c r="R10" s="5">
        <v>41</v>
      </c>
      <c r="S10" s="5">
        <v>42</v>
      </c>
      <c r="T10" s="5">
        <v>42</v>
      </c>
      <c r="U10" s="5">
        <v>42</v>
      </c>
      <c r="V10" s="5">
        <v>42</v>
      </c>
      <c r="W10" s="5">
        <v>42</v>
      </c>
      <c r="X10" s="5">
        <v>22</v>
      </c>
      <c r="Y10" s="5">
        <v>23</v>
      </c>
      <c r="Z10" s="5">
        <v>21</v>
      </c>
      <c r="AA10" s="5">
        <v>21</v>
      </c>
      <c r="AB10" s="5">
        <v>23</v>
      </c>
      <c r="AC10" s="5">
        <v>20</v>
      </c>
      <c r="AD10" s="5">
        <v>22</v>
      </c>
      <c r="AE10" s="5">
        <v>23</v>
      </c>
      <c r="AF10" s="5">
        <v>20</v>
      </c>
      <c r="AG10" s="5">
        <v>22</v>
      </c>
    </row>
    <row r="11" spans="1:33" x14ac:dyDescent="0.3">
      <c r="A11" s="37">
        <v>44805</v>
      </c>
      <c r="B11" s="5">
        <v>-2</v>
      </c>
      <c r="C11" s="5">
        <v>18</v>
      </c>
      <c r="D11" s="5">
        <v>9</v>
      </c>
      <c r="E11" s="5">
        <v>6</v>
      </c>
      <c r="F11" s="5">
        <v>9</v>
      </c>
      <c r="G11" s="5">
        <v>3</v>
      </c>
      <c r="H11" s="5">
        <v>4</v>
      </c>
      <c r="I11" s="5">
        <v>5</v>
      </c>
      <c r="J11" s="5">
        <v>3</v>
      </c>
      <c r="K11" s="5">
        <v>1</v>
      </c>
      <c r="L11" s="6">
        <v>30</v>
      </c>
      <c r="M11" s="5">
        <v>5</v>
      </c>
      <c r="N11" s="5">
        <v>37</v>
      </c>
      <c r="O11" s="5">
        <v>37</v>
      </c>
      <c r="P11" s="5">
        <v>42</v>
      </c>
      <c r="Q11" s="5">
        <v>39</v>
      </c>
      <c r="R11" s="5">
        <v>43</v>
      </c>
      <c r="S11" s="5">
        <v>43</v>
      </c>
      <c r="T11" s="5">
        <v>43</v>
      </c>
      <c r="U11" s="5">
        <v>43</v>
      </c>
      <c r="V11" s="5">
        <v>43</v>
      </c>
      <c r="W11" s="5">
        <v>43</v>
      </c>
      <c r="X11" s="5">
        <v>22</v>
      </c>
      <c r="Y11" s="5">
        <v>21</v>
      </c>
      <c r="Z11" s="5">
        <v>22</v>
      </c>
      <c r="AA11" s="5">
        <v>20</v>
      </c>
      <c r="AB11" s="5">
        <v>21</v>
      </c>
      <c r="AC11" s="5">
        <v>20</v>
      </c>
      <c r="AD11" s="5">
        <v>22</v>
      </c>
      <c r="AE11" s="5">
        <v>21</v>
      </c>
      <c r="AF11" s="5">
        <v>21</v>
      </c>
      <c r="AG11" s="5">
        <v>20</v>
      </c>
    </row>
    <row r="12" spans="1:33" x14ac:dyDescent="0.3">
      <c r="A12" s="37">
        <v>44835</v>
      </c>
      <c r="B12" s="5">
        <v>-5</v>
      </c>
      <c r="C12" s="5">
        <v>12</v>
      </c>
      <c r="D12" s="5">
        <v>11</v>
      </c>
      <c r="E12" s="5">
        <v>7</v>
      </c>
      <c r="F12" s="5">
        <v>6</v>
      </c>
      <c r="G12" s="5">
        <v>6</v>
      </c>
      <c r="H12" s="5">
        <v>7</v>
      </c>
      <c r="I12" s="5">
        <v>5</v>
      </c>
      <c r="J12" s="5">
        <v>3</v>
      </c>
      <c r="K12" s="5">
        <v>1</v>
      </c>
      <c r="L12" s="6">
        <v>30</v>
      </c>
      <c r="M12" s="5">
        <v>5</v>
      </c>
      <c r="N12" s="5">
        <v>39</v>
      </c>
      <c r="O12" s="5">
        <v>39</v>
      </c>
      <c r="P12" s="5">
        <v>40</v>
      </c>
      <c r="Q12" s="5">
        <v>43</v>
      </c>
      <c r="R12" s="5">
        <v>38</v>
      </c>
      <c r="S12" s="5">
        <v>42</v>
      </c>
      <c r="T12" s="5">
        <v>42</v>
      </c>
      <c r="U12" s="5">
        <v>42</v>
      </c>
      <c r="V12" s="5">
        <v>42</v>
      </c>
      <c r="W12" s="5">
        <v>42</v>
      </c>
      <c r="X12" s="5">
        <v>23</v>
      </c>
      <c r="Y12" s="5">
        <v>22</v>
      </c>
      <c r="Z12" s="5">
        <v>20</v>
      </c>
      <c r="AA12" s="5">
        <v>20</v>
      </c>
      <c r="AB12" s="5">
        <v>22</v>
      </c>
      <c r="AC12" s="5">
        <v>20</v>
      </c>
      <c r="AD12" s="5">
        <v>23</v>
      </c>
      <c r="AE12" s="5">
        <v>23</v>
      </c>
      <c r="AF12" s="5">
        <v>23</v>
      </c>
      <c r="AG12" s="5">
        <v>22</v>
      </c>
    </row>
    <row r="13" spans="1:33" x14ac:dyDescent="0.3">
      <c r="A13" s="37">
        <v>44866</v>
      </c>
      <c r="B13" s="5">
        <v>-5</v>
      </c>
      <c r="C13" s="5">
        <v>10</v>
      </c>
      <c r="D13" s="5">
        <v>13</v>
      </c>
      <c r="E13" s="5">
        <v>10</v>
      </c>
      <c r="F13" s="5">
        <v>9</v>
      </c>
      <c r="G13" s="5">
        <v>8</v>
      </c>
      <c r="H13" s="5">
        <v>9</v>
      </c>
      <c r="I13" s="5">
        <v>4</v>
      </c>
      <c r="J13" s="5">
        <v>3</v>
      </c>
      <c r="K13" s="5">
        <v>4</v>
      </c>
      <c r="L13" s="6">
        <v>30</v>
      </c>
      <c r="M13" s="5">
        <v>5</v>
      </c>
      <c r="N13" s="5">
        <v>43</v>
      </c>
      <c r="O13" s="5">
        <v>43</v>
      </c>
      <c r="P13" s="5">
        <v>38</v>
      </c>
      <c r="Q13" s="5">
        <v>40</v>
      </c>
      <c r="R13" s="5">
        <v>40</v>
      </c>
      <c r="S13" s="5">
        <v>39</v>
      </c>
      <c r="T13" s="5">
        <v>39</v>
      </c>
      <c r="U13" s="5">
        <v>39</v>
      </c>
      <c r="V13" s="5">
        <v>41</v>
      </c>
      <c r="W13" s="5">
        <v>40</v>
      </c>
      <c r="X13" s="5">
        <v>22</v>
      </c>
      <c r="Y13" s="5">
        <v>23</v>
      </c>
      <c r="Z13" s="5">
        <v>23</v>
      </c>
      <c r="AA13" s="5">
        <v>20</v>
      </c>
      <c r="AB13" s="5">
        <v>22</v>
      </c>
      <c r="AC13" s="5">
        <v>20</v>
      </c>
      <c r="AD13" s="5">
        <v>23</v>
      </c>
      <c r="AE13" s="5">
        <v>23</v>
      </c>
      <c r="AF13" s="5">
        <v>22</v>
      </c>
      <c r="AG13" s="5">
        <v>23</v>
      </c>
    </row>
    <row r="14" spans="1:33" x14ac:dyDescent="0.3">
      <c r="A14" s="37">
        <v>44896</v>
      </c>
      <c r="B14" s="5">
        <v>-7</v>
      </c>
      <c r="C14" s="5">
        <v>7</v>
      </c>
      <c r="D14" s="5">
        <v>10</v>
      </c>
      <c r="E14" s="5">
        <v>12</v>
      </c>
      <c r="F14" s="5">
        <v>9</v>
      </c>
      <c r="G14" s="5">
        <v>4</v>
      </c>
      <c r="H14" s="5">
        <v>0</v>
      </c>
      <c r="I14" s="5">
        <v>4</v>
      </c>
      <c r="J14" s="5">
        <v>3</v>
      </c>
      <c r="K14" s="5">
        <v>4</v>
      </c>
      <c r="L14" s="6">
        <v>30</v>
      </c>
      <c r="M14" s="5">
        <v>5</v>
      </c>
      <c r="N14" s="5">
        <v>38</v>
      </c>
      <c r="O14" s="5">
        <v>38</v>
      </c>
      <c r="P14" s="5">
        <v>43</v>
      </c>
      <c r="Q14" s="5">
        <v>41</v>
      </c>
      <c r="R14" s="5">
        <v>43</v>
      </c>
      <c r="S14" s="5">
        <v>41</v>
      </c>
      <c r="T14" s="5">
        <v>41</v>
      </c>
      <c r="U14" s="5">
        <v>41</v>
      </c>
      <c r="V14" s="5">
        <v>41</v>
      </c>
      <c r="W14" s="5">
        <v>41</v>
      </c>
      <c r="X14" s="5">
        <v>23</v>
      </c>
      <c r="Y14" s="5">
        <v>20</v>
      </c>
      <c r="Z14" s="5">
        <v>20</v>
      </c>
      <c r="AA14" s="5">
        <v>22</v>
      </c>
      <c r="AB14" s="5">
        <v>20</v>
      </c>
      <c r="AC14" s="5">
        <v>21</v>
      </c>
      <c r="AD14" s="5">
        <v>21</v>
      </c>
      <c r="AE14" s="5">
        <v>20</v>
      </c>
      <c r="AF14" s="5">
        <v>21</v>
      </c>
      <c r="AG14" s="5">
        <v>22</v>
      </c>
    </row>
    <row r="15" spans="1:33" x14ac:dyDescent="0.3">
      <c r="A15" s="37">
        <v>44927</v>
      </c>
      <c r="B15" s="5"/>
      <c r="C15" s="5">
        <v>5</v>
      </c>
      <c r="D15" s="5">
        <v>8</v>
      </c>
      <c r="E15" s="5">
        <v>8</v>
      </c>
      <c r="F15" s="5">
        <v>10</v>
      </c>
      <c r="G15" s="5">
        <v>4</v>
      </c>
      <c r="H15" s="5">
        <v>3</v>
      </c>
      <c r="I15" s="5">
        <v>4</v>
      </c>
      <c r="J15" s="5">
        <v>3</v>
      </c>
      <c r="K15" s="5">
        <v>4</v>
      </c>
      <c r="L15" s="6">
        <v>30</v>
      </c>
      <c r="M15" s="5">
        <v>5</v>
      </c>
      <c r="N15" s="5">
        <v>40</v>
      </c>
      <c r="O15" s="5">
        <v>40</v>
      </c>
      <c r="P15" s="5">
        <v>40</v>
      </c>
      <c r="Q15" s="5">
        <v>40</v>
      </c>
      <c r="R15" s="5">
        <v>42</v>
      </c>
      <c r="S15" s="5">
        <v>40</v>
      </c>
      <c r="T15" s="5">
        <v>40</v>
      </c>
      <c r="U15" s="5">
        <v>40</v>
      </c>
      <c r="V15" s="5">
        <v>40</v>
      </c>
      <c r="W15" s="5">
        <v>40</v>
      </c>
      <c r="X15" s="5">
        <v>21</v>
      </c>
      <c r="Y15" s="5">
        <v>22</v>
      </c>
      <c r="Z15" s="5">
        <v>20</v>
      </c>
      <c r="AA15" s="5">
        <v>21</v>
      </c>
      <c r="AB15" s="5">
        <v>22</v>
      </c>
      <c r="AC15" s="5">
        <v>20</v>
      </c>
      <c r="AD15" s="5">
        <v>20</v>
      </c>
      <c r="AE15" s="5">
        <v>22</v>
      </c>
      <c r="AF15" s="5">
        <v>23</v>
      </c>
      <c r="AG15" s="5">
        <v>23</v>
      </c>
    </row>
    <row r="16" spans="1:33" x14ac:dyDescent="0.3">
      <c r="A16" s="37">
        <v>44958</v>
      </c>
      <c r="B16" s="37"/>
      <c r="C16" s="5">
        <v>2</v>
      </c>
      <c r="D16" s="5">
        <v>7</v>
      </c>
      <c r="E16" s="5">
        <v>10</v>
      </c>
      <c r="F16" s="5">
        <v>4</v>
      </c>
      <c r="G16" s="5">
        <v>1</v>
      </c>
      <c r="H16" s="5">
        <v>4</v>
      </c>
      <c r="I16" s="5">
        <v>4</v>
      </c>
      <c r="J16" s="5">
        <v>3</v>
      </c>
      <c r="K16" s="5">
        <v>4</v>
      </c>
      <c r="L16" s="6">
        <v>30</v>
      </c>
      <c r="M16" s="5">
        <v>5</v>
      </c>
      <c r="N16" s="5"/>
      <c r="O16" s="5">
        <v>42</v>
      </c>
      <c r="P16" s="5">
        <v>37</v>
      </c>
      <c r="Q16" s="5">
        <v>38</v>
      </c>
      <c r="R16" s="5">
        <v>38</v>
      </c>
      <c r="S16" s="5">
        <v>40</v>
      </c>
      <c r="T16" s="5">
        <v>40</v>
      </c>
      <c r="U16" s="5">
        <v>40</v>
      </c>
      <c r="V16" s="5">
        <v>40</v>
      </c>
      <c r="W16" s="5">
        <v>40</v>
      </c>
      <c r="X16" s="5"/>
      <c r="Y16" s="5">
        <v>23</v>
      </c>
      <c r="Z16" s="5">
        <v>21</v>
      </c>
      <c r="AA16" s="5">
        <v>23</v>
      </c>
      <c r="AB16" s="5">
        <v>21</v>
      </c>
      <c r="AC16" s="5">
        <v>23</v>
      </c>
      <c r="AD16" s="5">
        <v>23</v>
      </c>
      <c r="AE16" s="5">
        <v>21</v>
      </c>
      <c r="AF16" s="5">
        <v>23</v>
      </c>
      <c r="AG16" s="5">
        <v>23</v>
      </c>
    </row>
    <row r="17" spans="1:33" x14ac:dyDescent="0.3">
      <c r="A17" s="37">
        <v>44986</v>
      </c>
      <c r="B17" s="37"/>
      <c r="C17" s="5">
        <v>-2</v>
      </c>
      <c r="D17" s="5">
        <v>-2</v>
      </c>
      <c r="E17" s="5">
        <v>10</v>
      </c>
      <c r="F17" s="5">
        <v>7</v>
      </c>
      <c r="G17" s="5">
        <v>5</v>
      </c>
      <c r="H17" s="5">
        <v>3</v>
      </c>
      <c r="I17" s="5">
        <v>4</v>
      </c>
      <c r="J17" s="5">
        <v>3</v>
      </c>
      <c r="K17" s="5">
        <v>4</v>
      </c>
      <c r="L17" s="6">
        <v>30</v>
      </c>
      <c r="M17" s="5">
        <v>5</v>
      </c>
      <c r="N17" s="5"/>
      <c r="O17" s="5">
        <v>38</v>
      </c>
      <c r="P17" s="5">
        <v>40</v>
      </c>
      <c r="Q17" s="5">
        <v>42</v>
      </c>
      <c r="R17" s="5">
        <v>43</v>
      </c>
      <c r="S17" s="5">
        <v>41</v>
      </c>
      <c r="T17" s="5">
        <v>41</v>
      </c>
      <c r="U17" s="5">
        <v>41</v>
      </c>
      <c r="V17" s="5">
        <v>41</v>
      </c>
      <c r="W17" s="5">
        <v>41</v>
      </c>
      <c r="X17" s="5"/>
      <c r="Y17" s="5">
        <v>21</v>
      </c>
      <c r="Z17" s="5">
        <v>21</v>
      </c>
      <c r="AA17" s="5">
        <v>21</v>
      </c>
      <c r="AB17" s="5">
        <v>23</v>
      </c>
      <c r="AC17" s="5">
        <v>21</v>
      </c>
      <c r="AD17" s="5">
        <v>23</v>
      </c>
      <c r="AE17" s="5">
        <v>20</v>
      </c>
      <c r="AF17" s="5">
        <v>23</v>
      </c>
      <c r="AG17" s="5">
        <v>22</v>
      </c>
    </row>
    <row r="18" spans="1:33" x14ac:dyDescent="0.3">
      <c r="A18" s="37">
        <v>45017</v>
      </c>
      <c r="B18" s="37"/>
      <c r="C18" s="5">
        <v>3</v>
      </c>
      <c r="D18" s="5">
        <v>1</v>
      </c>
      <c r="E18" s="5">
        <v>6</v>
      </c>
      <c r="F18" s="5">
        <v>6</v>
      </c>
      <c r="G18" s="5">
        <v>2</v>
      </c>
      <c r="H18" s="5">
        <v>4</v>
      </c>
      <c r="I18" s="5">
        <v>4</v>
      </c>
      <c r="J18" s="5">
        <v>3</v>
      </c>
      <c r="K18" s="5">
        <v>4</v>
      </c>
      <c r="L18" s="6">
        <v>30</v>
      </c>
      <c r="M18" s="5">
        <v>5</v>
      </c>
      <c r="N18" s="5"/>
      <c r="O18" s="5">
        <v>42</v>
      </c>
      <c r="P18" s="5">
        <v>42</v>
      </c>
      <c r="Q18" s="5">
        <v>40</v>
      </c>
      <c r="R18" s="5">
        <v>39</v>
      </c>
      <c r="S18" s="5">
        <v>43</v>
      </c>
      <c r="T18" s="5">
        <v>43</v>
      </c>
      <c r="U18" s="5">
        <v>43</v>
      </c>
      <c r="V18" s="5">
        <v>43</v>
      </c>
      <c r="W18" s="5">
        <v>43</v>
      </c>
      <c r="X18" s="5"/>
      <c r="Y18" s="5">
        <v>21</v>
      </c>
      <c r="Z18" s="5">
        <v>23</v>
      </c>
      <c r="AA18" s="5">
        <v>20</v>
      </c>
      <c r="AB18" s="5">
        <v>21</v>
      </c>
      <c r="AC18" s="5">
        <v>21</v>
      </c>
      <c r="AD18" s="5">
        <v>20</v>
      </c>
      <c r="AE18" s="5">
        <v>23</v>
      </c>
      <c r="AF18" s="5">
        <v>22</v>
      </c>
      <c r="AG18" s="5">
        <v>21</v>
      </c>
    </row>
    <row r="19" spans="1:33" x14ac:dyDescent="0.3">
      <c r="A19" s="37">
        <v>45047</v>
      </c>
      <c r="B19" s="37"/>
      <c r="C19" s="5">
        <v>-2</v>
      </c>
      <c r="D19" s="5">
        <v>0</v>
      </c>
      <c r="E19" s="5">
        <v>0</v>
      </c>
      <c r="F19" s="5">
        <v>0</v>
      </c>
      <c r="G19" s="5">
        <v>0</v>
      </c>
      <c r="H19" s="5">
        <v>-1</v>
      </c>
      <c r="I19" s="5">
        <v>0</v>
      </c>
      <c r="J19" s="5">
        <v>0</v>
      </c>
      <c r="K19" s="5">
        <v>0</v>
      </c>
      <c r="L19" s="6">
        <v>30</v>
      </c>
      <c r="M19" s="5">
        <v>5</v>
      </c>
      <c r="N19" s="5"/>
      <c r="O19" s="5">
        <v>40</v>
      </c>
      <c r="P19" s="5">
        <v>39</v>
      </c>
      <c r="Q19" s="5">
        <v>42</v>
      </c>
      <c r="R19" s="5">
        <v>41</v>
      </c>
      <c r="S19" s="5">
        <v>40</v>
      </c>
      <c r="T19" s="5">
        <v>40</v>
      </c>
      <c r="U19" s="5">
        <v>40</v>
      </c>
      <c r="V19" s="5">
        <v>40</v>
      </c>
      <c r="W19" s="5">
        <v>40</v>
      </c>
      <c r="X19" s="5"/>
      <c r="Y19" s="5">
        <v>23</v>
      </c>
      <c r="Z19" s="5">
        <v>23</v>
      </c>
      <c r="AA19" s="5">
        <v>21</v>
      </c>
      <c r="AB19" s="5">
        <v>23</v>
      </c>
      <c r="AC19" s="5">
        <v>22</v>
      </c>
      <c r="AD19" s="5">
        <v>20</v>
      </c>
      <c r="AE19" s="5">
        <v>23</v>
      </c>
      <c r="AF19" s="5">
        <v>20</v>
      </c>
      <c r="AG19" s="5">
        <v>22</v>
      </c>
    </row>
    <row r="20" spans="1:33" x14ac:dyDescent="0.3">
      <c r="A20" s="37">
        <v>45078</v>
      </c>
      <c r="B20" s="37"/>
      <c r="C20" s="5">
        <v>1</v>
      </c>
      <c r="D20" s="5">
        <v>-2</v>
      </c>
      <c r="E20" s="5">
        <v>3</v>
      </c>
      <c r="F20" s="5">
        <v>5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6">
        <v>30</v>
      </c>
      <c r="M20" s="5">
        <v>5</v>
      </c>
      <c r="N20" s="5"/>
      <c r="O20" s="5">
        <v>38</v>
      </c>
      <c r="P20" s="5">
        <v>37</v>
      </c>
      <c r="Q20" s="5">
        <v>42</v>
      </c>
      <c r="R20" s="5">
        <v>41</v>
      </c>
      <c r="S20" s="5">
        <v>39</v>
      </c>
      <c r="T20" s="5">
        <v>39</v>
      </c>
      <c r="U20" s="5">
        <v>39</v>
      </c>
      <c r="V20" s="5">
        <v>39</v>
      </c>
      <c r="W20" s="5">
        <v>39</v>
      </c>
      <c r="X20" s="5"/>
      <c r="Y20" s="5">
        <v>23</v>
      </c>
      <c r="Z20" s="5">
        <v>22</v>
      </c>
      <c r="AA20" s="5">
        <v>23</v>
      </c>
      <c r="AB20" s="5">
        <v>21</v>
      </c>
      <c r="AC20" s="5">
        <v>23</v>
      </c>
      <c r="AD20" s="5">
        <v>22</v>
      </c>
      <c r="AE20" s="5">
        <v>22</v>
      </c>
      <c r="AF20" s="5">
        <v>23</v>
      </c>
      <c r="AG20" s="5">
        <v>20</v>
      </c>
    </row>
    <row r="21" spans="1:33" x14ac:dyDescent="0.3">
      <c r="A21" s="37">
        <v>45108</v>
      </c>
      <c r="B21" s="37"/>
      <c r="C21" s="5">
        <v>1</v>
      </c>
      <c r="D21" s="5">
        <v>1</v>
      </c>
      <c r="E21" s="5">
        <v>2</v>
      </c>
      <c r="F21" s="5">
        <v>4</v>
      </c>
      <c r="G21" s="5">
        <v>4</v>
      </c>
      <c r="H21" s="5">
        <v>-1</v>
      </c>
      <c r="I21" s="5">
        <v>0</v>
      </c>
      <c r="J21" s="5">
        <v>0</v>
      </c>
      <c r="K21" s="5">
        <v>0</v>
      </c>
      <c r="L21" s="6">
        <v>30</v>
      </c>
      <c r="M21" s="5">
        <v>5</v>
      </c>
      <c r="N21" s="5"/>
      <c r="O21" s="5">
        <v>40</v>
      </c>
      <c r="P21" s="5">
        <v>40</v>
      </c>
      <c r="Q21" s="5">
        <v>38</v>
      </c>
      <c r="R21" s="5">
        <v>39</v>
      </c>
      <c r="S21" s="5">
        <v>38</v>
      </c>
      <c r="T21" s="5">
        <v>38</v>
      </c>
      <c r="U21" s="5">
        <v>38</v>
      </c>
      <c r="V21" s="5">
        <v>38</v>
      </c>
      <c r="W21" s="5">
        <v>38</v>
      </c>
      <c r="X21" s="5"/>
      <c r="Y21" s="5">
        <v>23</v>
      </c>
      <c r="Z21" s="5">
        <v>21</v>
      </c>
      <c r="AA21" s="5">
        <v>22</v>
      </c>
      <c r="AB21" s="5">
        <v>23</v>
      </c>
      <c r="AC21" s="5">
        <v>20</v>
      </c>
      <c r="AD21" s="5">
        <v>22</v>
      </c>
      <c r="AE21" s="5">
        <v>21</v>
      </c>
      <c r="AF21" s="5">
        <v>21</v>
      </c>
      <c r="AG21" s="5">
        <v>23</v>
      </c>
    </row>
    <row r="22" spans="1:33" x14ac:dyDescent="0.3">
      <c r="A22" s="37">
        <v>45139</v>
      </c>
      <c r="B22" s="37"/>
      <c r="C22" s="5">
        <v>-2</v>
      </c>
      <c r="D22" s="5">
        <v>3</v>
      </c>
      <c r="E22" s="5">
        <v>3</v>
      </c>
      <c r="F22" s="5">
        <v>3</v>
      </c>
      <c r="G22" s="5">
        <v>-1</v>
      </c>
      <c r="H22" s="5">
        <v>5</v>
      </c>
      <c r="I22" s="5">
        <v>2</v>
      </c>
      <c r="J22" s="5">
        <v>2</v>
      </c>
      <c r="K22" s="5">
        <v>2</v>
      </c>
      <c r="L22" s="6">
        <v>30</v>
      </c>
      <c r="M22" s="5">
        <v>5</v>
      </c>
      <c r="N22" s="5"/>
      <c r="O22" s="5">
        <v>40</v>
      </c>
      <c r="P22" s="5">
        <v>39</v>
      </c>
      <c r="Q22" s="5">
        <v>40</v>
      </c>
      <c r="R22" s="5">
        <v>43</v>
      </c>
      <c r="S22" s="5">
        <v>38</v>
      </c>
      <c r="T22" s="5">
        <v>38</v>
      </c>
      <c r="U22" s="5">
        <v>38</v>
      </c>
      <c r="V22" s="5">
        <v>38</v>
      </c>
      <c r="W22" s="5">
        <v>38</v>
      </c>
      <c r="X22" s="5"/>
      <c r="Y22" s="5">
        <v>20</v>
      </c>
      <c r="Z22" s="5">
        <v>21</v>
      </c>
      <c r="AA22" s="5">
        <v>21</v>
      </c>
      <c r="AB22" s="5">
        <v>21</v>
      </c>
      <c r="AC22" s="5">
        <v>23</v>
      </c>
      <c r="AD22" s="5">
        <v>22</v>
      </c>
      <c r="AE22" s="5">
        <v>22</v>
      </c>
      <c r="AF22" s="5">
        <v>23</v>
      </c>
      <c r="AG22" s="5">
        <v>20</v>
      </c>
    </row>
    <row r="23" spans="1:33" x14ac:dyDescent="0.3">
      <c r="A23" s="37">
        <v>45170</v>
      </c>
      <c r="B23" s="37"/>
      <c r="C23" s="5">
        <v>0</v>
      </c>
      <c r="D23" s="5">
        <v>-1</v>
      </c>
      <c r="E23" s="5">
        <v>3</v>
      </c>
      <c r="F23" s="5">
        <v>3</v>
      </c>
      <c r="G23" s="5">
        <v>-1</v>
      </c>
      <c r="H23" s="5">
        <v>4</v>
      </c>
      <c r="I23" s="5">
        <v>2</v>
      </c>
      <c r="J23" s="5">
        <v>2</v>
      </c>
      <c r="K23" s="5">
        <v>2</v>
      </c>
      <c r="L23" s="6">
        <v>30</v>
      </c>
      <c r="M23" s="5">
        <v>5</v>
      </c>
      <c r="N23" s="5"/>
      <c r="O23" s="5">
        <v>37</v>
      </c>
      <c r="P23" s="5">
        <v>40</v>
      </c>
      <c r="Q23" s="5">
        <v>42</v>
      </c>
      <c r="R23" s="5">
        <v>43</v>
      </c>
      <c r="S23" s="5">
        <v>40</v>
      </c>
      <c r="T23" s="5">
        <v>40</v>
      </c>
      <c r="U23" s="5">
        <v>40</v>
      </c>
      <c r="V23" s="5">
        <v>40</v>
      </c>
      <c r="W23" s="5">
        <v>40</v>
      </c>
      <c r="X23" s="5"/>
      <c r="Y23" s="5">
        <v>23</v>
      </c>
      <c r="Z23" s="5">
        <v>21</v>
      </c>
      <c r="AA23" s="5">
        <v>20</v>
      </c>
      <c r="AB23" s="5">
        <v>20</v>
      </c>
      <c r="AC23" s="5">
        <v>22</v>
      </c>
      <c r="AD23" s="5">
        <v>21</v>
      </c>
      <c r="AE23" s="5">
        <v>23</v>
      </c>
      <c r="AF23" s="5">
        <v>20</v>
      </c>
      <c r="AG23" s="5">
        <v>21</v>
      </c>
    </row>
    <row r="24" spans="1:33" x14ac:dyDescent="0.3">
      <c r="A24" s="37">
        <v>45200</v>
      </c>
      <c r="B24" s="37"/>
      <c r="C24" s="5">
        <v>-2</v>
      </c>
      <c r="D24" s="5">
        <v>1</v>
      </c>
      <c r="E24" s="5">
        <v>-1</v>
      </c>
      <c r="F24" s="5">
        <v>1</v>
      </c>
      <c r="G24" s="5">
        <v>3</v>
      </c>
      <c r="H24" s="5">
        <v>3</v>
      </c>
      <c r="I24" s="5">
        <v>2</v>
      </c>
      <c r="J24" s="5">
        <v>2</v>
      </c>
      <c r="K24" s="5">
        <v>2</v>
      </c>
      <c r="L24" s="6">
        <v>30</v>
      </c>
      <c r="M24" s="5">
        <v>5</v>
      </c>
      <c r="N24" s="5"/>
      <c r="O24" s="5">
        <v>37</v>
      </c>
      <c r="P24" s="5">
        <v>41</v>
      </c>
      <c r="Q24" s="5">
        <v>42</v>
      </c>
      <c r="R24" s="5">
        <v>37</v>
      </c>
      <c r="S24" s="5">
        <v>41</v>
      </c>
      <c r="T24" s="5">
        <v>38</v>
      </c>
      <c r="U24" s="5">
        <v>38</v>
      </c>
      <c r="V24" s="5">
        <v>38</v>
      </c>
      <c r="W24" s="5">
        <v>38</v>
      </c>
      <c r="X24" s="5"/>
      <c r="Y24" s="5">
        <v>22</v>
      </c>
      <c r="Z24" s="5">
        <v>20</v>
      </c>
      <c r="AA24" s="5">
        <v>20</v>
      </c>
      <c r="AB24" s="5">
        <v>22</v>
      </c>
      <c r="AC24" s="5">
        <v>20</v>
      </c>
      <c r="AD24" s="5">
        <v>20</v>
      </c>
      <c r="AE24" s="5">
        <v>23</v>
      </c>
      <c r="AF24" s="5">
        <v>23</v>
      </c>
      <c r="AG24" s="5">
        <v>22</v>
      </c>
    </row>
    <row r="25" spans="1:33" x14ac:dyDescent="0.3">
      <c r="A25" s="37">
        <v>45231</v>
      </c>
      <c r="B25" s="37"/>
      <c r="C25" s="5">
        <v>-3</v>
      </c>
      <c r="D25" s="5">
        <v>1</v>
      </c>
      <c r="E25" s="5">
        <v>-1</v>
      </c>
      <c r="F25" s="5">
        <v>2</v>
      </c>
      <c r="G25" s="5">
        <v>1</v>
      </c>
      <c r="H25" s="5">
        <v>0</v>
      </c>
      <c r="I25" s="5">
        <v>0</v>
      </c>
      <c r="J25" s="5">
        <v>0</v>
      </c>
      <c r="K25" s="5">
        <v>0</v>
      </c>
      <c r="L25" s="6">
        <v>30</v>
      </c>
      <c r="M25" s="5">
        <v>5</v>
      </c>
      <c r="N25" s="5"/>
      <c r="O25" s="5">
        <v>37</v>
      </c>
      <c r="P25" s="5">
        <v>40</v>
      </c>
      <c r="Q25" s="5">
        <v>41</v>
      </c>
      <c r="R25" s="5">
        <v>36</v>
      </c>
      <c r="S25" s="5">
        <v>39</v>
      </c>
      <c r="T25" s="5">
        <v>43</v>
      </c>
      <c r="U25" s="5">
        <v>43</v>
      </c>
      <c r="V25" s="5">
        <v>43</v>
      </c>
      <c r="W25" s="5">
        <v>43</v>
      </c>
      <c r="X25" s="5"/>
      <c r="Y25" s="5">
        <v>21</v>
      </c>
      <c r="Z25" s="5">
        <v>22</v>
      </c>
      <c r="AA25" s="5">
        <v>23</v>
      </c>
      <c r="AB25" s="5">
        <v>20</v>
      </c>
      <c r="AC25" s="5">
        <v>21</v>
      </c>
      <c r="AD25" s="5">
        <v>20</v>
      </c>
      <c r="AE25" s="5">
        <v>21</v>
      </c>
      <c r="AF25" s="5">
        <v>22</v>
      </c>
      <c r="AG25" s="5">
        <v>22</v>
      </c>
    </row>
    <row r="26" spans="1:33" x14ac:dyDescent="0.3">
      <c r="A26" s="37">
        <v>45261</v>
      </c>
      <c r="B26" s="37"/>
      <c r="C26" s="5">
        <v>-4</v>
      </c>
      <c r="D26" s="5">
        <v>-1</v>
      </c>
      <c r="E26" s="5">
        <v>1</v>
      </c>
      <c r="F26" s="5">
        <v>2</v>
      </c>
      <c r="G26" s="5">
        <v>0</v>
      </c>
      <c r="H26" s="5">
        <v>4</v>
      </c>
      <c r="I26" s="5">
        <v>0</v>
      </c>
      <c r="J26" s="5">
        <v>0</v>
      </c>
      <c r="K26" s="5">
        <v>0</v>
      </c>
      <c r="L26" s="6">
        <v>30</v>
      </c>
      <c r="M26" s="5">
        <v>5</v>
      </c>
      <c r="N26" s="5"/>
      <c r="O26" s="5">
        <v>37</v>
      </c>
      <c r="P26" s="5">
        <v>41</v>
      </c>
      <c r="Q26" s="5">
        <v>37</v>
      </c>
      <c r="R26" s="5">
        <v>35</v>
      </c>
      <c r="S26" s="5">
        <v>39</v>
      </c>
      <c r="T26" s="5">
        <v>40</v>
      </c>
      <c r="U26" s="5">
        <v>40</v>
      </c>
      <c r="V26" s="5">
        <v>40</v>
      </c>
      <c r="W26" s="5">
        <v>40</v>
      </c>
      <c r="X26" s="5"/>
      <c r="Y26" s="5">
        <v>20</v>
      </c>
      <c r="Z26" s="5">
        <v>20</v>
      </c>
      <c r="AA26" s="5">
        <v>23</v>
      </c>
      <c r="AB26" s="5">
        <v>20</v>
      </c>
      <c r="AC26" s="5">
        <v>22</v>
      </c>
      <c r="AD26" s="5">
        <v>20</v>
      </c>
      <c r="AE26" s="5">
        <v>20</v>
      </c>
      <c r="AF26" s="5">
        <v>20</v>
      </c>
      <c r="AG26" s="5">
        <v>20</v>
      </c>
    </row>
    <row r="27" spans="1:33" x14ac:dyDescent="0.3">
      <c r="A27" s="37">
        <v>45292</v>
      </c>
      <c r="B27" s="37"/>
      <c r="C27" s="5">
        <v>-87</v>
      </c>
      <c r="D27" s="5">
        <v>3</v>
      </c>
      <c r="E27" s="5">
        <v>6</v>
      </c>
      <c r="F27" s="5">
        <v>5</v>
      </c>
      <c r="G27" s="5">
        <v>2</v>
      </c>
      <c r="H27" s="5">
        <v>2</v>
      </c>
      <c r="I27" s="5">
        <v>0</v>
      </c>
      <c r="J27" s="5">
        <v>0</v>
      </c>
      <c r="K27" s="5">
        <v>0</v>
      </c>
      <c r="L27" s="6">
        <v>30</v>
      </c>
      <c r="M27" s="5">
        <v>5</v>
      </c>
      <c r="N27" s="5"/>
      <c r="O27" s="5"/>
      <c r="P27" s="5">
        <v>39</v>
      </c>
      <c r="Q27" s="5">
        <v>43</v>
      </c>
      <c r="R27" s="5">
        <v>36</v>
      </c>
      <c r="S27" s="5">
        <v>40</v>
      </c>
      <c r="T27" s="5">
        <v>37</v>
      </c>
      <c r="U27" s="5">
        <v>40</v>
      </c>
      <c r="V27" s="5">
        <v>40</v>
      </c>
      <c r="W27" s="5">
        <v>40</v>
      </c>
      <c r="X27" s="5"/>
      <c r="Y27" s="5"/>
      <c r="Z27" s="5">
        <v>23</v>
      </c>
      <c r="AA27" s="5">
        <v>22</v>
      </c>
      <c r="AB27" s="5">
        <v>21</v>
      </c>
      <c r="AC27" s="5">
        <v>22</v>
      </c>
      <c r="AD27" s="5">
        <v>21</v>
      </c>
      <c r="AE27" s="5">
        <v>23</v>
      </c>
      <c r="AF27" s="5">
        <v>22</v>
      </c>
      <c r="AG27" s="5">
        <v>22</v>
      </c>
    </row>
    <row r="28" spans="1:33" x14ac:dyDescent="0.3">
      <c r="A28" s="37">
        <v>45323</v>
      </c>
      <c r="B28" s="37"/>
      <c r="C28" s="37"/>
      <c r="D28" s="5">
        <v>4</v>
      </c>
      <c r="E28" s="5">
        <v>4</v>
      </c>
      <c r="F28" s="5">
        <v>-1</v>
      </c>
      <c r="G28" s="5">
        <v>2</v>
      </c>
      <c r="H28" s="5">
        <v>0</v>
      </c>
      <c r="I28" s="5">
        <v>0</v>
      </c>
      <c r="J28" s="5">
        <v>0</v>
      </c>
      <c r="K28" s="5">
        <v>0</v>
      </c>
      <c r="L28" s="6">
        <v>30</v>
      </c>
      <c r="M28" s="5">
        <v>5</v>
      </c>
      <c r="N28" s="5"/>
      <c r="O28" s="5"/>
      <c r="P28" s="5">
        <v>40</v>
      </c>
      <c r="Q28" s="5">
        <v>40</v>
      </c>
      <c r="R28" s="5">
        <v>33</v>
      </c>
      <c r="S28" s="5">
        <v>40</v>
      </c>
      <c r="T28" s="5">
        <v>41</v>
      </c>
      <c r="U28" s="5">
        <v>42</v>
      </c>
      <c r="V28" s="5">
        <v>42</v>
      </c>
      <c r="W28" s="5">
        <v>42</v>
      </c>
      <c r="X28" s="5"/>
      <c r="Y28" s="5"/>
      <c r="Z28" s="5">
        <v>21</v>
      </c>
      <c r="AA28" s="5">
        <v>22</v>
      </c>
      <c r="AB28" s="5">
        <v>22</v>
      </c>
      <c r="AC28" s="5">
        <v>21</v>
      </c>
      <c r="AD28" s="5">
        <v>21</v>
      </c>
      <c r="AE28" s="5">
        <v>21</v>
      </c>
      <c r="AF28" s="5">
        <v>22</v>
      </c>
      <c r="AG28" s="5">
        <v>22</v>
      </c>
    </row>
    <row r="29" spans="1:33" x14ac:dyDescent="0.3">
      <c r="A29" s="37">
        <v>45352</v>
      </c>
      <c r="B29" s="37"/>
      <c r="C29" s="37"/>
      <c r="D29" s="5">
        <v>-1</v>
      </c>
      <c r="E29" s="5">
        <v>8</v>
      </c>
      <c r="F29" s="5">
        <v>5</v>
      </c>
      <c r="G29" s="5">
        <v>7</v>
      </c>
      <c r="H29" s="5">
        <v>2</v>
      </c>
      <c r="I29" s="5">
        <v>0</v>
      </c>
      <c r="J29" s="5">
        <v>0</v>
      </c>
      <c r="K29" s="5">
        <v>0</v>
      </c>
      <c r="L29" s="6">
        <v>30</v>
      </c>
      <c r="M29" s="5">
        <v>5</v>
      </c>
      <c r="N29" s="5"/>
      <c r="O29" s="5"/>
      <c r="P29" s="5">
        <v>38</v>
      </c>
      <c r="Q29" s="5">
        <v>42</v>
      </c>
      <c r="R29" s="5">
        <v>38</v>
      </c>
      <c r="S29" s="5">
        <v>43</v>
      </c>
      <c r="T29" s="5">
        <v>39</v>
      </c>
      <c r="U29" s="5">
        <v>40</v>
      </c>
      <c r="V29" s="5">
        <v>40</v>
      </c>
      <c r="W29" s="5">
        <v>40</v>
      </c>
      <c r="X29" s="5"/>
      <c r="Y29" s="5"/>
      <c r="Z29" s="5">
        <v>23</v>
      </c>
      <c r="AA29" s="5">
        <v>22</v>
      </c>
      <c r="AB29" s="5">
        <v>22</v>
      </c>
      <c r="AC29" s="5">
        <v>21</v>
      </c>
      <c r="AD29" s="5">
        <v>20</v>
      </c>
      <c r="AE29" s="5">
        <v>21</v>
      </c>
      <c r="AF29" s="5">
        <v>23</v>
      </c>
      <c r="AG29" s="5">
        <v>21</v>
      </c>
    </row>
    <row r="30" spans="1:33" x14ac:dyDescent="0.3">
      <c r="A30" s="37">
        <v>45383</v>
      </c>
      <c r="B30" s="37"/>
      <c r="C30" s="37"/>
      <c r="D30" s="5">
        <v>7</v>
      </c>
      <c r="E30" s="5">
        <v>12</v>
      </c>
      <c r="F30" s="5">
        <v>6</v>
      </c>
      <c r="G30" s="5">
        <v>2</v>
      </c>
      <c r="H30" s="5">
        <v>4</v>
      </c>
      <c r="I30" s="5">
        <v>0</v>
      </c>
      <c r="J30" s="5">
        <v>0</v>
      </c>
      <c r="K30" s="5">
        <v>0</v>
      </c>
      <c r="L30" s="6">
        <v>30</v>
      </c>
      <c r="M30" s="5">
        <v>5</v>
      </c>
      <c r="N30" s="5"/>
      <c r="O30" s="5"/>
      <c r="P30" s="5">
        <v>37</v>
      </c>
      <c r="Q30" s="5">
        <v>36</v>
      </c>
      <c r="R30" s="5">
        <v>34</v>
      </c>
      <c r="S30" s="5">
        <v>36</v>
      </c>
      <c r="T30" s="5">
        <v>40</v>
      </c>
      <c r="U30" s="5">
        <v>34</v>
      </c>
      <c r="V30" s="5">
        <v>34</v>
      </c>
      <c r="W30" s="5">
        <v>34</v>
      </c>
      <c r="X30" s="5"/>
      <c r="Y30" s="5"/>
      <c r="Z30" s="5">
        <v>23</v>
      </c>
      <c r="AA30" s="5">
        <v>20</v>
      </c>
      <c r="AB30" s="5">
        <v>20</v>
      </c>
      <c r="AC30" s="5">
        <v>20</v>
      </c>
      <c r="AD30" s="5">
        <v>23</v>
      </c>
      <c r="AE30" s="5">
        <v>20</v>
      </c>
      <c r="AF30" s="5">
        <v>22</v>
      </c>
      <c r="AG30" s="5">
        <v>21</v>
      </c>
    </row>
    <row r="31" spans="1:33" x14ac:dyDescent="0.3">
      <c r="A31" s="37">
        <v>45413</v>
      </c>
      <c r="B31" s="37"/>
      <c r="C31" s="37"/>
      <c r="D31" s="5">
        <v>5</v>
      </c>
      <c r="E31" s="5">
        <v>6</v>
      </c>
      <c r="F31" s="5">
        <v>6</v>
      </c>
      <c r="G31" s="5">
        <v>3</v>
      </c>
      <c r="H31" s="5">
        <v>1</v>
      </c>
      <c r="I31" s="5">
        <v>0</v>
      </c>
      <c r="J31" s="5">
        <v>0</v>
      </c>
      <c r="K31" s="5">
        <v>0</v>
      </c>
      <c r="L31" s="6">
        <v>30</v>
      </c>
      <c r="M31" s="5">
        <v>5</v>
      </c>
      <c r="N31" s="5"/>
      <c r="O31" s="5"/>
      <c r="P31" s="5">
        <v>47</v>
      </c>
      <c r="Q31" s="5">
        <v>45</v>
      </c>
      <c r="R31" s="5">
        <v>40</v>
      </c>
      <c r="S31" s="5">
        <v>37</v>
      </c>
      <c r="T31" s="5">
        <v>39</v>
      </c>
      <c r="U31" s="5">
        <v>39</v>
      </c>
      <c r="V31" s="5">
        <v>39</v>
      </c>
      <c r="W31" s="5">
        <v>39</v>
      </c>
      <c r="X31" s="5"/>
      <c r="Y31" s="5"/>
      <c r="Z31" s="5">
        <v>23</v>
      </c>
      <c r="AA31" s="5">
        <v>22</v>
      </c>
      <c r="AB31" s="5">
        <v>23</v>
      </c>
      <c r="AC31" s="5">
        <v>22</v>
      </c>
      <c r="AD31" s="5">
        <v>21</v>
      </c>
      <c r="AE31" s="5">
        <v>21</v>
      </c>
      <c r="AF31" s="5">
        <v>20</v>
      </c>
      <c r="AG31" s="5">
        <v>23</v>
      </c>
    </row>
    <row r="32" spans="1:33" x14ac:dyDescent="0.3">
      <c r="A32" s="37">
        <v>45444</v>
      </c>
      <c r="B32" s="37"/>
      <c r="C32" s="37"/>
      <c r="D32" s="5">
        <v>0</v>
      </c>
      <c r="E32" s="5">
        <v>0</v>
      </c>
      <c r="F32" s="5">
        <v>2</v>
      </c>
      <c r="G32" s="5">
        <v>2</v>
      </c>
      <c r="H32" s="5">
        <v>1</v>
      </c>
      <c r="I32" s="5">
        <v>0</v>
      </c>
      <c r="J32" s="5">
        <v>0</v>
      </c>
      <c r="K32" s="5">
        <v>0</v>
      </c>
      <c r="L32" s="6">
        <v>30</v>
      </c>
      <c r="M32" s="5">
        <v>5</v>
      </c>
      <c r="N32" s="5"/>
      <c r="O32" s="5"/>
      <c r="P32" s="5">
        <v>49</v>
      </c>
      <c r="Q32" s="5">
        <v>45</v>
      </c>
      <c r="R32" s="5">
        <v>40</v>
      </c>
      <c r="S32" s="5">
        <v>37</v>
      </c>
      <c r="T32" s="5">
        <v>39</v>
      </c>
      <c r="U32" s="5">
        <v>36</v>
      </c>
      <c r="V32" s="5">
        <v>36</v>
      </c>
      <c r="W32" s="5">
        <v>36</v>
      </c>
      <c r="X32" s="5"/>
      <c r="Y32" s="5"/>
      <c r="Z32" s="5">
        <v>22</v>
      </c>
      <c r="AA32" s="5">
        <v>22</v>
      </c>
      <c r="AB32" s="5">
        <v>20</v>
      </c>
      <c r="AC32" s="5">
        <v>20</v>
      </c>
      <c r="AD32" s="5">
        <v>23</v>
      </c>
      <c r="AE32" s="5">
        <v>22</v>
      </c>
      <c r="AF32" s="5">
        <v>22</v>
      </c>
      <c r="AG32" s="5">
        <v>23</v>
      </c>
    </row>
    <row r="33" spans="1:33" x14ac:dyDescent="0.3">
      <c r="A33" s="37">
        <v>45474</v>
      </c>
      <c r="B33" s="37"/>
      <c r="C33" s="37"/>
      <c r="D33" s="5">
        <v>0</v>
      </c>
      <c r="E33" s="5">
        <v>2</v>
      </c>
      <c r="F33" s="5">
        <v>2</v>
      </c>
      <c r="G33" s="5">
        <v>2</v>
      </c>
      <c r="H33" s="5">
        <v>-1</v>
      </c>
      <c r="I33" s="5">
        <v>0</v>
      </c>
      <c r="J33" s="5">
        <v>0</v>
      </c>
      <c r="K33" s="5">
        <v>0</v>
      </c>
      <c r="L33" s="6">
        <v>30</v>
      </c>
      <c r="M33" s="5">
        <v>5</v>
      </c>
      <c r="N33" s="5"/>
      <c r="O33" s="5"/>
      <c r="P33" s="5">
        <v>46</v>
      </c>
      <c r="Q33" s="5">
        <v>42</v>
      </c>
      <c r="R33" s="5">
        <v>37</v>
      </c>
      <c r="S33" s="5">
        <v>40</v>
      </c>
      <c r="T33" s="5">
        <v>37</v>
      </c>
      <c r="U33" s="5">
        <v>36</v>
      </c>
      <c r="V33" s="5">
        <v>36</v>
      </c>
      <c r="W33" s="5">
        <v>36</v>
      </c>
      <c r="X33" s="5"/>
      <c r="Y33" s="5"/>
      <c r="Z33" s="5">
        <v>22</v>
      </c>
      <c r="AA33" s="5">
        <v>20</v>
      </c>
      <c r="AB33" s="5">
        <v>22</v>
      </c>
      <c r="AC33" s="5">
        <v>21</v>
      </c>
      <c r="AD33" s="5">
        <v>20</v>
      </c>
      <c r="AE33" s="5">
        <v>20</v>
      </c>
      <c r="AF33" s="5">
        <v>23</v>
      </c>
      <c r="AG33" s="5">
        <v>20</v>
      </c>
    </row>
    <row r="34" spans="1:33" x14ac:dyDescent="0.3">
      <c r="A34" s="37">
        <v>45505</v>
      </c>
      <c r="B34" s="37"/>
      <c r="C34" s="37"/>
      <c r="D34" s="5">
        <v>3</v>
      </c>
      <c r="E34" s="5">
        <v>5</v>
      </c>
      <c r="F34" s="5">
        <v>2</v>
      </c>
      <c r="G34" s="5">
        <v>2</v>
      </c>
      <c r="H34" s="5">
        <v>5</v>
      </c>
      <c r="I34" s="5">
        <v>3</v>
      </c>
      <c r="J34" s="5">
        <v>1</v>
      </c>
      <c r="K34" s="5">
        <v>0</v>
      </c>
      <c r="L34" s="6">
        <v>30</v>
      </c>
      <c r="M34" s="5">
        <v>5</v>
      </c>
      <c r="N34" s="5"/>
      <c r="O34" s="5"/>
      <c r="P34" s="5">
        <v>39</v>
      </c>
      <c r="Q34" s="5">
        <v>40</v>
      </c>
      <c r="R34" s="5">
        <v>31</v>
      </c>
      <c r="S34" s="5">
        <v>39</v>
      </c>
      <c r="T34" s="5">
        <v>38</v>
      </c>
      <c r="U34" s="5">
        <v>34</v>
      </c>
      <c r="V34" s="5">
        <v>34</v>
      </c>
      <c r="W34" s="5">
        <v>34</v>
      </c>
      <c r="X34" s="5"/>
      <c r="Y34" s="5"/>
      <c r="Z34" s="5">
        <v>20</v>
      </c>
      <c r="AA34" s="5">
        <v>23</v>
      </c>
      <c r="AB34" s="5">
        <v>21</v>
      </c>
      <c r="AC34" s="5">
        <v>22</v>
      </c>
      <c r="AD34" s="5">
        <v>22</v>
      </c>
      <c r="AE34" s="5">
        <v>22</v>
      </c>
      <c r="AF34" s="5">
        <v>20</v>
      </c>
      <c r="AG34" s="5">
        <v>23</v>
      </c>
    </row>
    <row r="35" spans="1:33" x14ac:dyDescent="0.3">
      <c r="A35" s="37">
        <v>45536</v>
      </c>
      <c r="B35" s="37"/>
      <c r="C35" s="37"/>
      <c r="D35" s="5">
        <v>2</v>
      </c>
      <c r="E35" s="5">
        <v>13</v>
      </c>
      <c r="F35" s="5">
        <v>2</v>
      </c>
      <c r="G35" s="5">
        <v>-1</v>
      </c>
      <c r="H35" s="5">
        <v>5</v>
      </c>
      <c r="I35" s="5">
        <v>3</v>
      </c>
      <c r="J35" s="5">
        <v>1</v>
      </c>
      <c r="K35" s="5">
        <v>0</v>
      </c>
      <c r="L35" s="6">
        <v>30</v>
      </c>
      <c r="M35" s="5">
        <v>5</v>
      </c>
      <c r="N35" s="5"/>
      <c r="O35" s="5"/>
      <c r="P35" s="5">
        <v>42</v>
      </c>
      <c r="Q35" s="5">
        <v>43</v>
      </c>
      <c r="R35" s="5">
        <v>34</v>
      </c>
      <c r="S35" s="5">
        <v>38</v>
      </c>
      <c r="T35" s="5">
        <v>39</v>
      </c>
      <c r="U35" s="5">
        <v>39</v>
      </c>
      <c r="V35" s="5">
        <v>39</v>
      </c>
      <c r="W35" s="5">
        <v>39</v>
      </c>
      <c r="X35" s="5"/>
      <c r="Y35" s="5"/>
      <c r="Z35" s="5">
        <v>20</v>
      </c>
      <c r="AA35" s="5">
        <v>22</v>
      </c>
      <c r="AB35" s="5">
        <v>20</v>
      </c>
      <c r="AC35" s="5">
        <v>20</v>
      </c>
      <c r="AD35" s="5">
        <v>23</v>
      </c>
      <c r="AE35" s="5">
        <v>21</v>
      </c>
      <c r="AF35" s="5">
        <v>21</v>
      </c>
      <c r="AG35" s="5">
        <v>22</v>
      </c>
    </row>
    <row r="36" spans="1:33" x14ac:dyDescent="0.3">
      <c r="A36" s="37">
        <v>45566</v>
      </c>
      <c r="B36" s="37"/>
      <c r="C36" s="37"/>
      <c r="D36" s="5">
        <v>39</v>
      </c>
      <c r="E36" s="5">
        <v>29</v>
      </c>
      <c r="F36" s="5">
        <v>9</v>
      </c>
      <c r="G36" s="5">
        <v>5</v>
      </c>
      <c r="H36" s="5">
        <v>1</v>
      </c>
      <c r="I36" s="5">
        <v>3</v>
      </c>
      <c r="J36" s="5">
        <v>1</v>
      </c>
      <c r="K36" s="5">
        <v>0</v>
      </c>
      <c r="L36" s="6">
        <v>30</v>
      </c>
      <c r="M36" s="5">
        <v>5</v>
      </c>
      <c r="N36" s="5"/>
      <c r="O36" s="5"/>
      <c r="P36" s="5">
        <v>42</v>
      </c>
      <c r="Q36" s="5">
        <v>37</v>
      </c>
      <c r="R36" s="5">
        <v>33</v>
      </c>
      <c r="S36" s="5">
        <v>36</v>
      </c>
      <c r="T36" s="5">
        <v>38</v>
      </c>
      <c r="U36" s="5">
        <v>38</v>
      </c>
      <c r="V36" s="5">
        <v>38</v>
      </c>
      <c r="W36" s="5">
        <v>38</v>
      </c>
      <c r="X36" s="5"/>
      <c r="Y36" s="5"/>
      <c r="Z36" s="5">
        <v>21</v>
      </c>
      <c r="AA36" s="5">
        <v>23</v>
      </c>
      <c r="AB36" s="5">
        <v>22</v>
      </c>
      <c r="AC36" s="5">
        <v>20</v>
      </c>
      <c r="AD36" s="5">
        <v>22</v>
      </c>
      <c r="AE36" s="5">
        <v>22</v>
      </c>
      <c r="AF36" s="5">
        <v>23</v>
      </c>
      <c r="AG36" s="5">
        <v>23</v>
      </c>
    </row>
    <row r="37" spans="1:33" x14ac:dyDescent="0.3">
      <c r="A37" s="37">
        <v>45597</v>
      </c>
      <c r="B37" s="37"/>
      <c r="C37" s="37"/>
      <c r="D37" s="5">
        <v>37</v>
      </c>
      <c r="E37" s="5">
        <v>29</v>
      </c>
      <c r="F37" s="5">
        <v>10</v>
      </c>
      <c r="G37" s="5">
        <v>2</v>
      </c>
      <c r="H37" s="5">
        <v>3</v>
      </c>
      <c r="I37" s="5">
        <v>3</v>
      </c>
      <c r="J37" s="5">
        <v>1</v>
      </c>
      <c r="K37" s="5">
        <v>0</v>
      </c>
      <c r="L37" s="6">
        <v>30</v>
      </c>
      <c r="M37" s="5">
        <v>5</v>
      </c>
      <c r="N37" s="5"/>
      <c r="O37" s="5"/>
      <c r="P37" s="5">
        <v>43</v>
      </c>
      <c r="Q37" s="5">
        <v>40</v>
      </c>
      <c r="R37" s="5">
        <v>35</v>
      </c>
      <c r="S37" s="5">
        <v>38</v>
      </c>
      <c r="T37" s="5">
        <v>34</v>
      </c>
      <c r="U37" s="5">
        <v>37</v>
      </c>
      <c r="V37" s="5">
        <v>37</v>
      </c>
      <c r="W37" s="5">
        <v>37</v>
      </c>
      <c r="X37" s="5"/>
      <c r="Y37" s="5"/>
      <c r="Z37" s="5">
        <v>22</v>
      </c>
      <c r="AA37" s="5">
        <v>23</v>
      </c>
      <c r="AB37" s="5">
        <v>23</v>
      </c>
      <c r="AC37" s="5">
        <v>23</v>
      </c>
      <c r="AD37" s="5">
        <v>23</v>
      </c>
      <c r="AE37" s="5">
        <v>22</v>
      </c>
      <c r="AF37" s="5">
        <v>21</v>
      </c>
      <c r="AG37" s="5">
        <v>21</v>
      </c>
    </row>
    <row r="38" spans="1:33" x14ac:dyDescent="0.3">
      <c r="A38" s="37">
        <v>45627</v>
      </c>
      <c r="B38" s="37"/>
      <c r="C38" s="37"/>
      <c r="D38" s="5">
        <v>0</v>
      </c>
      <c r="E38" s="5">
        <v>20</v>
      </c>
      <c r="F38" s="5">
        <v>10</v>
      </c>
      <c r="G38" s="5">
        <v>1</v>
      </c>
      <c r="H38" s="5">
        <v>5</v>
      </c>
      <c r="I38" s="5">
        <v>3</v>
      </c>
      <c r="J38" s="5">
        <v>1</v>
      </c>
      <c r="K38" s="5">
        <v>0</v>
      </c>
      <c r="L38" s="6">
        <v>30</v>
      </c>
      <c r="M38" s="5">
        <v>5</v>
      </c>
      <c r="N38" s="5"/>
      <c r="O38" s="5"/>
      <c r="P38" s="5">
        <v>40</v>
      </c>
      <c r="Q38" s="5">
        <v>41</v>
      </c>
      <c r="R38" s="5">
        <v>35</v>
      </c>
      <c r="S38" s="5">
        <v>41</v>
      </c>
      <c r="T38" s="5">
        <v>42</v>
      </c>
      <c r="U38" s="5">
        <v>39</v>
      </c>
      <c r="V38" s="5">
        <v>39</v>
      </c>
      <c r="W38" s="5">
        <v>39</v>
      </c>
      <c r="X38" s="5"/>
      <c r="Y38" s="5"/>
      <c r="Z38" s="5">
        <v>21</v>
      </c>
      <c r="AA38" s="5">
        <v>22</v>
      </c>
      <c r="AB38" s="5">
        <v>21</v>
      </c>
      <c r="AC38" s="5">
        <v>21</v>
      </c>
      <c r="AD38" s="5">
        <v>20</v>
      </c>
      <c r="AE38" s="5">
        <v>22</v>
      </c>
      <c r="AF38" s="5">
        <v>21</v>
      </c>
      <c r="AG38" s="5">
        <v>23</v>
      </c>
    </row>
    <row r="39" spans="1:33" x14ac:dyDescent="0.3">
      <c r="A39" s="37">
        <v>45658</v>
      </c>
      <c r="B39" s="37"/>
      <c r="C39" s="37"/>
      <c r="D39" s="5"/>
      <c r="E39" s="5">
        <v>17</v>
      </c>
      <c r="F39" s="5">
        <v>7</v>
      </c>
      <c r="G39" s="5">
        <v>2</v>
      </c>
      <c r="H39" s="5">
        <v>5</v>
      </c>
      <c r="I39" s="5">
        <v>3</v>
      </c>
      <c r="J39" s="5">
        <v>1</v>
      </c>
      <c r="K39" s="5">
        <v>0</v>
      </c>
      <c r="L39" s="6">
        <v>30</v>
      </c>
      <c r="M39" s="5">
        <v>5</v>
      </c>
      <c r="N39" s="5"/>
      <c r="O39" s="5"/>
      <c r="P39" s="5"/>
      <c r="Q39" s="5">
        <v>43</v>
      </c>
      <c r="R39" s="5">
        <v>34</v>
      </c>
      <c r="S39" s="5">
        <v>42</v>
      </c>
      <c r="T39" s="5">
        <v>41</v>
      </c>
      <c r="U39" s="5">
        <v>39</v>
      </c>
      <c r="V39" s="5">
        <v>39</v>
      </c>
      <c r="W39" s="5">
        <v>39</v>
      </c>
      <c r="X39" s="5"/>
      <c r="Y39" s="5"/>
      <c r="Z39" s="5"/>
      <c r="AA39" s="5">
        <v>20</v>
      </c>
      <c r="AB39" s="5">
        <v>23</v>
      </c>
      <c r="AC39" s="5">
        <v>20</v>
      </c>
      <c r="AD39" s="5">
        <v>20</v>
      </c>
      <c r="AE39" s="5">
        <v>22</v>
      </c>
      <c r="AF39" s="5">
        <v>23</v>
      </c>
      <c r="AG39" s="5">
        <v>23</v>
      </c>
    </row>
    <row r="40" spans="1:33" x14ac:dyDescent="0.3">
      <c r="A40" s="37">
        <v>45689</v>
      </c>
      <c r="B40" s="37"/>
      <c r="C40" s="37"/>
      <c r="D40" s="5"/>
      <c r="E40" s="5">
        <v>13</v>
      </c>
      <c r="F40" s="5">
        <v>14</v>
      </c>
      <c r="G40" s="5">
        <v>5</v>
      </c>
      <c r="H40" s="5">
        <v>4</v>
      </c>
      <c r="I40" s="5">
        <v>3</v>
      </c>
      <c r="J40" s="5">
        <v>1</v>
      </c>
      <c r="K40" s="5">
        <v>0</v>
      </c>
      <c r="L40" s="6">
        <v>30</v>
      </c>
      <c r="M40" s="5">
        <v>5</v>
      </c>
      <c r="N40" s="5"/>
      <c r="O40" s="5"/>
      <c r="P40" s="5"/>
      <c r="Q40" s="5">
        <v>40</v>
      </c>
      <c r="R40" s="5">
        <v>34</v>
      </c>
      <c r="S40" s="5">
        <v>44</v>
      </c>
      <c r="T40" s="5">
        <v>40</v>
      </c>
      <c r="U40" s="5">
        <v>40</v>
      </c>
      <c r="V40" s="5">
        <v>40</v>
      </c>
      <c r="W40" s="5">
        <v>40</v>
      </c>
      <c r="X40" s="5"/>
      <c r="Y40" s="5"/>
      <c r="Z40" s="5"/>
      <c r="AA40" s="5">
        <v>20</v>
      </c>
      <c r="AB40" s="5">
        <v>23</v>
      </c>
      <c r="AC40" s="5">
        <v>20</v>
      </c>
      <c r="AD40" s="5">
        <v>22</v>
      </c>
      <c r="AE40" s="5">
        <v>20</v>
      </c>
      <c r="AF40" s="5">
        <v>20</v>
      </c>
      <c r="AG40" s="5">
        <v>20</v>
      </c>
    </row>
    <row r="41" spans="1:33" x14ac:dyDescent="0.3">
      <c r="A41" s="37">
        <v>45717</v>
      </c>
      <c r="B41" s="37"/>
      <c r="C41" s="37"/>
      <c r="D41" s="5"/>
      <c r="E41" s="5">
        <v>39</v>
      </c>
      <c r="F41" s="5">
        <v>10</v>
      </c>
      <c r="G41" s="5">
        <v>14</v>
      </c>
      <c r="H41" s="5">
        <v>6</v>
      </c>
      <c r="I41" s="5">
        <v>1</v>
      </c>
      <c r="J41" s="5">
        <v>0</v>
      </c>
      <c r="K41" s="5">
        <v>0</v>
      </c>
      <c r="L41" s="6">
        <v>30</v>
      </c>
      <c r="M41" s="5">
        <v>5</v>
      </c>
      <c r="N41" s="5"/>
      <c r="O41" s="5"/>
      <c r="P41" s="5"/>
      <c r="Q41" s="5">
        <v>43</v>
      </c>
      <c r="R41" s="5">
        <v>36</v>
      </c>
      <c r="S41" s="5">
        <v>43</v>
      </c>
      <c r="T41" s="5">
        <v>42</v>
      </c>
      <c r="U41" s="5">
        <v>37</v>
      </c>
      <c r="V41" s="5">
        <v>41</v>
      </c>
      <c r="W41" s="5">
        <v>41</v>
      </c>
      <c r="X41" s="5"/>
      <c r="Y41" s="5"/>
      <c r="Z41" s="5"/>
      <c r="AA41" s="5">
        <v>21</v>
      </c>
      <c r="AB41" s="5">
        <v>21</v>
      </c>
      <c r="AC41" s="5">
        <v>21</v>
      </c>
      <c r="AD41" s="5">
        <v>20</v>
      </c>
      <c r="AE41" s="5">
        <v>20</v>
      </c>
      <c r="AF41" s="5">
        <v>23</v>
      </c>
      <c r="AG41" s="5">
        <v>20</v>
      </c>
    </row>
    <row r="42" spans="1:33" x14ac:dyDescent="0.3">
      <c r="A42" s="37">
        <v>45748</v>
      </c>
      <c r="B42" s="37"/>
      <c r="C42" s="37"/>
      <c r="D42" s="5"/>
      <c r="E42" s="5">
        <v>82</v>
      </c>
      <c r="F42" s="5">
        <v>38</v>
      </c>
      <c r="G42" s="5">
        <v>31</v>
      </c>
      <c r="H42" s="5">
        <v>25</v>
      </c>
      <c r="I42" s="5">
        <v>10</v>
      </c>
      <c r="J42" s="5">
        <v>5</v>
      </c>
      <c r="K42" s="5">
        <v>2</v>
      </c>
      <c r="L42" s="6">
        <v>30</v>
      </c>
      <c r="M42" s="5">
        <v>5</v>
      </c>
      <c r="N42" s="5"/>
      <c r="O42" s="5"/>
      <c r="P42" s="5"/>
      <c r="Q42" s="5">
        <v>43</v>
      </c>
      <c r="R42" s="5">
        <v>36</v>
      </c>
      <c r="S42" s="5">
        <v>43</v>
      </c>
      <c r="T42" s="5">
        <v>39</v>
      </c>
      <c r="U42" s="5">
        <v>36</v>
      </c>
      <c r="V42" s="5">
        <v>41</v>
      </c>
      <c r="W42" s="5">
        <v>41</v>
      </c>
      <c r="X42" s="5"/>
      <c r="Y42" s="5"/>
      <c r="Z42" s="5"/>
      <c r="AA42" s="5">
        <v>20</v>
      </c>
      <c r="AB42" s="5">
        <v>20</v>
      </c>
      <c r="AC42" s="5">
        <v>21</v>
      </c>
      <c r="AD42" s="5">
        <v>23</v>
      </c>
      <c r="AE42" s="5">
        <v>22</v>
      </c>
      <c r="AF42" s="5">
        <v>21</v>
      </c>
      <c r="AG42" s="5">
        <v>21</v>
      </c>
    </row>
    <row r="43" spans="1:33" x14ac:dyDescent="0.3">
      <c r="A43" s="37">
        <v>45778</v>
      </c>
      <c r="B43" s="37"/>
      <c r="C43" s="37"/>
      <c r="D43" s="5"/>
      <c r="E43" s="5">
        <v>53</v>
      </c>
      <c r="F43" s="5">
        <v>32</v>
      </c>
      <c r="G43" s="5">
        <v>32</v>
      </c>
      <c r="H43" s="5">
        <v>24</v>
      </c>
      <c r="I43" s="5">
        <v>13</v>
      </c>
      <c r="J43" s="5">
        <v>3</v>
      </c>
      <c r="K43" s="5">
        <v>4</v>
      </c>
      <c r="L43" s="6">
        <v>30</v>
      </c>
      <c r="M43" s="5">
        <v>5</v>
      </c>
      <c r="N43" s="5"/>
      <c r="O43" s="5"/>
      <c r="P43" s="5"/>
      <c r="Q43" s="5">
        <v>39</v>
      </c>
      <c r="R43" s="5">
        <v>35</v>
      </c>
      <c r="S43" s="5">
        <v>40</v>
      </c>
      <c r="T43" s="5">
        <v>37</v>
      </c>
      <c r="U43" s="5">
        <v>42</v>
      </c>
      <c r="V43" s="5">
        <v>38</v>
      </c>
      <c r="W43" s="5">
        <v>40</v>
      </c>
      <c r="X43" s="5"/>
      <c r="Y43" s="5"/>
      <c r="Z43" s="5"/>
      <c r="AA43" s="5">
        <v>22</v>
      </c>
      <c r="AB43" s="5">
        <v>22</v>
      </c>
      <c r="AC43" s="5">
        <v>21</v>
      </c>
      <c r="AD43" s="5">
        <v>22</v>
      </c>
      <c r="AE43" s="5">
        <v>22</v>
      </c>
      <c r="AF43" s="5">
        <v>21</v>
      </c>
      <c r="AG43" s="5">
        <v>21</v>
      </c>
    </row>
    <row r="44" spans="1:33" x14ac:dyDescent="0.3">
      <c r="A44" s="37">
        <v>45809</v>
      </c>
      <c r="B44" s="37"/>
      <c r="C44" s="37"/>
      <c r="D44" s="5"/>
      <c r="E44" s="5">
        <v>44</v>
      </c>
      <c r="F44" s="5">
        <v>29</v>
      </c>
      <c r="G44" s="5">
        <v>26</v>
      </c>
      <c r="H44" s="5">
        <v>19</v>
      </c>
      <c r="I44" s="5">
        <v>7</v>
      </c>
      <c r="J44" s="5">
        <v>3</v>
      </c>
      <c r="K44" s="5">
        <v>5</v>
      </c>
      <c r="L44" s="6">
        <v>30</v>
      </c>
      <c r="M44" s="5">
        <v>5</v>
      </c>
      <c r="N44" s="5"/>
      <c r="O44" s="5"/>
      <c r="P44" s="5"/>
      <c r="Q44" s="5">
        <v>38</v>
      </c>
      <c r="R44" s="5">
        <v>32</v>
      </c>
      <c r="S44" s="5">
        <v>42</v>
      </c>
      <c r="T44" s="5">
        <v>43</v>
      </c>
      <c r="U44" s="5">
        <v>40</v>
      </c>
      <c r="V44" s="5">
        <v>38</v>
      </c>
      <c r="W44" s="5">
        <v>35</v>
      </c>
      <c r="X44" s="5"/>
      <c r="Y44" s="5"/>
      <c r="Z44" s="5"/>
      <c r="AA44" s="5">
        <v>20</v>
      </c>
      <c r="AB44" s="5">
        <v>23</v>
      </c>
      <c r="AC44" s="5">
        <v>22</v>
      </c>
      <c r="AD44" s="5">
        <v>22</v>
      </c>
      <c r="AE44" s="5">
        <v>23</v>
      </c>
      <c r="AF44" s="5">
        <v>21</v>
      </c>
      <c r="AG44" s="5">
        <v>22</v>
      </c>
    </row>
    <row r="45" spans="1:33" x14ac:dyDescent="0.3">
      <c r="A45" s="37">
        <v>45839</v>
      </c>
      <c r="B45" s="37"/>
      <c r="C45" s="37"/>
      <c r="D45" s="5"/>
      <c r="E45" s="5">
        <v>30</v>
      </c>
      <c r="F45" s="5">
        <v>32</v>
      </c>
      <c r="G45" s="5">
        <v>19</v>
      </c>
      <c r="H45" s="5">
        <v>18</v>
      </c>
      <c r="I45" s="5">
        <v>7</v>
      </c>
      <c r="J45" s="5">
        <v>6</v>
      </c>
      <c r="K45" s="5">
        <v>8</v>
      </c>
      <c r="L45" s="6">
        <v>30</v>
      </c>
      <c r="M45" s="5">
        <v>5</v>
      </c>
      <c r="N45" s="5"/>
      <c r="O45" s="5"/>
      <c r="P45" s="5"/>
      <c r="Q45" s="5">
        <v>37</v>
      </c>
      <c r="R45" s="5">
        <v>33</v>
      </c>
      <c r="S45" s="5">
        <v>43</v>
      </c>
      <c r="T45" s="5">
        <v>42</v>
      </c>
      <c r="U45" s="5">
        <v>40</v>
      </c>
      <c r="V45" s="5">
        <v>40</v>
      </c>
      <c r="W45" s="5">
        <v>38</v>
      </c>
      <c r="X45" s="5"/>
      <c r="Y45" s="5"/>
      <c r="Z45" s="5"/>
      <c r="AA45" s="5">
        <v>20</v>
      </c>
      <c r="AB45" s="5">
        <v>21</v>
      </c>
      <c r="AC45" s="5">
        <v>23</v>
      </c>
      <c r="AD45" s="5">
        <v>23</v>
      </c>
      <c r="AE45" s="5">
        <v>20</v>
      </c>
      <c r="AF45" s="5">
        <v>21</v>
      </c>
      <c r="AG45" s="5">
        <v>21</v>
      </c>
    </row>
    <row r="46" spans="1:33" x14ac:dyDescent="0.3">
      <c r="A46" s="37">
        <v>45870</v>
      </c>
      <c r="B46" s="37"/>
      <c r="C46" s="37"/>
      <c r="D46" s="5"/>
      <c r="E46" s="5">
        <v>32</v>
      </c>
      <c r="F46" s="5">
        <v>42</v>
      </c>
      <c r="G46" s="5">
        <v>24</v>
      </c>
      <c r="H46" s="5">
        <v>21</v>
      </c>
      <c r="I46" s="5">
        <v>5</v>
      </c>
      <c r="J46" s="5">
        <v>7</v>
      </c>
      <c r="K46" s="5">
        <v>5</v>
      </c>
      <c r="L46" s="6">
        <v>30</v>
      </c>
      <c r="M46" s="5">
        <v>5</v>
      </c>
      <c r="N46" s="5"/>
      <c r="O46" s="5"/>
      <c r="P46" s="5"/>
      <c r="Q46" s="5">
        <v>41</v>
      </c>
      <c r="R46" s="5">
        <v>38</v>
      </c>
      <c r="S46" s="5">
        <v>38</v>
      </c>
      <c r="T46" s="5">
        <v>40</v>
      </c>
      <c r="U46" s="5">
        <v>42</v>
      </c>
      <c r="V46" s="5">
        <v>35</v>
      </c>
      <c r="W46" s="5">
        <v>53</v>
      </c>
      <c r="X46" s="5"/>
      <c r="Y46" s="5"/>
      <c r="Z46" s="5"/>
      <c r="AA46" s="5">
        <v>22</v>
      </c>
      <c r="AB46" s="5">
        <v>21</v>
      </c>
      <c r="AC46" s="5">
        <v>20</v>
      </c>
      <c r="AD46" s="5">
        <v>20</v>
      </c>
      <c r="AE46" s="5">
        <v>20</v>
      </c>
      <c r="AF46" s="5">
        <v>21</v>
      </c>
      <c r="AG46" s="5">
        <v>23</v>
      </c>
    </row>
    <row r="47" spans="1:33" x14ac:dyDescent="0.3">
      <c r="A47" s="37">
        <v>45901</v>
      </c>
      <c r="B47" s="37"/>
      <c r="C47" s="37"/>
      <c r="D47" s="5"/>
      <c r="E47" s="5">
        <v>19</v>
      </c>
      <c r="F47" s="5">
        <v>46</v>
      </c>
      <c r="G47" s="5">
        <v>38</v>
      </c>
      <c r="H47" s="5">
        <v>28</v>
      </c>
      <c r="I47" s="5">
        <v>13</v>
      </c>
      <c r="J47" s="5">
        <v>7</v>
      </c>
      <c r="K47" s="5">
        <v>5</v>
      </c>
      <c r="L47" s="6">
        <v>30</v>
      </c>
      <c r="M47" s="5">
        <v>5</v>
      </c>
      <c r="N47" s="5"/>
      <c r="O47" s="5"/>
      <c r="P47" s="5"/>
      <c r="Q47" s="5">
        <v>39</v>
      </c>
      <c r="R47" s="5">
        <v>38</v>
      </c>
      <c r="S47" s="5">
        <v>39</v>
      </c>
      <c r="T47" s="5">
        <v>42</v>
      </c>
      <c r="U47" s="5">
        <v>40</v>
      </c>
      <c r="V47" s="5">
        <v>39</v>
      </c>
      <c r="W47" s="5">
        <v>47</v>
      </c>
      <c r="X47" s="5"/>
      <c r="Y47" s="5"/>
      <c r="Z47" s="5"/>
      <c r="AA47" s="5">
        <v>20</v>
      </c>
      <c r="AB47" s="5">
        <v>22</v>
      </c>
      <c r="AC47" s="5">
        <v>21</v>
      </c>
      <c r="AD47" s="5">
        <v>21</v>
      </c>
      <c r="AE47" s="5">
        <v>21</v>
      </c>
      <c r="AF47" s="5">
        <v>21</v>
      </c>
      <c r="AG47" s="5">
        <v>21</v>
      </c>
    </row>
    <row r="48" spans="1:33" x14ac:dyDescent="0.3">
      <c r="A48" s="37">
        <v>45931</v>
      </c>
      <c r="B48" s="37"/>
      <c r="C48" s="37"/>
      <c r="D48" s="5"/>
      <c r="E48" s="5">
        <v>14</v>
      </c>
      <c r="F48" s="5">
        <v>56</v>
      </c>
      <c r="G48" s="5">
        <v>39</v>
      </c>
      <c r="H48" s="5">
        <v>24</v>
      </c>
      <c r="I48" s="5">
        <v>12</v>
      </c>
      <c r="J48" s="5">
        <v>5</v>
      </c>
      <c r="K48" s="5">
        <v>8</v>
      </c>
      <c r="L48" s="6">
        <v>30</v>
      </c>
      <c r="M48" s="5">
        <v>5</v>
      </c>
      <c r="N48" s="5"/>
      <c r="O48" s="5"/>
      <c r="P48" s="5"/>
      <c r="Q48" s="5">
        <v>40</v>
      </c>
      <c r="R48" s="5">
        <v>32</v>
      </c>
      <c r="S48" s="5">
        <v>42</v>
      </c>
      <c r="T48" s="5">
        <v>43</v>
      </c>
      <c r="U48" s="5">
        <v>39</v>
      </c>
      <c r="V48" s="5">
        <v>38</v>
      </c>
      <c r="W48" s="5">
        <v>50</v>
      </c>
      <c r="X48" s="5"/>
      <c r="Y48" s="5"/>
      <c r="Z48" s="5"/>
      <c r="AA48" s="5">
        <v>20</v>
      </c>
      <c r="AB48" s="5">
        <v>20</v>
      </c>
      <c r="AC48" s="5">
        <v>21</v>
      </c>
      <c r="AD48" s="5">
        <v>23</v>
      </c>
      <c r="AE48" s="5">
        <v>20</v>
      </c>
      <c r="AF48" s="5">
        <v>20</v>
      </c>
      <c r="AG48" s="5">
        <v>23</v>
      </c>
    </row>
    <row r="49" spans="1:33" x14ac:dyDescent="0.3">
      <c r="A49" s="37">
        <v>45962</v>
      </c>
      <c r="B49" s="37"/>
      <c r="C49" s="37"/>
      <c r="D49" s="5"/>
      <c r="E49" s="5">
        <v>17</v>
      </c>
      <c r="F49" s="5">
        <v>59</v>
      </c>
      <c r="G49" s="5">
        <v>34</v>
      </c>
      <c r="H49" s="5">
        <v>21</v>
      </c>
      <c r="I49" s="5">
        <v>18</v>
      </c>
      <c r="J49" s="5">
        <v>6</v>
      </c>
      <c r="K49" s="5">
        <v>4</v>
      </c>
      <c r="L49" s="6">
        <v>30</v>
      </c>
      <c r="M49" s="5">
        <v>5</v>
      </c>
      <c r="N49" s="5"/>
      <c r="O49" s="5"/>
      <c r="P49" s="5"/>
      <c r="Q49" s="5">
        <v>43</v>
      </c>
      <c r="R49" s="5">
        <v>35</v>
      </c>
      <c r="S49" s="5">
        <v>38</v>
      </c>
      <c r="T49" s="5">
        <v>40</v>
      </c>
      <c r="U49" s="5">
        <v>41</v>
      </c>
      <c r="V49" s="5">
        <v>38</v>
      </c>
      <c r="W49" s="5">
        <v>48</v>
      </c>
      <c r="X49" s="5"/>
      <c r="Y49" s="5"/>
      <c r="Z49" s="5"/>
      <c r="AA49" s="5">
        <v>22</v>
      </c>
      <c r="AB49" s="5">
        <v>21</v>
      </c>
      <c r="AC49" s="5">
        <v>20</v>
      </c>
      <c r="AD49" s="5">
        <v>20</v>
      </c>
      <c r="AE49" s="5">
        <v>21</v>
      </c>
      <c r="AF49" s="5">
        <v>21</v>
      </c>
      <c r="AG49" s="5">
        <v>20</v>
      </c>
    </row>
    <row r="50" spans="1:33" x14ac:dyDescent="0.3">
      <c r="A50" s="37">
        <v>45992</v>
      </c>
      <c r="B50" s="5" t="s">
        <v>26</v>
      </c>
      <c r="C50" s="5" t="s">
        <v>26</v>
      </c>
      <c r="D50" s="5" t="s">
        <v>26</v>
      </c>
      <c r="E50" s="5">
        <v>9</v>
      </c>
      <c r="F50" s="5">
        <v>56</v>
      </c>
      <c r="G50" s="5">
        <v>31</v>
      </c>
      <c r="H50" s="5">
        <v>24</v>
      </c>
      <c r="I50" s="5">
        <v>17</v>
      </c>
      <c r="J50" s="5">
        <v>7</v>
      </c>
      <c r="K50" s="5">
        <v>9</v>
      </c>
      <c r="L50" s="6">
        <v>30</v>
      </c>
      <c r="M50" s="5">
        <v>5</v>
      </c>
      <c r="N50" s="5" t="s">
        <v>26</v>
      </c>
      <c r="O50" s="5" t="s">
        <v>26</v>
      </c>
      <c r="P50" s="5" t="s">
        <v>26</v>
      </c>
      <c r="Q50" s="5">
        <v>50</v>
      </c>
      <c r="R50" s="5">
        <v>44</v>
      </c>
      <c r="S50" s="5">
        <v>51</v>
      </c>
      <c r="T50" s="5">
        <v>50</v>
      </c>
      <c r="U50" s="5">
        <v>49</v>
      </c>
      <c r="V50" s="5">
        <v>52</v>
      </c>
      <c r="W50" s="5">
        <v>55</v>
      </c>
      <c r="X50" s="5" t="s">
        <v>26</v>
      </c>
      <c r="Y50" s="5" t="s">
        <v>26</v>
      </c>
      <c r="Z50" s="5" t="s">
        <v>26</v>
      </c>
      <c r="AA50" s="5">
        <v>23</v>
      </c>
      <c r="AB50" s="5">
        <v>21</v>
      </c>
      <c r="AC50" s="5">
        <v>21</v>
      </c>
      <c r="AD50" s="5">
        <v>20</v>
      </c>
      <c r="AE50" s="5">
        <v>22</v>
      </c>
      <c r="AF50" s="5">
        <v>22</v>
      </c>
      <c r="AG50" s="5">
        <v>21</v>
      </c>
    </row>
    <row r="51" spans="1:33" x14ac:dyDescent="0.3">
      <c r="A51" s="37">
        <v>46023</v>
      </c>
      <c r="B51" s="5" t="s">
        <v>26</v>
      </c>
      <c r="C51" s="5" t="s">
        <v>26</v>
      </c>
      <c r="D51" s="5" t="s">
        <v>26</v>
      </c>
      <c r="E51" s="5" t="s">
        <v>26</v>
      </c>
      <c r="F51" s="5">
        <v>38</v>
      </c>
      <c r="G51" s="5">
        <v>35</v>
      </c>
      <c r="H51" s="5">
        <v>22</v>
      </c>
      <c r="I51" s="5">
        <v>19</v>
      </c>
      <c r="J51" s="5">
        <v>8</v>
      </c>
      <c r="K51" s="5">
        <v>6</v>
      </c>
      <c r="L51" s="6">
        <v>30</v>
      </c>
      <c r="M51" s="5">
        <v>5</v>
      </c>
      <c r="N51" s="5" t="s">
        <v>26</v>
      </c>
      <c r="O51" s="5" t="s">
        <v>26</v>
      </c>
      <c r="P51" s="5" t="s">
        <v>26</v>
      </c>
      <c r="Q51" s="5" t="s">
        <v>26</v>
      </c>
      <c r="R51" s="5">
        <v>43</v>
      </c>
      <c r="S51" s="5">
        <v>50</v>
      </c>
      <c r="T51" s="5">
        <v>55</v>
      </c>
      <c r="U51" s="5">
        <v>53</v>
      </c>
      <c r="V51" s="5">
        <v>55</v>
      </c>
      <c r="W51" s="5">
        <v>53</v>
      </c>
      <c r="X51" s="5" t="s">
        <v>26</v>
      </c>
      <c r="Y51" s="5" t="s">
        <v>26</v>
      </c>
      <c r="Z51" s="5" t="s">
        <v>26</v>
      </c>
      <c r="AA51" s="5" t="s">
        <v>26</v>
      </c>
      <c r="AB51" s="5">
        <v>21</v>
      </c>
      <c r="AC51" s="5">
        <v>23</v>
      </c>
      <c r="AD51" s="5">
        <v>21</v>
      </c>
      <c r="AE51" s="5">
        <v>23</v>
      </c>
      <c r="AF51" s="5">
        <v>23</v>
      </c>
      <c r="AG51" s="5">
        <v>23</v>
      </c>
    </row>
    <row r="52" spans="1:33" x14ac:dyDescent="0.3">
      <c r="A52" s="37">
        <v>46054</v>
      </c>
      <c r="B52" s="5" t="s">
        <v>26</v>
      </c>
      <c r="C52" s="5" t="s">
        <v>26</v>
      </c>
      <c r="D52" s="5" t="s">
        <v>26</v>
      </c>
      <c r="E52" s="5" t="s">
        <v>26</v>
      </c>
      <c r="F52" s="5">
        <v>61</v>
      </c>
      <c r="G52" s="5">
        <v>51</v>
      </c>
      <c r="H52" s="5">
        <v>28</v>
      </c>
      <c r="I52" s="5">
        <v>27</v>
      </c>
      <c r="J52" s="5">
        <v>21</v>
      </c>
      <c r="K52" s="5">
        <v>9</v>
      </c>
      <c r="L52" s="6">
        <v>30</v>
      </c>
      <c r="M52" s="5">
        <v>5</v>
      </c>
      <c r="N52" s="5" t="s">
        <v>26</v>
      </c>
      <c r="O52" s="5" t="s">
        <v>26</v>
      </c>
      <c r="P52" s="5" t="s">
        <v>26</v>
      </c>
      <c r="Q52" s="5" t="s">
        <v>26</v>
      </c>
      <c r="R52" s="5">
        <v>41</v>
      </c>
      <c r="S52" s="5">
        <v>50</v>
      </c>
      <c r="T52" s="5">
        <v>52</v>
      </c>
      <c r="U52" s="5">
        <v>52</v>
      </c>
      <c r="V52" s="5">
        <v>53</v>
      </c>
      <c r="W52" s="5">
        <v>53</v>
      </c>
      <c r="X52" s="5" t="s">
        <v>26</v>
      </c>
      <c r="Y52" s="5" t="s">
        <v>26</v>
      </c>
      <c r="Z52" s="5" t="s">
        <v>26</v>
      </c>
      <c r="AA52" s="5" t="s">
        <v>26</v>
      </c>
      <c r="AB52" s="5">
        <v>22</v>
      </c>
      <c r="AC52" s="5">
        <v>23</v>
      </c>
      <c r="AD52" s="5">
        <v>22</v>
      </c>
      <c r="AE52" s="5">
        <v>22</v>
      </c>
      <c r="AF52" s="5">
        <v>21</v>
      </c>
      <c r="AG52" s="5">
        <v>22</v>
      </c>
    </row>
    <row r="53" spans="1:33" x14ac:dyDescent="0.3">
      <c r="A53" s="37">
        <v>46082</v>
      </c>
      <c r="B53" s="5" t="s">
        <v>26</v>
      </c>
      <c r="C53" s="5" t="s">
        <v>26</v>
      </c>
      <c r="D53" s="5" t="s">
        <v>26</v>
      </c>
      <c r="E53" s="5" t="s">
        <v>26</v>
      </c>
      <c r="F53" s="5">
        <v>66</v>
      </c>
      <c r="G53" s="5">
        <v>47</v>
      </c>
      <c r="H53" s="5">
        <v>31</v>
      </c>
      <c r="I53" s="5">
        <v>25</v>
      </c>
      <c r="J53" s="5">
        <v>15</v>
      </c>
      <c r="K53" s="5">
        <v>6</v>
      </c>
      <c r="L53" s="6">
        <v>30</v>
      </c>
      <c r="M53" s="5">
        <v>5</v>
      </c>
      <c r="N53" s="5" t="s">
        <v>26</v>
      </c>
      <c r="O53" s="5" t="s">
        <v>26</v>
      </c>
      <c r="P53" s="5" t="s">
        <v>26</v>
      </c>
      <c r="Q53" s="5" t="s">
        <v>26</v>
      </c>
      <c r="R53" s="5">
        <v>44</v>
      </c>
      <c r="S53" s="5">
        <v>51</v>
      </c>
      <c r="T53" s="5">
        <v>48</v>
      </c>
      <c r="U53" s="5">
        <v>49</v>
      </c>
      <c r="V53" s="5">
        <v>49</v>
      </c>
      <c r="W53" s="5">
        <v>47</v>
      </c>
      <c r="X53" s="5" t="s">
        <v>26</v>
      </c>
      <c r="Y53" s="5" t="s">
        <v>26</v>
      </c>
      <c r="Z53" s="5" t="s">
        <v>26</v>
      </c>
      <c r="AA53" s="5" t="s">
        <v>26</v>
      </c>
      <c r="AB53" s="5">
        <v>23</v>
      </c>
      <c r="AC53" s="5">
        <v>20</v>
      </c>
      <c r="AD53" s="5">
        <v>22</v>
      </c>
      <c r="AE53" s="5">
        <v>22</v>
      </c>
      <c r="AF53" s="5">
        <v>22</v>
      </c>
      <c r="AG53" s="5">
        <v>22</v>
      </c>
    </row>
    <row r="54" spans="1:33" x14ac:dyDescent="0.3">
      <c r="A54" s="37">
        <v>46113</v>
      </c>
      <c r="B54" s="5" t="s">
        <v>26</v>
      </c>
      <c r="C54" s="5" t="s">
        <v>26</v>
      </c>
      <c r="D54" s="5" t="s">
        <v>26</v>
      </c>
      <c r="E54" s="5" t="s">
        <v>26</v>
      </c>
      <c r="F54" s="5">
        <v>59</v>
      </c>
      <c r="G54" s="5">
        <v>48</v>
      </c>
      <c r="H54" s="5">
        <v>29</v>
      </c>
      <c r="I54" s="5">
        <v>24</v>
      </c>
      <c r="J54" s="5">
        <v>19</v>
      </c>
      <c r="K54" s="5">
        <v>8</v>
      </c>
      <c r="L54" s="6">
        <v>30</v>
      </c>
      <c r="M54" s="5">
        <v>5</v>
      </c>
      <c r="N54" s="5" t="s">
        <v>26</v>
      </c>
      <c r="O54" s="5" t="s">
        <v>26</v>
      </c>
      <c r="P54" s="5" t="s">
        <v>26</v>
      </c>
      <c r="Q54" s="5" t="s">
        <v>26</v>
      </c>
      <c r="R54" s="5">
        <v>46</v>
      </c>
      <c r="S54" s="5">
        <v>51</v>
      </c>
      <c r="T54" s="5">
        <v>53</v>
      </c>
      <c r="U54" s="5">
        <v>52</v>
      </c>
      <c r="V54" s="5">
        <v>50</v>
      </c>
      <c r="W54" s="5">
        <v>53</v>
      </c>
      <c r="X54" s="5" t="s">
        <v>26</v>
      </c>
      <c r="Y54" s="5" t="s">
        <v>26</v>
      </c>
      <c r="Z54" s="5" t="s">
        <v>26</v>
      </c>
      <c r="AA54" s="5" t="s">
        <v>26</v>
      </c>
      <c r="AB54" s="5">
        <v>23</v>
      </c>
      <c r="AC54" s="5">
        <v>23</v>
      </c>
      <c r="AD54" s="5">
        <v>22</v>
      </c>
      <c r="AE54" s="5">
        <v>23</v>
      </c>
      <c r="AF54" s="5">
        <v>23</v>
      </c>
      <c r="AG54" s="5">
        <v>21</v>
      </c>
    </row>
    <row r="55" spans="1:33" x14ac:dyDescent="0.3">
      <c r="A55" s="37">
        <v>46143</v>
      </c>
      <c r="B55" s="5" t="s">
        <v>26</v>
      </c>
      <c r="C55" s="5" t="s">
        <v>26</v>
      </c>
      <c r="D55" s="5" t="s">
        <v>26</v>
      </c>
      <c r="E55" s="5" t="s">
        <v>26</v>
      </c>
      <c r="F55" s="5">
        <v>29</v>
      </c>
      <c r="G55" s="5">
        <v>54</v>
      </c>
      <c r="H55" s="5">
        <v>39</v>
      </c>
      <c r="I55" s="5">
        <v>31</v>
      </c>
      <c r="J55" s="5">
        <v>18</v>
      </c>
      <c r="K55" s="5">
        <v>11</v>
      </c>
      <c r="L55" s="6">
        <v>30</v>
      </c>
      <c r="M55" s="5">
        <v>5</v>
      </c>
      <c r="N55" s="5" t="s">
        <v>26</v>
      </c>
      <c r="O55" s="5" t="s">
        <v>26</v>
      </c>
      <c r="P55" s="5" t="s">
        <v>26</v>
      </c>
      <c r="Q55" s="5" t="s">
        <v>26</v>
      </c>
      <c r="R55" s="5">
        <v>42</v>
      </c>
      <c r="S55" s="5">
        <v>48</v>
      </c>
      <c r="T55" s="5">
        <v>51</v>
      </c>
      <c r="U55" s="5">
        <v>50</v>
      </c>
      <c r="V55" s="5">
        <v>51</v>
      </c>
      <c r="W55" s="5">
        <v>49</v>
      </c>
      <c r="X55" s="5" t="s">
        <v>26</v>
      </c>
      <c r="Y55" s="5" t="s">
        <v>26</v>
      </c>
      <c r="Z55" s="5" t="s">
        <v>26</v>
      </c>
      <c r="AA55" s="5" t="s">
        <v>26</v>
      </c>
      <c r="AB55" s="5">
        <v>20</v>
      </c>
      <c r="AC55" s="5">
        <v>23</v>
      </c>
      <c r="AD55" s="5">
        <v>20</v>
      </c>
      <c r="AE55" s="5">
        <v>20</v>
      </c>
      <c r="AF55" s="5">
        <v>21</v>
      </c>
      <c r="AG55" s="5">
        <v>20</v>
      </c>
    </row>
    <row r="56" spans="1:33" x14ac:dyDescent="0.3">
      <c r="A56" s="37">
        <v>46174</v>
      </c>
      <c r="B56" s="5" t="s">
        <v>26</v>
      </c>
      <c r="C56" s="5" t="s">
        <v>26</v>
      </c>
      <c r="D56" s="5" t="s">
        <v>26</v>
      </c>
      <c r="E56" s="5" t="s">
        <v>26</v>
      </c>
      <c r="F56" s="5">
        <v>19</v>
      </c>
      <c r="G56" s="5">
        <v>41</v>
      </c>
      <c r="H56" s="5">
        <v>38</v>
      </c>
      <c r="I56" s="5">
        <v>29</v>
      </c>
      <c r="J56" s="5">
        <v>28</v>
      </c>
      <c r="K56" s="5">
        <v>9</v>
      </c>
      <c r="L56" s="6">
        <v>30</v>
      </c>
      <c r="M56" s="5">
        <v>5</v>
      </c>
      <c r="N56" s="5" t="s">
        <v>26</v>
      </c>
      <c r="O56" s="5" t="s">
        <v>26</v>
      </c>
      <c r="P56" s="5" t="s">
        <v>26</v>
      </c>
      <c r="Q56" s="5" t="s">
        <v>26</v>
      </c>
      <c r="R56" s="5">
        <v>52</v>
      </c>
      <c r="S56" s="5">
        <v>50</v>
      </c>
      <c r="T56" s="5">
        <v>50</v>
      </c>
      <c r="U56" s="5">
        <v>49</v>
      </c>
      <c r="V56" s="5">
        <v>51</v>
      </c>
      <c r="W56" s="5">
        <v>48</v>
      </c>
      <c r="X56" s="5" t="s">
        <v>26</v>
      </c>
      <c r="Y56" s="5" t="s">
        <v>26</v>
      </c>
      <c r="Z56" s="5" t="s">
        <v>26</v>
      </c>
      <c r="AA56" s="5" t="s">
        <v>26</v>
      </c>
      <c r="AB56" s="5">
        <v>20</v>
      </c>
      <c r="AC56" s="5">
        <v>21</v>
      </c>
      <c r="AD56" s="5">
        <v>20</v>
      </c>
      <c r="AE56" s="5">
        <v>21</v>
      </c>
      <c r="AF56" s="5">
        <v>21</v>
      </c>
      <c r="AG56" s="5">
        <v>21</v>
      </c>
    </row>
  </sheetData>
  <mergeCells count="3">
    <mergeCell ref="B1:K1"/>
    <mergeCell ref="N1:W1"/>
    <mergeCell ref="X1:AG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D03A1-95CA-47BA-BD27-2A5304AB6803}">
  <dimension ref="A1:AR145"/>
  <sheetViews>
    <sheetView topLeftCell="E76" zoomScale="60" zoomScaleNormal="60" workbookViewId="0"/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Encargos'!B3-'Swap - Encargos'!$M3)</f>
        <v>210</v>
      </c>
      <c r="L86" s="4">
        <f>Forward!L86+(-'Swap - Encargos'!C3-'Swap - Encargos'!$M3)</f>
        <v>220</v>
      </c>
      <c r="M86" s="4">
        <f>Forward!M86+(-'Swap - Encargos'!D3-'Swap - Encargos'!$M3)</f>
        <v>199</v>
      </c>
      <c r="N86" s="4">
        <f>Forward!N86+(-'Swap - Encargos'!E3-'Swap - Encargos'!$M3)</f>
        <v>185</v>
      </c>
      <c r="O86" s="4">
        <f>Forward!O86+(-'Swap - Encargos'!F3-'Swap - Encargos'!$M3)</f>
        <v>180</v>
      </c>
      <c r="P86" s="4">
        <f>Forward!P86+(-'Swap - Encargos'!G3-'Swap - Encargos'!$M3)</f>
        <v>175</v>
      </c>
      <c r="Q86" s="4">
        <f>Forward!Q86+(-'Swap - Encargos'!H3-'Swap - Encargos'!$M3)</f>
        <v>172</v>
      </c>
      <c r="R86" s="4">
        <f>Forward!R86+(-'Swap - Encargos'!I3-'Swap - Encargos'!$M3)</f>
        <v>168</v>
      </c>
      <c r="S86" s="4">
        <f>Forward!S86+(-'Swap - Encargos'!J3-'Swap - Encargos'!$M3)</f>
        <v>163</v>
      </c>
      <c r="T86" s="4">
        <f>Forward!T86+(-'Swap - Encargos'!K3-'Swap - Encargos'!$M3)</f>
        <v>158</v>
      </c>
      <c r="U86" s="4">
        <f>Forward!U86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209.66666666666666</v>
      </c>
      <c r="X86" s="20">
        <f t="shared" ref="X86:X139" si="1">AVERAGE($W$2:$W$198)</f>
        <v>181.11985596707817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198.8</v>
      </c>
      <c r="Z86" s="23">
        <f t="shared" ref="Z86:Z139" si="3">AVERAGE($Y$2:$Y$198)</f>
        <v>178.19691358024687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39" si="4">$AE86+$AA86</f>
        <v>335.89</v>
      </c>
      <c r="AG86" s="14">
        <f t="shared" ref="AG86:AG130" si="5">$AE86+$AB86</f>
        <v>371</v>
      </c>
      <c r="AH86" s="8">
        <f t="shared" ref="AH86:AH139" si="6">$AE86+$AC86</f>
        <v>403.95</v>
      </c>
      <c r="AI86" s="25">
        <f t="shared" ref="AI86:AI134" si="7">(AE86-W86)</f>
        <v>96.333333333333343</v>
      </c>
      <c r="AJ86" s="9">
        <f t="shared" ref="AJ86:AJ134" si="8">(AE86-W86)/AE86</f>
        <v>0.31481481481481483</v>
      </c>
      <c r="AK86" s="9">
        <f t="shared" ref="AK86:AK130" si="9">IF(AJ86&gt;0,AJ86,0)</f>
        <v>0.31481481481481483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Encargos'!B4-'Swap - Encargos'!$M4)</f>
        <v>140</v>
      </c>
      <c r="L87" s="4">
        <f>Forward!L87+(-'Swap - Encargos'!C4-'Swap - Encargos'!$M4)</f>
        <v>207</v>
      </c>
      <c r="M87" s="4">
        <f>Forward!M87+(-'Swap - Encargos'!D4-'Swap - Encargos'!$M4)</f>
        <v>203</v>
      </c>
      <c r="N87" s="4">
        <f>Forward!N87+(-'Swap - Encargos'!E4-'Swap - Encargos'!$M4)</f>
        <v>188</v>
      </c>
      <c r="O87" s="4">
        <f>Forward!O87+(-'Swap - Encargos'!F4-'Swap - Encargos'!$M4)</f>
        <v>182</v>
      </c>
      <c r="P87" s="4">
        <f>Forward!P87+(-'Swap - Encargos'!G4-'Swap - Encargos'!$M4)</f>
        <v>177</v>
      </c>
      <c r="Q87" s="4">
        <f>Forward!Q87+(-'Swap - Encargos'!H4-'Swap - Encargos'!$M4)</f>
        <v>174</v>
      </c>
      <c r="R87" s="4">
        <f>Forward!R87+(-'Swap - Encargos'!I4-'Swap - Encargos'!$M4)</f>
        <v>170</v>
      </c>
      <c r="S87" s="4">
        <f>Forward!S87+(-'Swap - Encargos'!J4-'Swap - Encargos'!$M4)</f>
        <v>165</v>
      </c>
      <c r="T87" s="4">
        <f>Forward!T87+(-'Swap - Encargos'!K4-'Swap - Encargos'!$M4)</f>
        <v>160</v>
      </c>
      <c r="U87" s="4">
        <f>Forward!U87</f>
        <v>0</v>
      </c>
      <c r="V87" s="6"/>
      <c r="W87" s="20">
        <f t="shared" si="0"/>
        <v>184.66666666666666</v>
      </c>
      <c r="X87" s="20">
        <f t="shared" si="1"/>
        <v>181.11985596707817</v>
      </c>
      <c r="Y87" s="23">
        <f t="shared" si="2"/>
        <v>184.61666666666667</v>
      </c>
      <c r="Z87" s="23">
        <f t="shared" si="3"/>
        <v>178.19691358024687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121.33333333333334</v>
      </c>
      <c r="AJ87" s="9">
        <f t="shared" si="8"/>
        <v>0.39651416122004363</v>
      </c>
      <c r="AK87" s="9">
        <f t="shared" si="9"/>
        <v>0.39651416122004363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Encargos'!B5-'Swap - Encargos'!$M5)</f>
        <v>182</v>
      </c>
      <c r="L88" s="4">
        <f>Forward!L88+(-'Swap - Encargos'!C5-'Swap - Encargos'!$M5)</f>
        <v>238</v>
      </c>
      <c r="M88" s="4">
        <f>Forward!M88+(-'Swap - Encargos'!D5-'Swap - Encargos'!$M5)</f>
        <v>209</v>
      </c>
      <c r="N88" s="4">
        <f>Forward!N88+(-'Swap - Encargos'!E5-'Swap - Encargos'!$M5)</f>
        <v>183</v>
      </c>
      <c r="O88" s="4">
        <f>Forward!O88+(-'Swap - Encargos'!F5-'Swap - Encargos'!$M5)</f>
        <v>181</v>
      </c>
      <c r="P88" s="4">
        <f>Forward!P88+(-'Swap - Encargos'!G5-'Swap - Encargos'!$M5)</f>
        <v>176</v>
      </c>
      <c r="Q88" s="4">
        <f>Forward!Q88+(-'Swap - Encargos'!H5-'Swap - Encargos'!$M5)</f>
        <v>173</v>
      </c>
      <c r="R88" s="4">
        <f>Forward!R88+(-'Swap - Encargos'!I5-'Swap - Encargos'!$M5)</f>
        <v>169</v>
      </c>
      <c r="S88" s="4">
        <f>Forward!S88+(-'Swap - Encargos'!J5-'Swap - Encargos'!$M5)</f>
        <v>164</v>
      </c>
      <c r="T88" s="4">
        <f>Forward!T88+(-'Swap - Encargos'!K5-'Swap - Encargos'!$M5)</f>
        <v>159</v>
      </c>
      <c r="U88" s="4">
        <f>Forward!U88</f>
        <v>0</v>
      </c>
      <c r="V88" s="6"/>
      <c r="W88" s="20">
        <f t="shared" si="0"/>
        <v>209.72222222222223</v>
      </c>
      <c r="X88" s="20">
        <f t="shared" si="1"/>
        <v>181.11985596707817</v>
      </c>
      <c r="Y88" s="23">
        <f t="shared" si="2"/>
        <v>198.4</v>
      </c>
      <c r="Z88" s="23">
        <f t="shared" si="3"/>
        <v>178.19691358024687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96.277777777777771</v>
      </c>
      <c r="AJ88" s="9">
        <f t="shared" si="8"/>
        <v>0.31463326071169206</v>
      </c>
      <c r="AK88" s="9">
        <f t="shared" si="9"/>
        <v>0.31463326071169206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Encargos'!B6-'Swap - Encargos'!$M6)</f>
        <v>161</v>
      </c>
      <c r="L89" s="4">
        <f>Forward!L89+(-'Swap - Encargos'!C6-'Swap - Encargos'!$M6)</f>
        <v>231</v>
      </c>
      <c r="M89" s="4">
        <f>Forward!M89+(-'Swap - Encargos'!D6-'Swap - Encargos'!$M6)</f>
        <v>214</v>
      </c>
      <c r="N89" s="4">
        <f>Forward!N89+(-'Swap - Encargos'!E6-'Swap - Encargos'!$M6)</f>
        <v>190</v>
      </c>
      <c r="O89" s="4">
        <f>Forward!O89+(-'Swap - Encargos'!F6-'Swap - Encargos'!$M6)</f>
        <v>181</v>
      </c>
      <c r="P89" s="4">
        <f>Forward!P89+(-'Swap - Encargos'!G6-'Swap - Encargos'!$M6)</f>
        <v>176</v>
      </c>
      <c r="Q89" s="4">
        <f>Forward!Q89+(-'Swap - Encargos'!H6-'Swap - Encargos'!$M6)</f>
        <v>173</v>
      </c>
      <c r="R89" s="4">
        <f>Forward!R89+(-'Swap - Encargos'!I6-'Swap - Encargos'!$M6)</f>
        <v>171</v>
      </c>
      <c r="S89" s="4">
        <f>Forward!S89+(-'Swap - Encargos'!J6-'Swap - Encargos'!$M6)</f>
        <v>166</v>
      </c>
      <c r="T89" s="4">
        <f>Forward!T89+(-'Swap - Encargos'!K6-'Swap - Encargos'!$M6)</f>
        <v>161</v>
      </c>
      <c r="U89" s="4">
        <f>Forward!U89</f>
        <v>0</v>
      </c>
      <c r="V89" s="6"/>
      <c r="W89" s="20">
        <f t="shared" si="0"/>
        <v>204.41666666666666</v>
      </c>
      <c r="X89" s="20">
        <f t="shared" si="1"/>
        <v>181.11985596707817</v>
      </c>
      <c r="Y89" s="23">
        <f t="shared" si="2"/>
        <v>196.15</v>
      </c>
      <c r="Z89" s="23">
        <f t="shared" si="3"/>
        <v>178.19691358024687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101.58333333333334</v>
      </c>
      <c r="AJ89" s="9">
        <f t="shared" si="8"/>
        <v>0.33197167755991286</v>
      </c>
      <c r="AK89" s="9">
        <f t="shared" si="9"/>
        <v>0.33197167755991286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Encargos'!B7-'Swap - Encargos'!$M7)</f>
        <v>159</v>
      </c>
      <c r="L90" s="4">
        <f>Forward!L90+(-'Swap - Encargos'!C7-'Swap - Encargos'!$M7)</f>
        <v>209</v>
      </c>
      <c r="M90" s="4">
        <f>Forward!M90+(-'Swap - Encargos'!D7-'Swap - Encargos'!$M7)</f>
        <v>213</v>
      </c>
      <c r="N90" s="4">
        <f>Forward!N90+(-'Swap - Encargos'!E7-'Swap - Encargos'!$M7)</f>
        <v>200</v>
      </c>
      <c r="O90" s="4">
        <f>Forward!O90+(-'Swap - Encargos'!F7-'Swap - Encargos'!$M7)</f>
        <v>184</v>
      </c>
      <c r="P90" s="4">
        <f>Forward!P90+(-'Swap - Encargos'!G7-'Swap - Encargos'!$M7)</f>
        <v>182</v>
      </c>
      <c r="Q90" s="4">
        <f>Forward!Q90+(-'Swap - Encargos'!H7-'Swap - Encargos'!$M7)</f>
        <v>179</v>
      </c>
      <c r="R90" s="4">
        <f>Forward!R90+(-'Swap - Encargos'!I7-'Swap - Encargos'!$M7)</f>
        <v>177</v>
      </c>
      <c r="S90" s="4">
        <f>Forward!S90+(-'Swap - Encargos'!J7-'Swap - Encargos'!$M7)</f>
        <v>172</v>
      </c>
      <c r="T90" s="4">
        <f>Forward!T90+(-'Swap - Encargos'!K7-'Swap - Encargos'!$M7)</f>
        <v>167</v>
      </c>
      <c r="U90" s="4">
        <f>Forward!U90</f>
        <v>0</v>
      </c>
      <c r="V90" s="6"/>
      <c r="W90" s="20">
        <f t="shared" si="0"/>
        <v>198.22222222222223</v>
      </c>
      <c r="X90" s="20">
        <f t="shared" si="1"/>
        <v>181.11985596707817</v>
      </c>
      <c r="Y90" s="23">
        <f t="shared" si="2"/>
        <v>194.53333333333333</v>
      </c>
      <c r="Z90" s="23">
        <f t="shared" si="3"/>
        <v>178.19691358024687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107.77777777777777</v>
      </c>
      <c r="AJ90" s="9">
        <f t="shared" si="8"/>
        <v>0.35221496005809727</v>
      </c>
      <c r="AK90" s="9">
        <f t="shared" si="9"/>
        <v>0.35221496005809727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Encargos'!B8-'Swap - Encargos'!$M8)</f>
        <v>154</v>
      </c>
      <c r="L91" s="4">
        <f>Forward!L91+(-'Swap - Encargos'!C8-'Swap - Encargos'!$M8)</f>
        <v>212</v>
      </c>
      <c r="M91" s="4">
        <f>Forward!M91+(-'Swap - Encargos'!D8-'Swap - Encargos'!$M8)</f>
        <v>209</v>
      </c>
      <c r="N91" s="4">
        <f>Forward!N91+(-'Swap - Encargos'!E8-'Swap - Encargos'!$M8)</f>
        <v>184</v>
      </c>
      <c r="O91" s="4">
        <f>Forward!O91+(-'Swap - Encargos'!F8-'Swap - Encargos'!$M8)</f>
        <v>177</v>
      </c>
      <c r="P91" s="4">
        <f>Forward!P91+(-'Swap - Encargos'!G8-'Swap - Encargos'!$M8)</f>
        <v>176</v>
      </c>
      <c r="Q91" s="4">
        <f>Forward!Q91+(-'Swap - Encargos'!H8-'Swap - Encargos'!$M8)</f>
        <v>173</v>
      </c>
      <c r="R91" s="4">
        <f>Forward!R91+(-'Swap - Encargos'!I8-'Swap - Encargos'!$M8)</f>
        <v>171</v>
      </c>
      <c r="S91" s="4">
        <f>Forward!S91+(-'Swap - Encargos'!J8-'Swap - Encargos'!$M8)</f>
        <v>166</v>
      </c>
      <c r="T91" s="4">
        <f>Forward!T91+(-'Swap - Encargos'!K8-'Swap - Encargos'!$M8)</f>
        <v>161</v>
      </c>
      <c r="U91" s="4">
        <f>Forward!U91</f>
        <v>0</v>
      </c>
      <c r="V91" s="6"/>
      <c r="W91" s="20">
        <f t="shared" si="0"/>
        <v>195.83333333333334</v>
      </c>
      <c r="X91" s="20">
        <f t="shared" si="1"/>
        <v>181.11985596707817</v>
      </c>
      <c r="Y91" s="23">
        <f t="shared" si="2"/>
        <v>189.03333333333333</v>
      </c>
      <c r="Z91" s="23">
        <f t="shared" si="3"/>
        <v>178.19691358024687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110.16666666666666</v>
      </c>
      <c r="AJ91" s="9">
        <f t="shared" si="8"/>
        <v>0.36002178649237471</v>
      </c>
      <c r="AK91" s="9">
        <f t="shared" si="9"/>
        <v>0.36002178649237471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Encargos'!B9-'Swap - Encargos'!$M9)</f>
        <v>86</v>
      </c>
      <c r="L92" s="4">
        <f>Forward!L92+(-'Swap - Encargos'!C9-'Swap - Encargos'!$M9)</f>
        <v>197</v>
      </c>
      <c r="M92" s="4">
        <f>Forward!M92+(-'Swap - Encargos'!D9-'Swap - Encargos'!$M9)</f>
        <v>200</v>
      </c>
      <c r="N92" s="4">
        <f>Forward!N92+(-'Swap - Encargos'!E9-'Swap - Encargos'!$M9)</f>
        <v>190</v>
      </c>
      <c r="O92" s="4">
        <f>Forward!O92+(-'Swap - Encargos'!F9-'Swap - Encargos'!$M9)</f>
        <v>179</v>
      </c>
      <c r="P92" s="4">
        <f>Forward!P92+(-'Swap - Encargos'!G9-'Swap - Encargos'!$M9)</f>
        <v>177</v>
      </c>
      <c r="Q92" s="4">
        <f>Forward!Q92+(-'Swap - Encargos'!H9-'Swap - Encargos'!$M9)</f>
        <v>174</v>
      </c>
      <c r="R92" s="4">
        <f>Forward!R92+(-'Swap - Encargos'!I9-'Swap - Encargos'!$M9)</f>
        <v>172</v>
      </c>
      <c r="S92" s="4">
        <f>Forward!S92+(-'Swap - Encargos'!J9-'Swap - Encargos'!$M9)</f>
        <v>167</v>
      </c>
      <c r="T92" s="4">
        <f>Forward!T92+(-'Swap - Encargos'!K9-'Swap - Encargos'!$M9)</f>
        <v>162</v>
      </c>
      <c r="U92" s="4">
        <f>Forward!U92</f>
        <v>0</v>
      </c>
      <c r="V92" s="6"/>
      <c r="W92" s="20">
        <f t="shared" si="0"/>
        <v>178.33333333333334</v>
      </c>
      <c r="X92" s="20">
        <f t="shared" si="1"/>
        <v>181.11985596707817</v>
      </c>
      <c r="Y92" s="23">
        <f t="shared" si="2"/>
        <v>179.5</v>
      </c>
      <c r="Z92" s="23">
        <f t="shared" si="3"/>
        <v>178.19691358024687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127.66666666666666</v>
      </c>
      <c r="AJ92" s="9">
        <f t="shared" si="8"/>
        <v>0.4172113289760348</v>
      </c>
      <c r="AK92" s="9">
        <f t="shared" si="9"/>
        <v>0.4172113289760348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Encargos'!B10-'Swap - Encargos'!$M10)</f>
        <v>97</v>
      </c>
      <c r="L93" s="4">
        <f>Forward!L93+(-'Swap - Encargos'!C10-'Swap - Encargos'!$M10)</f>
        <v>188</v>
      </c>
      <c r="M93" s="4">
        <f>Forward!M93+(-'Swap - Encargos'!D10-'Swap - Encargos'!$M10)</f>
        <v>191</v>
      </c>
      <c r="N93" s="4">
        <f>Forward!N93+(-'Swap - Encargos'!E10-'Swap - Encargos'!$M10)</f>
        <v>181</v>
      </c>
      <c r="O93" s="4">
        <f>Forward!O93+(-'Swap - Encargos'!F10-'Swap - Encargos'!$M10)</f>
        <v>176</v>
      </c>
      <c r="P93" s="4">
        <f>Forward!P93+(-'Swap - Encargos'!G10-'Swap - Encargos'!$M10)</f>
        <v>174</v>
      </c>
      <c r="Q93" s="4">
        <f>Forward!Q93+(-'Swap - Encargos'!H10-'Swap - Encargos'!$M10)</f>
        <v>174</v>
      </c>
      <c r="R93" s="4">
        <f>Forward!R93+(-'Swap - Encargos'!I10-'Swap - Encargos'!$M10)</f>
        <v>167</v>
      </c>
      <c r="S93" s="4">
        <f>Forward!S93+(-'Swap - Encargos'!J10-'Swap - Encargos'!$M10)</f>
        <v>162</v>
      </c>
      <c r="T93" s="4">
        <f>Forward!T93+(-'Swap - Encargos'!K10-'Swap - Encargos'!$M10)</f>
        <v>157</v>
      </c>
      <c r="U93" s="4">
        <f>Forward!U93</f>
        <v>0</v>
      </c>
      <c r="V93" s="6"/>
      <c r="W93" s="20">
        <f t="shared" si="0"/>
        <v>175</v>
      </c>
      <c r="X93" s="20">
        <f t="shared" si="1"/>
        <v>181.11985596707817</v>
      </c>
      <c r="Y93" s="23">
        <f t="shared" si="2"/>
        <v>175.58333333333334</v>
      </c>
      <c r="Z93" s="23">
        <f t="shared" si="3"/>
        <v>178.19691358024687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131</v>
      </c>
      <c r="AJ93" s="9">
        <f t="shared" si="8"/>
        <v>0.42810457516339867</v>
      </c>
      <c r="AK93" s="9">
        <f t="shared" si="9"/>
        <v>0.42810457516339867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Encargos'!B11-'Swap - Encargos'!$M11)</f>
        <v>116</v>
      </c>
      <c r="L94" s="4">
        <f>Forward!L94+(-'Swap - Encargos'!C11-'Swap - Encargos'!$M11)</f>
        <v>174</v>
      </c>
      <c r="M94" s="4">
        <f>Forward!M94+(-'Swap - Encargos'!D11-'Swap - Encargos'!$M11)</f>
        <v>190</v>
      </c>
      <c r="N94" s="4">
        <f>Forward!N94+(-'Swap - Encargos'!E11-'Swap - Encargos'!$M11)</f>
        <v>189</v>
      </c>
      <c r="O94" s="4">
        <f>Forward!O94+(-'Swap - Encargos'!F11-'Swap - Encargos'!$M11)</f>
        <v>178</v>
      </c>
      <c r="P94" s="4">
        <f>Forward!P94+(-'Swap - Encargos'!G11-'Swap - Encargos'!$M11)</f>
        <v>176</v>
      </c>
      <c r="Q94" s="4">
        <f>Forward!Q94+(-'Swap - Encargos'!H11-'Swap - Encargos'!$M11)</f>
        <v>170</v>
      </c>
      <c r="R94" s="4">
        <f>Forward!R94+(-'Swap - Encargos'!I11-'Swap - Encargos'!$M11)</f>
        <v>164</v>
      </c>
      <c r="S94" s="4">
        <f>Forward!S94+(-'Swap - Encargos'!J11-'Swap - Encargos'!$M11)</f>
        <v>161</v>
      </c>
      <c r="T94" s="4">
        <f>Forward!T94+(-'Swap - Encargos'!K11-'Swap - Encargos'!$M11)</f>
        <v>158</v>
      </c>
      <c r="U94" s="4">
        <f>Forward!U94</f>
        <v>0</v>
      </c>
      <c r="V94" s="6"/>
      <c r="W94" s="20">
        <f t="shared" si="0"/>
        <v>176.22222222222223</v>
      </c>
      <c r="X94" s="20">
        <f t="shared" si="1"/>
        <v>181.11985596707817</v>
      </c>
      <c r="Y94" s="23">
        <f t="shared" si="2"/>
        <v>177.4</v>
      </c>
      <c r="Z94" s="23">
        <f t="shared" si="3"/>
        <v>178.19691358024687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129.77777777777777</v>
      </c>
      <c r="AJ94" s="9">
        <f t="shared" si="8"/>
        <v>0.4241103848946986</v>
      </c>
      <c r="AK94" s="9">
        <f t="shared" si="9"/>
        <v>0.4241103848946986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Encargos'!B12-'Swap - Encargos'!$M12)</f>
        <v>95</v>
      </c>
      <c r="L95" s="4">
        <f>Forward!L95+(-'Swap - Encargos'!C12-'Swap - Encargos'!$M12)</f>
        <v>148</v>
      </c>
      <c r="M95" s="4">
        <f>Forward!M95+(-'Swap - Encargos'!D12-'Swap - Encargos'!$M12)</f>
        <v>169</v>
      </c>
      <c r="N95" s="4">
        <f>Forward!N95+(-'Swap - Encargos'!E12-'Swap - Encargos'!$M12)</f>
        <v>173</v>
      </c>
      <c r="O95" s="4">
        <f>Forward!O95+(-'Swap - Encargos'!F12-'Swap - Encargos'!$M12)</f>
        <v>166</v>
      </c>
      <c r="P95" s="4">
        <f>Forward!P95+(-'Swap - Encargos'!G12-'Swap - Encargos'!$M12)</f>
        <v>164</v>
      </c>
      <c r="Q95" s="4">
        <f>Forward!Q95+(-'Swap - Encargos'!H12-'Swap - Encargos'!$M12)</f>
        <v>158</v>
      </c>
      <c r="R95" s="4">
        <f>Forward!R95+(-'Swap - Encargos'!I12-'Swap - Encargos'!$M12)</f>
        <v>155</v>
      </c>
      <c r="S95" s="4">
        <f>Forward!S95+(-'Swap - Encargos'!J12-'Swap - Encargos'!$M12)</f>
        <v>152</v>
      </c>
      <c r="T95" s="4">
        <f>Forward!T95+(-'Swap - Encargos'!K12-'Swap - Encargos'!$M12)</f>
        <v>149</v>
      </c>
      <c r="U95" s="4">
        <f>Forward!U95</f>
        <v>0</v>
      </c>
      <c r="V95" s="6"/>
      <c r="W95" s="20">
        <f t="shared" si="0"/>
        <v>156.83333333333334</v>
      </c>
      <c r="X95" s="20">
        <f t="shared" si="1"/>
        <v>181.11985596707817</v>
      </c>
      <c r="Y95" s="23">
        <f t="shared" si="2"/>
        <v>160.55000000000001</v>
      </c>
      <c r="Z95" s="23">
        <f t="shared" si="3"/>
        <v>178.19691358024687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149.16666666666666</v>
      </c>
      <c r="AJ95" s="9">
        <f t="shared" si="8"/>
        <v>0.48747276688453156</v>
      </c>
      <c r="AK95" s="9">
        <f t="shared" si="9"/>
        <v>0.48747276688453156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Encargos'!B13-'Swap - Encargos'!$M13)</f>
        <v>90</v>
      </c>
      <c r="L96" s="4">
        <f>Forward!L96+(-'Swap - Encargos'!C13-'Swap - Encargos'!$M13)</f>
        <v>106</v>
      </c>
      <c r="M96" s="4">
        <f>Forward!M96+(-'Swap - Encargos'!D13-'Swap - Encargos'!$M13)</f>
        <v>145</v>
      </c>
      <c r="N96" s="4">
        <f>Forward!N96+(-'Swap - Encargos'!E13-'Swap - Encargos'!$M13)</f>
        <v>158</v>
      </c>
      <c r="O96" s="4">
        <f>Forward!O96+(-'Swap - Encargos'!F13-'Swap - Encargos'!$M13)</f>
        <v>151</v>
      </c>
      <c r="P96" s="4">
        <f>Forward!P96+(-'Swap - Encargos'!G13-'Swap - Encargos'!$M13)</f>
        <v>162</v>
      </c>
      <c r="Q96" s="4">
        <f>Forward!Q96+(-'Swap - Encargos'!H13-'Swap - Encargos'!$M13)</f>
        <v>156</v>
      </c>
      <c r="R96" s="4">
        <f>Forward!R96+(-'Swap - Encargos'!I13-'Swap - Encargos'!$M13)</f>
        <v>156</v>
      </c>
      <c r="S96" s="4">
        <f>Forward!S96+(-'Swap - Encargos'!J13-'Swap - Encargos'!$M13)</f>
        <v>152</v>
      </c>
      <c r="T96" s="4">
        <f>Forward!T96+(-'Swap - Encargos'!K13-'Swap - Encargos'!$M13)</f>
        <v>146</v>
      </c>
      <c r="U96" s="4">
        <f>Forward!U96</f>
        <v>0</v>
      </c>
      <c r="V96" s="6"/>
      <c r="W96" s="20">
        <f t="shared" si="0"/>
        <v>132.55555555555554</v>
      </c>
      <c r="X96" s="20">
        <f t="shared" si="1"/>
        <v>181.11985596707817</v>
      </c>
      <c r="Y96" s="23">
        <f t="shared" si="2"/>
        <v>142</v>
      </c>
      <c r="Z96" s="23">
        <f t="shared" si="3"/>
        <v>178.19691358024687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173.44444444444446</v>
      </c>
      <c r="AJ96" s="9">
        <f t="shared" si="8"/>
        <v>0.56681190994916486</v>
      </c>
      <c r="AK96" s="9">
        <f t="shared" si="9"/>
        <v>0.56681190994916486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Encargos'!B14-'Swap - Encargos'!$M14)</f>
        <v>93</v>
      </c>
      <c r="L97" s="4">
        <f>Forward!L97+(-'Swap - Encargos'!C14-'Swap - Encargos'!$M14)</f>
        <v>106</v>
      </c>
      <c r="M97" s="4">
        <f>Forward!M97+(-'Swap - Encargos'!D14-'Swap - Encargos'!$M14)</f>
        <v>143</v>
      </c>
      <c r="N97" s="4">
        <f>Forward!N97+(-'Swap - Encargos'!E14-'Swap - Encargos'!$M14)</f>
        <v>153</v>
      </c>
      <c r="O97" s="4">
        <f>Forward!O97+(-'Swap - Encargos'!F14-'Swap - Encargos'!$M14)</f>
        <v>148</v>
      </c>
      <c r="P97" s="4">
        <f>Forward!P97+(-'Swap - Encargos'!G14-'Swap - Encargos'!$M14)</f>
        <v>166</v>
      </c>
      <c r="Q97" s="4">
        <f>Forward!Q97+(-'Swap - Encargos'!H14-'Swap - Encargos'!$M14)</f>
        <v>165</v>
      </c>
      <c r="R97" s="4">
        <f>Forward!R97+(-'Swap - Encargos'!I14-'Swap - Encargos'!$M14)</f>
        <v>156</v>
      </c>
      <c r="S97" s="4">
        <f>Forward!S97+(-'Swap - Encargos'!J14-'Swap - Encargos'!$M14)</f>
        <v>152</v>
      </c>
      <c r="T97" s="4">
        <f>Forward!T97+(-'Swap - Encargos'!K14-'Swap - Encargos'!$M14)</f>
        <v>146</v>
      </c>
      <c r="U97" s="4">
        <f>Forward!U97</f>
        <v>0</v>
      </c>
      <c r="V97" s="6"/>
      <c r="W97" s="20">
        <f t="shared" si="0"/>
        <v>132.33333333333334</v>
      </c>
      <c r="X97" s="20">
        <f t="shared" si="1"/>
        <v>181.11985596707817</v>
      </c>
      <c r="Y97" s="23">
        <f t="shared" si="2"/>
        <v>141.98333333333332</v>
      </c>
      <c r="Z97" s="23">
        <f t="shared" si="3"/>
        <v>178.19691358024687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173.66666666666666</v>
      </c>
      <c r="AJ97" s="9">
        <f t="shared" si="8"/>
        <v>0.56753812636165579</v>
      </c>
      <c r="AK97" s="9">
        <f t="shared" si="9"/>
        <v>0.56753812636165579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Encargos'!C15-'Swap - Encargos'!$M15)</f>
        <v>98</v>
      </c>
      <c r="M98" s="4">
        <f>Forward!M98+(-'Swap - Encargos'!D15-'Swap - Encargos'!$M15)</f>
        <v>117</v>
      </c>
      <c r="N98" s="4">
        <f>Forward!N98+(-'Swap - Encargos'!E15-'Swap - Encargos'!$M15)</f>
        <v>132</v>
      </c>
      <c r="O98" s="4">
        <f>Forward!O98+(-'Swap - Encargos'!F15-'Swap - Encargos'!$M15)</f>
        <v>143</v>
      </c>
      <c r="P98" s="4">
        <f>Forward!P98+(-'Swap - Encargos'!G15-'Swap - Encargos'!$M15)</f>
        <v>170</v>
      </c>
      <c r="Q98" s="4">
        <f>Forward!Q98+(-'Swap - Encargos'!H15-'Swap - Encargos'!$M15)</f>
        <v>166</v>
      </c>
      <c r="R98" s="4">
        <f>Forward!R98+(-'Swap - Encargos'!I15-'Swap - Encargos'!$M15)</f>
        <v>160</v>
      </c>
      <c r="S98" s="4">
        <f>Forward!S98+(-'Swap - Encargos'!J15-'Swap - Encargos'!$M15)</f>
        <v>156</v>
      </c>
      <c r="T98" s="4">
        <f>Forward!T98+(-'Swap - Encargos'!K15-'Swap - Encargos'!$M15)</f>
        <v>150</v>
      </c>
      <c r="U98" s="4">
        <f>Forward!U98</f>
        <v>0</v>
      </c>
      <c r="V98" s="6"/>
      <c r="W98" s="20">
        <f t="shared" si="0"/>
        <v>115.66666666666667</v>
      </c>
      <c r="X98" s="20">
        <f t="shared" si="1"/>
        <v>181.11985596707817</v>
      </c>
      <c r="Y98" s="23">
        <f t="shared" si="2"/>
        <v>132</v>
      </c>
      <c r="Z98" s="23">
        <f t="shared" si="3"/>
        <v>178.19691358024687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201.13333333333333</v>
      </c>
      <c r="AJ98" s="9">
        <f t="shared" si="8"/>
        <v>0.63489057239057234</v>
      </c>
      <c r="AK98" s="9">
        <f t="shared" si="9"/>
        <v>0.63489057239057234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Encargos'!C16-'Swap - Encargos'!$M16)</f>
        <v>100</v>
      </c>
      <c r="M99" s="4">
        <f>Forward!M99+(-'Swap - Encargos'!D16-'Swap - Encargos'!$M16)</f>
        <v>109</v>
      </c>
      <c r="N99" s="4">
        <f>Forward!N99+(-'Swap - Encargos'!E16-'Swap - Encargos'!$M16)</f>
        <v>119</v>
      </c>
      <c r="O99" s="4">
        <f>Forward!O99+(-'Swap - Encargos'!F16-'Swap - Encargos'!$M16)</f>
        <v>136</v>
      </c>
      <c r="P99" s="4">
        <f>Forward!P99+(-'Swap - Encargos'!G16-'Swap - Encargos'!$M16)</f>
        <v>173</v>
      </c>
      <c r="Q99" s="4">
        <f>Forward!Q99+(-'Swap - Encargos'!H16-'Swap - Encargos'!$M16)</f>
        <v>169</v>
      </c>
      <c r="R99" s="4">
        <f>Forward!R99+(-'Swap - Encargos'!I16-'Swap - Encargos'!$M16)</f>
        <v>164</v>
      </c>
      <c r="S99" s="4">
        <f>Forward!S99+(-'Swap - Encargos'!J16-'Swap - Encargos'!$M16)</f>
        <v>160</v>
      </c>
      <c r="T99" s="4">
        <f>Forward!T99+(-'Swap - Encargos'!K16-'Swap - Encargos'!$M16)</f>
        <v>154</v>
      </c>
      <c r="U99" s="4">
        <f>Forward!U99</f>
        <v>0</v>
      </c>
      <c r="V99" s="6"/>
      <c r="W99" s="20">
        <f t="shared" si="0"/>
        <v>110.33333333333333</v>
      </c>
      <c r="X99" s="20">
        <f t="shared" si="1"/>
        <v>181.11985596707817</v>
      </c>
      <c r="Y99" s="23">
        <f t="shared" si="2"/>
        <v>128.55000000000001</v>
      </c>
      <c r="Z99" s="23">
        <f t="shared" si="3"/>
        <v>178.19691358024687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206.4666666666667</v>
      </c>
      <c r="AJ99" s="9">
        <f t="shared" si="8"/>
        <v>0.65172558922558932</v>
      </c>
      <c r="AK99" s="9">
        <f t="shared" si="9"/>
        <v>0.65172558922558932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Encargos'!C17-'Swap - Encargos'!$M17)</f>
        <v>100</v>
      </c>
      <c r="M100" s="4">
        <f>Forward!M100+(-'Swap - Encargos'!D17-'Swap - Encargos'!$M17)</f>
        <v>113</v>
      </c>
      <c r="N100" s="4">
        <f>Forward!N100+(-'Swap - Encargos'!E17-'Swap - Encargos'!$M17)</f>
        <v>115</v>
      </c>
      <c r="O100" s="4">
        <f>Forward!O100+(-'Swap - Encargos'!F17-'Swap - Encargos'!$M17)</f>
        <v>125</v>
      </c>
      <c r="P100" s="4">
        <f>Forward!P100+(-'Swap - Encargos'!G17-'Swap - Encargos'!$M17)</f>
        <v>149</v>
      </c>
      <c r="Q100" s="4">
        <f>Forward!Q100+(-'Swap - Encargos'!H17-'Swap - Encargos'!$M17)</f>
        <v>163</v>
      </c>
      <c r="R100" s="4">
        <f>Forward!R100+(-'Swap - Encargos'!I17-'Swap - Encargos'!$M17)</f>
        <v>157</v>
      </c>
      <c r="S100" s="4">
        <f>Forward!S100+(-'Swap - Encargos'!J17-'Swap - Encargos'!$M17)</f>
        <v>153</v>
      </c>
      <c r="T100" s="4">
        <f>Forward!T100+(-'Swap - Encargos'!K17-'Swap - Encargos'!$M17)</f>
        <v>147</v>
      </c>
      <c r="U100" s="4">
        <f>Forward!U100</f>
        <v>0</v>
      </c>
      <c r="V100" s="6"/>
      <c r="W100" s="20">
        <f t="shared" si="0"/>
        <v>110.72222222222223</v>
      </c>
      <c r="X100" s="20">
        <f t="shared" si="1"/>
        <v>181.11985596707817</v>
      </c>
      <c r="Y100" s="23">
        <f t="shared" si="2"/>
        <v>122.5</v>
      </c>
      <c r="Z100" s="23">
        <f t="shared" si="3"/>
        <v>178.19691358024687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206.07777777777778</v>
      </c>
      <c r="AJ100" s="9">
        <f t="shared" si="8"/>
        <v>0.65049803591470257</v>
      </c>
      <c r="AK100" s="9">
        <f t="shared" si="9"/>
        <v>0.65049803591470257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Encargos'!C18-'Swap - Encargos'!$M18)</f>
        <v>93</v>
      </c>
      <c r="M101" s="4">
        <f>Forward!M101+(-'Swap - Encargos'!D18-'Swap - Encargos'!$M18)</f>
        <v>97</v>
      </c>
      <c r="N101" s="4">
        <f>Forward!N101+(-'Swap - Encargos'!E18-'Swap - Encargos'!$M18)</f>
        <v>104</v>
      </c>
      <c r="O101" s="4">
        <f>Forward!O101+(-'Swap - Encargos'!F18-'Swap - Encargos'!$M18)</f>
        <v>117</v>
      </c>
      <c r="P101" s="4">
        <f>Forward!P101+(-'Swap - Encargos'!G18-'Swap - Encargos'!$M18)</f>
        <v>142</v>
      </c>
      <c r="Q101" s="4">
        <f>Forward!Q101+(-'Swap - Encargos'!H18-'Swap - Encargos'!$M18)</f>
        <v>156</v>
      </c>
      <c r="R101" s="4">
        <f>Forward!R101+(-'Swap - Encargos'!I18-'Swap - Encargos'!$M18)</f>
        <v>154</v>
      </c>
      <c r="S101" s="4">
        <f>Forward!S101+(-'Swap - Encargos'!J18-'Swap - Encargos'!$M18)</f>
        <v>153</v>
      </c>
      <c r="T101" s="4">
        <f>Forward!T101+(-'Swap - Encargos'!K18-'Swap - Encargos'!$M18)</f>
        <v>150</v>
      </c>
      <c r="U101" s="4">
        <f>Forward!U101</f>
        <v>0</v>
      </c>
      <c r="V101" s="6"/>
      <c r="W101" s="20">
        <f t="shared" si="0"/>
        <v>100</v>
      </c>
      <c r="X101" s="20">
        <f t="shared" si="1"/>
        <v>181.11985596707817</v>
      </c>
      <c r="Y101" s="23">
        <f t="shared" si="2"/>
        <v>113.75</v>
      </c>
      <c r="Z101" s="23">
        <f t="shared" si="3"/>
        <v>178.19691358024687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216.8</v>
      </c>
      <c r="AJ101" s="9">
        <f t="shared" si="8"/>
        <v>0.68434343434343436</v>
      </c>
      <c r="AK101" s="9">
        <f t="shared" si="9"/>
        <v>0.68434343434343436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Encargos'!C19-'Swap - Encargos'!$M19)</f>
        <v>102</v>
      </c>
      <c r="M102" s="4">
        <f>Forward!M102+(-'Swap - Encargos'!D19-'Swap - Encargos'!$M19)</f>
        <v>101</v>
      </c>
      <c r="N102" s="4">
        <f>Forward!N102+(-'Swap - Encargos'!E19-'Swap - Encargos'!$M19)</f>
        <v>114</v>
      </c>
      <c r="O102" s="4">
        <f>Forward!O102+(-'Swap - Encargos'!F19-'Swap - Encargos'!$M19)</f>
        <v>125</v>
      </c>
      <c r="P102" s="4">
        <f>Forward!P102+(-'Swap - Encargos'!G19-'Swap - Encargos'!$M19)</f>
        <v>140</v>
      </c>
      <c r="Q102" s="4">
        <f>Forward!Q102+(-'Swap - Encargos'!H19-'Swap - Encargos'!$M19)</f>
        <v>156</v>
      </c>
      <c r="R102" s="4">
        <f>Forward!R102+(-'Swap - Encargos'!I19-'Swap - Encargos'!$M19)</f>
        <v>153</v>
      </c>
      <c r="S102" s="4">
        <f>Forward!S102+(-'Swap - Encargos'!J19-'Swap - Encargos'!$M19)</f>
        <v>151</v>
      </c>
      <c r="T102" s="4">
        <f>Forward!T102+(-'Swap - Encargos'!K19-'Swap - Encargos'!$M19)</f>
        <v>149</v>
      </c>
      <c r="U102" s="4">
        <f>Forward!U102</f>
        <v>0</v>
      </c>
      <c r="V102" s="6"/>
      <c r="W102" s="20">
        <f t="shared" si="0"/>
        <v>108.22222222222223</v>
      </c>
      <c r="X102" s="20">
        <f t="shared" si="1"/>
        <v>181.11985596707817</v>
      </c>
      <c r="Y102" s="23">
        <f t="shared" si="2"/>
        <v>120</v>
      </c>
      <c r="Z102" s="23">
        <f t="shared" si="3"/>
        <v>178.19691358024687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208.57777777777778</v>
      </c>
      <c r="AJ102" s="9">
        <f t="shared" si="8"/>
        <v>0.65838945005611671</v>
      </c>
      <c r="AK102" s="9">
        <f t="shared" si="9"/>
        <v>0.65838945005611671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Encargos'!C20-'Swap - Encargos'!$M20)</f>
        <v>99</v>
      </c>
      <c r="M103" s="4">
        <f>Forward!M103+(-'Swap - Encargos'!D20-'Swap - Encargos'!$M20)</f>
        <v>104</v>
      </c>
      <c r="N103" s="4">
        <f>Forward!N103+(-'Swap - Encargos'!E20-'Swap - Encargos'!$M20)</f>
        <v>113</v>
      </c>
      <c r="O103" s="4">
        <f>Forward!O103+(-'Swap - Encargos'!F20-'Swap - Encargos'!$M20)</f>
        <v>121</v>
      </c>
      <c r="P103" s="4">
        <f>Forward!P103+(-'Swap - Encargos'!G20-'Swap - Encargos'!$M20)</f>
        <v>134</v>
      </c>
      <c r="Q103" s="4">
        <f>Forward!Q103+(-'Swap - Encargos'!H20-'Swap - Encargos'!$M20)</f>
        <v>151</v>
      </c>
      <c r="R103" s="4">
        <f>Forward!R103+(-'Swap - Encargos'!I20-'Swap - Encargos'!$M20)</f>
        <v>149</v>
      </c>
      <c r="S103" s="4">
        <f>Forward!S103+(-'Swap - Encargos'!J20-'Swap - Encargos'!$M20)</f>
        <v>147</v>
      </c>
      <c r="T103" s="4">
        <f>Forward!T103+(-'Swap - Encargos'!K20-'Swap - Encargos'!$M20)</f>
        <v>145</v>
      </c>
      <c r="U103" s="4">
        <f>Forward!U103</f>
        <v>0</v>
      </c>
      <c r="V103" s="6"/>
      <c r="W103" s="20">
        <f t="shared" si="0"/>
        <v>108.38888888888889</v>
      </c>
      <c r="X103" s="20">
        <f t="shared" si="1"/>
        <v>181.11985596707817</v>
      </c>
      <c r="Y103" s="23">
        <f t="shared" si="2"/>
        <v>118.53333333333333</v>
      </c>
      <c r="Z103" s="23">
        <f t="shared" si="3"/>
        <v>178.19691358024687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208.41111111111113</v>
      </c>
      <c r="AJ103" s="9">
        <f t="shared" si="8"/>
        <v>0.65786335578002242</v>
      </c>
      <c r="AK103" s="9">
        <f t="shared" si="9"/>
        <v>0.65786335578002242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Encargos'!C21-'Swap - Encargos'!$M21)</f>
        <v>102</v>
      </c>
      <c r="M104" s="4">
        <f>Forward!M104+(-'Swap - Encargos'!D21-'Swap - Encargos'!$M21)</f>
        <v>104</v>
      </c>
      <c r="N104" s="4">
        <f>Forward!N104+(-'Swap - Encargos'!E21-'Swap - Encargos'!$M21)</f>
        <v>116</v>
      </c>
      <c r="O104" s="4">
        <f>Forward!O104+(-'Swap - Encargos'!F21-'Swap - Encargos'!$M21)</f>
        <v>121</v>
      </c>
      <c r="P104" s="4">
        <f>Forward!P104+(-'Swap - Encargos'!G21-'Swap - Encargos'!$M21)</f>
        <v>130</v>
      </c>
      <c r="Q104" s="4">
        <f>Forward!Q104+(-'Swap - Encargos'!H21-'Swap - Encargos'!$M21)</f>
        <v>148</v>
      </c>
      <c r="R104" s="4">
        <f>Forward!R104+(-'Swap - Encargos'!I21-'Swap - Encargos'!$M21)</f>
        <v>145</v>
      </c>
      <c r="S104" s="4">
        <f>Forward!S104+(-'Swap - Encargos'!J21-'Swap - Encargos'!$M21)</f>
        <v>143</v>
      </c>
      <c r="T104" s="4">
        <f>Forward!T104+(-'Swap - Encargos'!K21-'Swap - Encargos'!$M21)</f>
        <v>141</v>
      </c>
      <c r="U104" s="4">
        <f>Forward!U104</f>
        <v>0</v>
      </c>
      <c r="V104" s="6"/>
      <c r="W104" s="20">
        <f t="shared" si="0"/>
        <v>110.5</v>
      </c>
      <c r="X104" s="20">
        <f t="shared" si="1"/>
        <v>181.11985596707817</v>
      </c>
      <c r="Y104" s="23">
        <f t="shared" si="2"/>
        <v>119.2</v>
      </c>
      <c r="Z104" s="23">
        <f t="shared" si="3"/>
        <v>178.19691358024687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206.3</v>
      </c>
      <c r="AJ104" s="9">
        <f t="shared" si="8"/>
        <v>0.65119949494949492</v>
      </c>
      <c r="AK104" s="9">
        <f t="shared" si="9"/>
        <v>0.65119949494949492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Encargos'!C22-'Swap - Encargos'!$M22)</f>
        <v>108</v>
      </c>
      <c r="M105" s="4">
        <f>Forward!M105+(-'Swap - Encargos'!D22-'Swap - Encargos'!$M22)</f>
        <v>99</v>
      </c>
      <c r="N105" s="4">
        <f>Forward!N105+(-'Swap - Encargos'!E22-'Swap - Encargos'!$M22)</f>
        <v>114</v>
      </c>
      <c r="O105" s="4">
        <f>Forward!O105+(-'Swap - Encargos'!F22-'Swap - Encargos'!$M22)</f>
        <v>122</v>
      </c>
      <c r="P105" s="4">
        <f>Forward!P105+(-'Swap - Encargos'!G22-'Swap - Encargos'!$M22)</f>
        <v>135</v>
      </c>
      <c r="Q105" s="4">
        <f>Forward!Q105+(-'Swap - Encargos'!H22-'Swap - Encargos'!$M22)</f>
        <v>142</v>
      </c>
      <c r="R105" s="4">
        <f>Forward!R105+(-'Swap - Encargos'!I22-'Swap - Encargos'!$M22)</f>
        <v>143</v>
      </c>
      <c r="S105" s="4">
        <f>Forward!S105+(-'Swap - Encargos'!J22-'Swap - Encargos'!$M22)</f>
        <v>141</v>
      </c>
      <c r="T105" s="4">
        <f>Forward!T105+(-'Swap - Encargos'!K22-'Swap - Encargos'!$M22)</f>
        <v>139</v>
      </c>
      <c r="U105" s="4">
        <f>Forward!U105</f>
        <v>0</v>
      </c>
      <c r="V105" s="6"/>
      <c r="W105" s="20">
        <f t="shared" si="0"/>
        <v>109.72222222222223</v>
      </c>
      <c r="X105" s="20">
        <f t="shared" si="1"/>
        <v>181.11985596707817</v>
      </c>
      <c r="Y105" s="23">
        <f t="shared" si="2"/>
        <v>119.56666666666666</v>
      </c>
      <c r="Z105" s="23">
        <f t="shared" si="3"/>
        <v>178.19691358024687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207.07777777777778</v>
      </c>
      <c r="AJ105" s="9">
        <f t="shared" si="8"/>
        <v>0.6536546015712682</v>
      </c>
      <c r="AK105" s="9">
        <f t="shared" si="9"/>
        <v>0.6536546015712682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Encargos'!C23-'Swap - Encargos'!$M23)</f>
        <v>103</v>
      </c>
      <c r="M106" s="4">
        <f>Forward!M106+(-'Swap - Encargos'!D23-'Swap - Encargos'!$M23)</f>
        <v>99</v>
      </c>
      <c r="N106" s="4">
        <f>Forward!N106+(-'Swap - Encargos'!E23-'Swap - Encargos'!$M23)</f>
        <v>108</v>
      </c>
      <c r="O106" s="4">
        <f>Forward!O106+(-'Swap - Encargos'!F23-'Swap - Encargos'!$M23)</f>
        <v>117</v>
      </c>
      <c r="P106" s="4">
        <f>Forward!P106+(-'Swap - Encargos'!G23-'Swap - Encargos'!$M23)</f>
        <v>135</v>
      </c>
      <c r="Q106" s="4">
        <f>Forward!Q106+(-'Swap - Encargos'!H23-'Swap - Encargos'!$M23)</f>
        <v>143</v>
      </c>
      <c r="R106" s="4">
        <f>Forward!R106+(-'Swap - Encargos'!I23-'Swap - Encargos'!$M23)</f>
        <v>143</v>
      </c>
      <c r="S106" s="4">
        <f>Forward!S106+(-'Swap - Encargos'!J23-'Swap - Encargos'!$M23)</f>
        <v>141</v>
      </c>
      <c r="T106" s="4">
        <f>Forward!T106+(-'Swap - Encargos'!K23-'Swap - Encargos'!$M23)</f>
        <v>139</v>
      </c>
      <c r="U106" s="4">
        <f>Forward!U106</f>
        <v>0</v>
      </c>
      <c r="V106" s="6"/>
      <c r="W106" s="20">
        <f t="shared" si="0"/>
        <v>106.44444444444444</v>
      </c>
      <c r="X106" s="20">
        <f t="shared" si="1"/>
        <v>181.11985596707817</v>
      </c>
      <c r="Y106" s="23">
        <f t="shared" si="2"/>
        <v>117.73333333333333</v>
      </c>
      <c r="Z106" s="23">
        <f t="shared" si="3"/>
        <v>178.19691358024687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210.35555555555555</v>
      </c>
      <c r="AJ106" s="9">
        <f t="shared" si="8"/>
        <v>0.66400112233445563</v>
      </c>
      <c r="AK106" s="9">
        <f t="shared" si="9"/>
        <v>0.66400112233445563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Encargos'!C24-'Swap - Encargos'!$M24)</f>
        <v>107</v>
      </c>
      <c r="M107" s="4">
        <f>Forward!M107+(-'Swap - Encargos'!D24-'Swap - Encargos'!$M24)</f>
        <v>98</v>
      </c>
      <c r="N107" s="4">
        <f>Forward!N107+(-'Swap - Encargos'!E24-'Swap - Encargos'!$M24)</f>
        <v>116</v>
      </c>
      <c r="O107" s="4">
        <f>Forward!O107+(-'Swap - Encargos'!F24-'Swap - Encargos'!$M24)</f>
        <v>124</v>
      </c>
      <c r="P107" s="4">
        <f>Forward!P107+(-'Swap - Encargos'!G24-'Swap - Encargos'!$M24)</f>
        <v>129</v>
      </c>
      <c r="Q107" s="4">
        <f>Forward!Q107+(-'Swap - Encargos'!H24-'Swap - Encargos'!$M24)</f>
        <v>142</v>
      </c>
      <c r="R107" s="4">
        <f>Forward!R107+(-'Swap - Encargos'!I24-'Swap - Encargos'!$M24)</f>
        <v>141</v>
      </c>
      <c r="S107" s="4">
        <f>Forward!S107+(-'Swap - Encargos'!J24-'Swap - Encargos'!$M24)</f>
        <v>139</v>
      </c>
      <c r="T107" s="4">
        <f>Forward!T107+(-'Swap - Encargos'!K24-'Swap - Encargos'!$M24)</f>
        <v>137</v>
      </c>
      <c r="U107" s="4">
        <f>Forward!U107</f>
        <v>0</v>
      </c>
      <c r="V107" s="6"/>
      <c r="W107" s="20">
        <f t="shared" si="0"/>
        <v>111.25</v>
      </c>
      <c r="X107" s="20">
        <f t="shared" si="1"/>
        <v>181.11985596707817</v>
      </c>
      <c r="Y107" s="23">
        <f t="shared" si="2"/>
        <v>120.05</v>
      </c>
      <c r="Z107" s="23">
        <f t="shared" si="3"/>
        <v>178.19691358024687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205.55</v>
      </c>
      <c r="AJ107" s="9">
        <f t="shared" si="8"/>
        <v>0.64883207070707072</v>
      </c>
      <c r="AK107" s="9">
        <f t="shared" si="9"/>
        <v>0.64883207070707072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Encargos'!C25-'Swap - Encargos'!$M25)</f>
        <v>108</v>
      </c>
      <c r="M108" s="4">
        <f>Forward!M108+(-'Swap - Encargos'!D25-'Swap - Encargos'!$M25)</f>
        <v>111</v>
      </c>
      <c r="N108" s="4">
        <f>Forward!N108+(-'Swap - Encargos'!E25-'Swap - Encargos'!$M25)</f>
        <v>125</v>
      </c>
      <c r="O108" s="4">
        <f>Forward!O108+(-'Swap - Encargos'!F25-'Swap - Encargos'!$M25)</f>
        <v>132</v>
      </c>
      <c r="P108" s="4">
        <f>Forward!P108+(-'Swap - Encargos'!G25-'Swap - Encargos'!$M25)</f>
        <v>131</v>
      </c>
      <c r="Q108" s="4">
        <f>Forward!Q108+(-'Swap - Encargos'!H25-'Swap - Encargos'!$M25)</f>
        <v>145</v>
      </c>
      <c r="R108" s="4">
        <f>Forward!R108+(-'Swap - Encargos'!I25-'Swap - Encargos'!$M25)</f>
        <v>143</v>
      </c>
      <c r="S108" s="4">
        <f>Forward!S108+(-'Swap - Encargos'!J25-'Swap - Encargos'!$M25)</f>
        <v>141</v>
      </c>
      <c r="T108" s="4">
        <f>Forward!T108+(-'Swap - Encargos'!K25-'Swap - Encargos'!$M25)</f>
        <v>139</v>
      </c>
      <c r="U108" s="4">
        <f>Forward!U108</f>
        <v>0</v>
      </c>
      <c r="V108" s="6"/>
      <c r="W108" s="20">
        <f t="shared" si="0"/>
        <v>121.33333333333333</v>
      </c>
      <c r="X108" s="20">
        <f t="shared" si="1"/>
        <v>181.11985596707817</v>
      </c>
      <c r="Y108" s="23">
        <f t="shared" si="2"/>
        <v>127.56666666666666</v>
      </c>
      <c r="Z108" s="23">
        <f t="shared" si="3"/>
        <v>178.19691358024687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195.4666666666667</v>
      </c>
      <c r="AJ108" s="9">
        <f t="shared" si="8"/>
        <v>0.61700336700336711</v>
      </c>
      <c r="AK108" s="9">
        <f t="shared" si="9"/>
        <v>0.61700336700336711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Encargos'!C26-'Swap - Encargos'!$M26)</f>
        <v>110</v>
      </c>
      <c r="M109" s="4">
        <f>Forward!M109+(-'Swap - Encargos'!D26-'Swap - Encargos'!$M26)</f>
        <v>112</v>
      </c>
      <c r="N109" s="4">
        <f>Forward!N109+(-'Swap - Encargos'!E26-'Swap - Encargos'!$M26)</f>
        <v>138</v>
      </c>
      <c r="O109" s="4">
        <f>Forward!O109+(-'Swap - Encargos'!F26-'Swap - Encargos'!$M26)</f>
        <v>147</v>
      </c>
      <c r="P109" s="4">
        <f>Forward!P109+(-'Swap - Encargos'!G26-'Swap - Encargos'!$M26)</f>
        <v>148</v>
      </c>
      <c r="Q109" s="4">
        <f>Forward!Q109+(-'Swap - Encargos'!H26-'Swap - Encargos'!$M26)</f>
        <v>152</v>
      </c>
      <c r="R109" s="4">
        <f>Forward!R109+(-'Swap - Encargos'!I26-'Swap - Encargos'!$M26)</f>
        <v>154</v>
      </c>
      <c r="S109" s="4">
        <f>Forward!S109+(-'Swap - Encargos'!J26-'Swap - Encargos'!$M26)</f>
        <v>152</v>
      </c>
      <c r="T109" s="4">
        <f>Forward!T109+(-'Swap - Encargos'!K26-'Swap - Encargos'!$M26)</f>
        <v>150</v>
      </c>
      <c r="U109" s="4">
        <f>Forward!U109</f>
        <v>0</v>
      </c>
      <c r="V109" s="6"/>
      <c r="W109" s="20">
        <f t="shared" si="0"/>
        <v>131.30555555555554</v>
      </c>
      <c r="X109" s="20">
        <f t="shared" si="1"/>
        <v>181.11985596707817</v>
      </c>
      <c r="Y109" s="23">
        <f t="shared" si="2"/>
        <v>138.69999999999999</v>
      </c>
      <c r="Z109" s="23">
        <f t="shared" si="3"/>
        <v>178.19691358024687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185.49444444444447</v>
      </c>
      <c r="AJ109" s="9">
        <f t="shared" si="8"/>
        <v>0.58552539281705951</v>
      </c>
      <c r="AK109" s="9">
        <f t="shared" si="9"/>
        <v>0.58552539281705951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Encargos'!D27-'Swap - Encargos'!$M27)</f>
        <v>112</v>
      </c>
      <c r="N110" s="4">
        <f>Forward!N110+(-'Swap - Encargos'!E27-'Swap - Encargos'!$M27)</f>
        <v>124</v>
      </c>
      <c r="O110" s="4">
        <f>Forward!O110+(-'Swap - Encargos'!F27-'Swap - Encargos'!$M27)</f>
        <v>137</v>
      </c>
      <c r="P110" s="4">
        <f>Forward!P110+(-'Swap - Encargos'!G27-'Swap - Encargos'!$M27)</f>
        <v>161</v>
      </c>
      <c r="Q110" s="4">
        <f>Forward!Q110+(-'Swap - Encargos'!H27-'Swap - Encargos'!$M27)</f>
        <v>160</v>
      </c>
      <c r="R110" s="4">
        <f>Forward!R110+(-'Swap - Encargos'!I27-'Swap - Encargos'!$M27)</f>
        <v>160</v>
      </c>
      <c r="S110" s="4">
        <f>Forward!S110+(-'Swap - Encargos'!J27-'Swap - Encargos'!$M27)</f>
        <v>158</v>
      </c>
      <c r="T110" s="4">
        <f>Forward!T110+(-'Swap - Encargos'!K27-'Swap - Encargos'!$M27)</f>
        <v>156</v>
      </c>
      <c r="U110" s="4">
        <f>Forward!U110</f>
        <v>0</v>
      </c>
      <c r="V110" s="6"/>
      <c r="W110" s="20">
        <f t="shared" si="0"/>
        <v>124.33333333333333</v>
      </c>
      <c r="X110" s="20">
        <f t="shared" si="1"/>
        <v>181.11985596707817</v>
      </c>
      <c r="Y110" s="23">
        <f t="shared" si="2"/>
        <v>138.80000000000001</v>
      </c>
      <c r="Z110" s="23">
        <f t="shared" si="3"/>
        <v>178.19691358024687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222.16666666666669</v>
      </c>
      <c r="AJ110" s="9">
        <f t="shared" si="8"/>
        <v>0.64117364117364117</v>
      </c>
      <c r="AK110" s="9">
        <f t="shared" si="9"/>
        <v>0.64117364117364117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Encargos'!D28-'Swap - Encargos'!$M28)</f>
        <v>150</v>
      </c>
      <c r="N111" s="4">
        <f>Forward!N111+(-'Swap - Encargos'!E28-'Swap - Encargos'!$M28)</f>
        <v>207</v>
      </c>
      <c r="O111" s="4">
        <f>Forward!O111+(-'Swap - Encargos'!F28-'Swap - Encargos'!$M28)</f>
        <v>203</v>
      </c>
      <c r="P111" s="4">
        <f>Forward!P111+(-'Swap - Encargos'!G28-'Swap - Encargos'!$M28)</f>
        <v>194</v>
      </c>
      <c r="Q111" s="4">
        <f>Forward!Q111+(-'Swap - Encargos'!H28-'Swap - Encargos'!$M28)</f>
        <v>186</v>
      </c>
      <c r="R111" s="4">
        <f>Forward!R111+(-'Swap - Encargos'!I28-'Swap - Encargos'!$M28)</f>
        <v>180</v>
      </c>
      <c r="S111" s="4">
        <f>Forward!S111+(-'Swap - Encargos'!J28-'Swap - Encargos'!$M28)</f>
        <v>175</v>
      </c>
      <c r="T111" s="4">
        <f>Forward!T111+(-'Swap - Encargos'!K28-'Swap - Encargos'!$M28)</f>
        <v>170</v>
      </c>
      <c r="U111" s="4">
        <f>Forward!U111</f>
        <v>0</v>
      </c>
      <c r="V111" s="6"/>
      <c r="W111" s="20">
        <f t="shared" si="0"/>
        <v>187.88888888888889</v>
      </c>
      <c r="X111" s="20">
        <f t="shared" si="1"/>
        <v>181.11985596707817</v>
      </c>
      <c r="Y111" s="23">
        <f t="shared" si="2"/>
        <v>188.5</v>
      </c>
      <c r="Z111" s="23">
        <f t="shared" si="3"/>
        <v>178.19691358024687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158.61111111111111</v>
      </c>
      <c r="AJ111" s="9">
        <f t="shared" si="8"/>
        <v>0.4577521244187911</v>
      </c>
      <c r="AK111" s="9">
        <f t="shared" si="9"/>
        <v>0.4577521244187911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Encargos'!D29-'Swap - Encargos'!$M29)</f>
        <v>155</v>
      </c>
      <c r="N112" s="4">
        <f>Forward!N112+(-'Swap - Encargos'!E29-'Swap - Encargos'!$M29)</f>
        <v>188</v>
      </c>
      <c r="O112" s="4">
        <f>Forward!O112+(-'Swap - Encargos'!F29-'Swap - Encargos'!$M29)</f>
        <v>185</v>
      </c>
      <c r="P112" s="4">
        <f>Forward!P112+(-'Swap - Encargos'!G29-'Swap - Encargos'!$M29)</f>
        <v>177</v>
      </c>
      <c r="Q112" s="4">
        <f>Forward!Q112+(-'Swap - Encargos'!H29-'Swap - Encargos'!$M29)</f>
        <v>183</v>
      </c>
      <c r="R112" s="4">
        <f>Forward!R112+(-'Swap - Encargos'!I29-'Swap - Encargos'!$M29)</f>
        <v>181</v>
      </c>
      <c r="S112" s="4">
        <f>Forward!S112+(-'Swap - Encargos'!J29-'Swap - Encargos'!$M29)</f>
        <v>176</v>
      </c>
      <c r="T112" s="4">
        <f>Forward!T112+(-'Swap - Encargos'!K29-'Swap - Encargos'!$M29)</f>
        <v>171</v>
      </c>
      <c r="U112" s="4">
        <f>Forward!U112</f>
        <v>0</v>
      </c>
      <c r="V112" s="6"/>
      <c r="W112" s="20">
        <f t="shared" si="0"/>
        <v>177.22222222222223</v>
      </c>
      <c r="X112" s="20">
        <f t="shared" si="1"/>
        <v>181.11985596707817</v>
      </c>
      <c r="Y112" s="23">
        <f t="shared" si="2"/>
        <v>178.46666666666667</v>
      </c>
      <c r="Z112" s="23">
        <f t="shared" si="3"/>
        <v>178.19691358024687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169.27777777777777</v>
      </c>
      <c r="AJ112" s="9">
        <f t="shared" si="8"/>
        <v>0.48853615520282184</v>
      </c>
      <c r="AK112" s="9">
        <f t="shared" si="9"/>
        <v>0.48853615520282184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Encargos'!D30-'Swap - Encargos'!$M30)</f>
        <v>138</v>
      </c>
      <c r="N113" s="4">
        <f>Forward!N113+(-'Swap - Encargos'!E30-'Swap - Encargos'!$M30)</f>
        <v>168</v>
      </c>
      <c r="O113" s="4">
        <f>Forward!O113+(-'Swap - Encargos'!F30-'Swap - Encargos'!$M30)</f>
        <v>175</v>
      </c>
      <c r="P113" s="4">
        <f>Forward!P113+(-'Swap - Encargos'!G30-'Swap - Encargos'!$M30)</f>
        <v>175</v>
      </c>
      <c r="Q113" s="4">
        <f>Forward!Q113+(-'Swap - Encargos'!H30-'Swap - Encargos'!$M30)</f>
        <v>168</v>
      </c>
      <c r="R113" s="4">
        <f>Forward!R113+(-'Swap - Encargos'!I30-'Swap - Encargos'!$M30)</f>
        <v>167</v>
      </c>
      <c r="S113" s="4">
        <f>Forward!S113+(-'Swap - Encargos'!J30-'Swap - Encargos'!$M30)</f>
        <v>162</v>
      </c>
      <c r="T113" s="4">
        <f>Forward!T113+(-'Swap - Encargos'!K30-'Swap - Encargos'!$M30)</f>
        <v>157</v>
      </c>
      <c r="U113" s="4">
        <f>Forward!U113</f>
        <v>0</v>
      </c>
      <c r="V113" s="6"/>
      <c r="W113" s="20">
        <f t="shared" si="0"/>
        <v>163.41666666666666</v>
      </c>
      <c r="X113" s="20">
        <f t="shared" si="1"/>
        <v>181.11985596707817</v>
      </c>
      <c r="Y113" s="23">
        <f t="shared" si="2"/>
        <v>166.25</v>
      </c>
      <c r="Z113" s="23">
        <f t="shared" si="3"/>
        <v>178.19691358024687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183.08333333333334</v>
      </c>
      <c r="AJ113" s="9">
        <f t="shared" si="8"/>
        <v>0.52837902837902839</v>
      </c>
      <c r="AK113" s="9">
        <f t="shared" si="9"/>
        <v>0.52837902837902839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Encargos'!D31-'Swap - Encargos'!$M31)</f>
        <v>110</v>
      </c>
      <c r="N114" s="4">
        <f>Forward!N114+(-'Swap - Encargos'!E31-'Swap - Encargos'!$M31)</f>
        <v>149</v>
      </c>
      <c r="O114" s="4">
        <f>Forward!O114+(-'Swap - Encargos'!F31-'Swap - Encargos'!$M31)</f>
        <v>164</v>
      </c>
      <c r="P114" s="4">
        <f>Forward!P114+(-'Swap - Encargos'!G31-'Swap - Encargos'!$M31)</f>
        <v>164</v>
      </c>
      <c r="Q114" s="4">
        <f>Forward!Q114+(-'Swap - Encargos'!H31-'Swap - Encargos'!$M31)</f>
        <v>161</v>
      </c>
      <c r="R114" s="4">
        <f>Forward!R114+(-'Swap - Encargos'!I31-'Swap - Encargos'!$M31)</f>
        <v>157</v>
      </c>
      <c r="S114" s="4">
        <f>Forward!S114+(-'Swap - Encargos'!J31-'Swap - Encargos'!$M31)</f>
        <v>152</v>
      </c>
      <c r="T114" s="4">
        <f>Forward!T114+(-'Swap - Encargos'!K31-'Swap - Encargos'!$M31)</f>
        <v>147</v>
      </c>
      <c r="U114" s="4">
        <f>Forward!U114</f>
        <v>0</v>
      </c>
      <c r="V114" s="6"/>
      <c r="W114" s="20">
        <f t="shared" si="0"/>
        <v>147</v>
      </c>
      <c r="X114" s="20">
        <f t="shared" si="1"/>
        <v>181.11985596707817</v>
      </c>
      <c r="Y114" s="23">
        <f t="shared" si="2"/>
        <v>152.73333333333332</v>
      </c>
      <c r="Z114" s="23">
        <f t="shared" si="3"/>
        <v>178.19691358024687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199.5</v>
      </c>
      <c r="AJ114" s="9">
        <f t="shared" si="8"/>
        <v>0.5757575757575758</v>
      </c>
      <c r="AK114" s="9">
        <f t="shared" si="9"/>
        <v>0.5757575757575758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Encargos'!D32-'Swap - Encargos'!$M32)</f>
        <v>167</v>
      </c>
      <c r="N115" s="4">
        <f>Forward!N115+(-'Swap - Encargos'!E32-'Swap - Encargos'!$M32)</f>
        <v>182</v>
      </c>
      <c r="O115" s="4">
        <f>Forward!O115+(-'Swap - Encargos'!F32-'Swap - Encargos'!$M32)</f>
        <v>181</v>
      </c>
      <c r="P115" s="4">
        <f>Forward!P115+(-'Swap - Encargos'!G32-'Swap - Encargos'!$M32)</f>
        <v>173</v>
      </c>
      <c r="Q115" s="4">
        <f>Forward!Q115+(-'Swap - Encargos'!H32-'Swap - Encargos'!$M32)</f>
        <v>169</v>
      </c>
      <c r="R115" s="4">
        <f>Forward!R115+(-'Swap - Encargos'!I32-'Swap - Encargos'!$M32)</f>
        <v>165</v>
      </c>
      <c r="S115" s="4">
        <f>Forward!S115+(-'Swap - Encargos'!J32-'Swap - Encargos'!$M32)</f>
        <v>160</v>
      </c>
      <c r="T115" s="4">
        <f>Forward!T115+(-'Swap - Encargos'!K32-'Swap - Encargos'!$M32)</f>
        <v>155</v>
      </c>
      <c r="U115" s="4">
        <f>Forward!U115</f>
        <v>0</v>
      </c>
      <c r="V115" s="6"/>
      <c r="W115" s="20">
        <f t="shared" si="0"/>
        <v>177.5</v>
      </c>
      <c r="X115" s="20">
        <f t="shared" si="1"/>
        <v>181.11985596707817</v>
      </c>
      <c r="Y115" s="23">
        <f t="shared" si="2"/>
        <v>174.23333333333332</v>
      </c>
      <c r="Z115" s="23">
        <f t="shared" si="3"/>
        <v>178.19691358024687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169</v>
      </c>
      <c r="AJ115" s="9">
        <f t="shared" si="8"/>
        <v>0.48773448773448774</v>
      </c>
      <c r="AK115" s="9">
        <f t="shared" si="9"/>
        <v>0.48773448773448774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Encargos'!D33-'Swap - Encargos'!$M33)</f>
        <v>225</v>
      </c>
      <c r="N116" s="4">
        <f>Forward!N116+(-'Swap - Encargos'!E33-'Swap - Encargos'!$M33)</f>
        <v>205</v>
      </c>
      <c r="O116" s="4">
        <f>Forward!O116+(-'Swap - Encargos'!F33-'Swap - Encargos'!$M33)</f>
        <v>190</v>
      </c>
      <c r="P116" s="4">
        <f>Forward!P116+(-'Swap - Encargos'!G33-'Swap - Encargos'!$M33)</f>
        <v>174</v>
      </c>
      <c r="Q116" s="4">
        <f>Forward!Q116+(-'Swap - Encargos'!H33-'Swap - Encargos'!$M33)</f>
        <v>172</v>
      </c>
      <c r="R116" s="4">
        <f>Forward!R116+(-'Swap - Encargos'!I33-'Swap - Encargos'!$M33)</f>
        <v>166</v>
      </c>
      <c r="S116" s="4">
        <f>Forward!S116+(-'Swap - Encargos'!J33-'Swap - Encargos'!$M33)</f>
        <v>161</v>
      </c>
      <c r="T116" s="4">
        <f>Forward!T116+(-'Swap - Encargos'!K33-'Swap - Encargos'!$M33)</f>
        <v>156</v>
      </c>
      <c r="U116" s="4">
        <f>Forward!U116</f>
        <v>0</v>
      </c>
      <c r="V116" s="6"/>
      <c r="W116" s="20">
        <f t="shared" si="0"/>
        <v>198.16666666666666</v>
      </c>
      <c r="X116" s="20">
        <f t="shared" si="1"/>
        <v>181.11985596707817</v>
      </c>
      <c r="Y116" s="23">
        <f t="shared" si="2"/>
        <v>187.3</v>
      </c>
      <c r="Z116" s="23">
        <f t="shared" si="3"/>
        <v>178.19691358024687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148.33333333333334</v>
      </c>
      <c r="AJ116" s="9">
        <f t="shared" si="8"/>
        <v>0.42809042809042813</v>
      </c>
      <c r="AK116" s="9">
        <f t="shared" si="9"/>
        <v>0.42809042809042813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Encargos'!D34-'Swap - Encargos'!$M34)</f>
        <v>177</v>
      </c>
      <c r="N117" s="4">
        <f>Forward!N117+(-'Swap - Encargos'!E34-'Swap - Encargos'!$M34)</f>
        <v>192</v>
      </c>
      <c r="O117" s="4">
        <f>Forward!O117+(-'Swap - Encargos'!F34-'Swap - Encargos'!$M34)</f>
        <v>185</v>
      </c>
      <c r="P117" s="4">
        <f>Forward!P117+(-'Swap - Encargos'!G34-'Swap - Encargos'!$M34)</f>
        <v>173</v>
      </c>
      <c r="Q117" s="4">
        <f>Forward!Q117+(-'Swap - Encargos'!H34-'Swap - Encargos'!$M34)</f>
        <v>165</v>
      </c>
      <c r="R117" s="4">
        <f>Forward!R117+(-'Swap - Encargos'!I34-'Swap - Encargos'!$M34)</f>
        <v>162</v>
      </c>
      <c r="S117" s="4">
        <f>Forward!S117+(-'Swap - Encargos'!J34-'Swap - Encargos'!$M34)</f>
        <v>159</v>
      </c>
      <c r="T117" s="4">
        <f>Forward!T117+(-'Swap - Encargos'!K34-'Swap - Encargos'!$M34)</f>
        <v>155</v>
      </c>
      <c r="U117" s="4">
        <f>Forward!U117</f>
        <v>0</v>
      </c>
      <c r="V117" s="6"/>
      <c r="W117" s="20">
        <f t="shared" si="0"/>
        <v>183.88888888888889</v>
      </c>
      <c r="X117" s="20">
        <f t="shared" si="1"/>
        <v>181.11985596707817</v>
      </c>
      <c r="Y117" s="23">
        <f t="shared" si="2"/>
        <v>176.65</v>
      </c>
      <c r="Z117" s="23">
        <f t="shared" si="3"/>
        <v>178.19691358024687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162.61111111111111</v>
      </c>
      <c r="AJ117" s="9">
        <f t="shared" si="8"/>
        <v>0.46929613596280262</v>
      </c>
      <c r="AK117" s="9">
        <f t="shared" si="9"/>
        <v>0.46929613596280262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Encargos'!D35-'Swap - Encargos'!$M35)</f>
        <v>221</v>
      </c>
      <c r="N118" s="4">
        <f>Forward!N118+(-'Swap - Encargos'!E35-'Swap - Encargos'!$M35)</f>
        <v>198</v>
      </c>
      <c r="O118" s="4">
        <f>Forward!O118+(-'Swap - Encargos'!F35-'Swap - Encargos'!$M35)</f>
        <v>193</v>
      </c>
      <c r="P118" s="4">
        <f>Forward!P118+(-'Swap - Encargos'!G35-'Swap - Encargos'!$M35)</f>
        <v>179</v>
      </c>
      <c r="Q118" s="4">
        <f>Forward!Q118+(-'Swap - Encargos'!H35-'Swap - Encargos'!$M35)</f>
        <v>168</v>
      </c>
      <c r="R118" s="4">
        <f>Forward!R118+(-'Swap - Encargos'!I35-'Swap - Encargos'!$M35)</f>
        <v>165</v>
      </c>
      <c r="S118" s="4">
        <f>Forward!S118+(-'Swap - Encargos'!J35-'Swap - Encargos'!$M35)</f>
        <v>162</v>
      </c>
      <c r="T118" s="4">
        <f>Forward!T118+(-'Swap - Encargos'!K35-'Swap - Encargos'!$M35)</f>
        <v>158</v>
      </c>
      <c r="U118" s="4">
        <f>Forward!U118</f>
        <v>0</v>
      </c>
      <c r="V118" s="6"/>
      <c r="W118" s="20">
        <f t="shared" si="0"/>
        <v>194.66666666666666</v>
      </c>
      <c r="X118" s="20">
        <f t="shared" si="1"/>
        <v>181.11985596707817</v>
      </c>
      <c r="Y118" s="23">
        <f t="shared" si="2"/>
        <v>184.33333333333334</v>
      </c>
      <c r="Z118" s="23">
        <f t="shared" si="3"/>
        <v>178.19691358024687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151.83333333333334</v>
      </c>
      <c r="AJ118" s="9">
        <f t="shared" si="8"/>
        <v>0.43819143819143824</v>
      </c>
      <c r="AK118" s="9">
        <f t="shared" si="9"/>
        <v>0.43819143819143824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Encargos'!D36-'Swap - Encargos'!$M36)</f>
        <v>276</v>
      </c>
      <c r="N119" s="4">
        <f>Forward!N119+(-'Swap - Encargos'!E36-'Swap - Encargos'!$M36)</f>
        <v>209</v>
      </c>
      <c r="O119" s="4">
        <f>Forward!O119+(-'Swap - Encargos'!F36-'Swap - Encargos'!$M36)</f>
        <v>187</v>
      </c>
      <c r="P119" s="4">
        <f>Forward!P119+(-'Swap - Encargos'!G36-'Swap - Encargos'!$M36)</f>
        <v>171</v>
      </c>
      <c r="Q119" s="4">
        <f>Forward!Q119+(-'Swap - Encargos'!H36-'Swap - Encargos'!$M36)</f>
        <v>170</v>
      </c>
      <c r="R119" s="4">
        <f>Forward!R119+(-'Swap - Encargos'!I36-'Swap - Encargos'!$M36)</f>
        <v>163</v>
      </c>
      <c r="S119" s="4">
        <f>Forward!S119+(-'Swap - Encargos'!J36-'Swap - Encargos'!$M36)</f>
        <v>160</v>
      </c>
      <c r="T119" s="4">
        <f>Forward!T119+(-'Swap - Encargos'!K36-'Swap - Encargos'!$M36)</f>
        <v>156</v>
      </c>
      <c r="U119" s="4">
        <f>Forward!U119</f>
        <v>0</v>
      </c>
      <c r="V119" s="6"/>
      <c r="W119" s="20">
        <f t="shared" si="0"/>
        <v>197.75</v>
      </c>
      <c r="X119" s="20">
        <f t="shared" si="1"/>
        <v>181.11985596707817</v>
      </c>
      <c r="Y119" s="23">
        <f t="shared" si="2"/>
        <v>185.65</v>
      </c>
      <c r="Z119" s="23">
        <f t="shared" si="3"/>
        <v>178.19691358024687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148.75</v>
      </c>
      <c r="AJ119" s="9">
        <f t="shared" si="8"/>
        <v>0.42929292929292928</v>
      </c>
      <c r="AK119" s="9">
        <f t="shared" si="9"/>
        <v>0.42929292929292928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Encargos'!D37-'Swap - Encargos'!$M37)</f>
        <v>240</v>
      </c>
      <c r="N120" s="4">
        <f>Forward!N120+(-'Swap - Encargos'!E37-'Swap - Encargos'!$M37)</f>
        <v>142</v>
      </c>
      <c r="O120" s="4">
        <f>Forward!O120+(-'Swap - Encargos'!F37-'Swap - Encargos'!$M37)</f>
        <v>174</v>
      </c>
      <c r="P120" s="4">
        <f>Forward!P120+(-'Swap - Encargos'!G37-'Swap - Encargos'!$M37)</f>
        <v>171</v>
      </c>
      <c r="Q120" s="4">
        <f>Forward!Q120+(-'Swap - Encargos'!H37-'Swap - Encargos'!$M37)</f>
        <v>165</v>
      </c>
      <c r="R120" s="4">
        <f>Forward!R120+(-'Swap - Encargos'!I37-'Swap - Encargos'!$M37)</f>
        <v>160</v>
      </c>
      <c r="S120" s="4">
        <f>Forward!S120+(-'Swap - Encargos'!J37-'Swap - Encargos'!$M37)</f>
        <v>157</v>
      </c>
      <c r="T120" s="4">
        <f>Forward!T120+(-'Swap - Encargos'!K37-'Swap - Encargos'!$M37)</f>
        <v>153</v>
      </c>
      <c r="U120" s="4">
        <f>Forward!U120</f>
        <v>0</v>
      </c>
      <c r="V120" s="6"/>
      <c r="W120" s="20">
        <f t="shared" si="0"/>
        <v>166.16666666666666</v>
      </c>
      <c r="X120" s="20">
        <f t="shared" si="1"/>
        <v>181.11985596707817</v>
      </c>
      <c r="Y120" s="23">
        <f t="shared" si="2"/>
        <v>165.06666666666666</v>
      </c>
      <c r="Z120" s="23">
        <f t="shared" si="3"/>
        <v>178.19691358024687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180.33333333333334</v>
      </c>
      <c r="AJ120" s="9">
        <f t="shared" si="8"/>
        <v>0.52044252044252048</v>
      </c>
      <c r="AK120" s="9">
        <f t="shared" si="9"/>
        <v>0.52044252044252048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Encargos'!D38-'Swap - Encargos'!$M38)</f>
        <v>112</v>
      </c>
      <c r="N121" s="4">
        <f>Forward!N121+(-'Swap - Encargos'!E38-'Swap - Encargos'!$M38)</f>
        <v>155</v>
      </c>
      <c r="O121" s="4">
        <f>Forward!O121+(-'Swap - Encargos'!F38-'Swap - Encargos'!$M38)</f>
        <v>176</v>
      </c>
      <c r="P121" s="4">
        <f>Forward!P121+(-'Swap - Encargos'!G38-'Swap - Encargos'!$M38)</f>
        <v>180</v>
      </c>
      <c r="Q121" s="4">
        <f>Forward!Q121+(-'Swap - Encargos'!H38-'Swap - Encargos'!$M38)</f>
        <v>171</v>
      </c>
      <c r="R121" s="4">
        <f>Forward!R121+(-'Swap - Encargos'!I38-'Swap - Encargos'!$M38)</f>
        <v>168</v>
      </c>
      <c r="S121" s="4">
        <f>Forward!S121+(-'Swap - Encargos'!J38-'Swap - Encargos'!$M38)</f>
        <v>165</v>
      </c>
      <c r="T121" s="4">
        <f>Forward!T121+(-'Swap - Encargos'!K38-'Swap - Encargos'!$M38)</f>
        <v>161</v>
      </c>
      <c r="U121" s="4">
        <f>Forward!U121</f>
        <v>0</v>
      </c>
      <c r="V121" s="6"/>
      <c r="W121" s="20">
        <f t="shared" si="0"/>
        <v>168.44444444444446</v>
      </c>
      <c r="X121" s="20">
        <f t="shared" si="1"/>
        <v>181.11985596707817</v>
      </c>
      <c r="Y121" s="23">
        <f t="shared" si="2"/>
        <v>169.06666666666666</v>
      </c>
      <c r="Z121" s="23">
        <f t="shared" si="3"/>
        <v>178.19691358024687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178.05555555555554</v>
      </c>
      <c r="AJ121" s="9">
        <f t="shared" si="8"/>
        <v>0.51386884720218051</v>
      </c>
      <c r="AK121" s="9">
        <f t="shared" si="9"/>
        <v>0.51386884720218051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Encargos'!E39-'Swap - Encargos'!$M39)</f>
        <v>153</v>
      </c>
      <c r="O122" s="4">
        <f>Forward!O122+(-'Swap - Encargos'!F39-'Swap - Encargos'!$M39)</f>
        <v>187</v>
      </c>
      <c r="P122" s="4">
        <f>Forward!P122+(-'Swap - Encargos'!G39-'Swap - Encargos'!$M39)</f>
        <v>173</v>
      </c>
      <c r="Q122" s="4">
        <f>Forward!Q122+(-'Swap - Encargos'!H39-'Swap - Encargos'!$M39)</f>
        <v>165</v>
      </c>
      <c r="R122" s="4">
        <f>Forward!R122+(-'Swap - Encargos'!I39-'Swap - Encargos'!$M39)</f>
        <v>162</v>
      </c>
      <c r="S122" s="4">
        <f>Forward!S122+(-'Swap - Encargos'!J39-'Swap - Encargos'!$M39)</f>
        <v>159</v>
      </c>
      <c r="T122" s="4">
        <f>Forward!T122+(-'Swap - Encargos'!K39-'Swap - Encargos'!$M39)</f>
        <v>155</v>
      </c>
      <c r="U122" s="4">
        <f>Forward!U122</f>
        <v>0</v>
      </c>
      <c r="V122" s="6"/>
      <c r="W122" s="20">
        <f t="shared" si="0"/>
        <v>171</v>
      </c>
      <c r="X122" s="20">
        <f t="shared" si="1"/>
        <v>181.11985596707817</v>
      </c>
      <c r="Y122" s="23">
        <f t="shared" si="2"/>
        <v>168</v>
      </c>
      <c r="Z122" s="23">
        <f t="shared" si="3"/>
        <v>178.19691358024687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207.3</v>
      </c>
      <c r="AJ122" s="9">
        <f t="shared" si="8"/>
        <v>0.54797779540047586</v>
      </c>
      <c r="AK122" s="9">
        <f t="shared" si="9"/>
        <v>0.54797779540047586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Encargos'!E40-'Swap - Encargos'!$M40)</f>
        <v>209</v>
      </c>
      <c r="O123" s="4">
        <f>Forward!O123+(-'Swap - Encargos'!F40-'Swap - Encargos'!$M40)</f>
        <v>200</v>
      </c>
      <c r="P123" s="4">
        <f>Forward!P123+(-'Swap - Encargos'!G40-'Swap - Encargos'!$M40)</f>
        <v>188</v>
      </c>
      <c r="Q123" s="4">
        <f>Forward!Q123+(-'Swap - Encargos'!H40-'Swap - Encargos'!$M40)</f>
        <v>174</v>
      </c>
      <c r="R123" s="4">
        <f>Forward!R123+(-'Swap - Encargos'!I40-'Swap - Encargos'!$M40)</f>
        <v>170</v>
      </c>
      <c r="S123" s="4">
        <f>Forward!S123+(-'Swap - Encargos'!J40-'Swap - Encargos'!$M40)</f>
        <v>167</v>
      </c>
      <c r="T123" s="4">
        <f>Forward!T123+(-'Swap - Encargos'!K40-'Swap - Encargos'!$M40)</f>
        <v>158</v>
      </c>
      <c r="U123" s="4">
        <f>Forward!U123</f>
        <v>0</v>
      </c>
      <c r="V123" s="6"/>
      <c r="W123" s="20">
        <f t="shared" si="0"/>
        <v>198.02777777777777</v>
      </c>
      <c r="X123" s="20">
        <f t="shared" si="1"/>
        <v>181.11985596707817</v>
      </c>
      <c r="Y123" s="23">
        <f t="shared" si="2"/>
        <v>187.5</v>
      </c>
      <c r="Z123" s="23">
        <f t="shared" si="3"/>
        <v>178.19691358024687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180.27222222222224</v>
      </c>
      <c r="AJ123" s="9">
        <f t="shared" si="8"/>
        <v>0.47653244044996623</v>
      </c>
      <c r="AK123" s="9">
        <f t="shared" si="9"/>
        <v>0.47653244044996623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Encargos'!E41-'Swap - Encargos'!$M41)</f>
        <v>278</v>
      </c>
      <c r="O124" s="4">
        <f>Forward!O124+(-'Swap - Encargos'!F41-'Swap - Encargos'!$M41)</f>
        <v>227</v>
      </c>
      <c r="P124" s="4">
        <f>Forward!P124+(-'Swap - Encargos'!G41-'Swap - Encargos'!$M41)</f>
        <v>187</v>
      </c>
      <c r="Q124" s="4">
        <f>Forward!Q124+(-'Swap - Encargos'!H41-'Swap - Encargos'!$M41)</f>
        <v>180</v>
      </c>
      <c r="R124" s="4">
        <f>Forward!R124+(-'Swap - Encargos'!I41-'Swap - Encargos'!$M41)</f>
        <v>180</v>
      </c>
      <c r="S124" s="4">
        <f>Forward!S124+(-'Swap - Encargos'!J41-'Swap - Encargos'!$M41)</f>
        <v>176</v>
      </c>
      <c r="T124" s="4">
        <f>Forward!T124+(-'Swap - Encargos'!K41-'Swap - Encargos'!$M41)</f>
        <v>166</v>
      </c>
      <c r="U124" s="4">
        <f>Forward!U124</f>
        <v>0</v>
      </c>
      <c r="V124" s="6"/>
      <c r="W124" s="20">
        <f t="shared" si="0"/>
        <v>225.22222222222223</v>
      </c>
      <c r="X124" s="20">
        <f t="shared" si="1"/>
        <v>181.11985596707817</v>
      </c>
      <c r="Y124" s="23">
        <f t="shared" si="2"/>
        <v>207</v>
      </c>
      <c r="Z124" s="23">
        <f t="shared" si="3"/>
        <v>178.19691358024687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153.07777777777778</v>
      </c>
      <c r="AJ124" s="9">
        <f t="shared" si="8"/>
        <v>0.40464651804857993</v>
      </c>
      <c r="AK124" s="9">
        <f t="shared" si="9"/>
        <v>0.40464651804857993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Encargos'!E42-'Swap - Encargos'!$M42)</f>
        <v>283</v>
      </c>
      <c r="O125" s="4">
        <f>Forward!O125+(-'Swap - Encargos'!F42-'Swap - Encargos'!$M42)</f>
        <v>230</v>
      </c>
      <c r="P125" s="4">
        <f>Forward!P125+(-'Swap - Encargos'!G42-'Swap - Encargos'!$M42)</f>
        <v>182</v>
      </c>
      <c r="Q125" s="4">
        <f>Forward!Q125+(-'Swap - Encargos'!H42-'Swap - Encargos'!$M42)</f>
        <v>169</v>
      </c>
      <c r="R125" s="4">
        <f>Forward!R125+(-'Swap - Encargos'!I42-'Swap - Encargos'!$M42)</f>
        <v>179</v>
      </c>
      <c r="S125" s="4">
        <f>Forward!S125+(-'Swap - Encargos'!J42-'Swap - Encargos'!$M42)</f>
        <v>179</v>
      </c>
      <c r="T125" s="4">
        <f>Forward!T125+(-'Swap - Encargos'!K42-'Swap - Encargos'!$M42)</f>
        <v>172</v>
      </c>
      <c r="U125" s="4">
        <f>Forward!U125</f>
        <v>0</v>
      </c>
      <c r="V125" s="6"/>
      <c r="W125" s="20">
        <f t="shared" si="0"/>
        <v>222.16666666666666</v>
      </c>
      <c r="X125" s="20">
        <f t="shared" si="1"/>
        <v>181.11985596707817</v>
      </c>
      <c r="Y125" s="23">
        <f t="shared" si="2"/>
        <v>203.4</v>
      </c>
      <c r="Z125" s="23">
        <f t="shared" si="3"/>
        <v>178.19691358024687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156.13333333333335</v>
      </c>
      <c r="AJ125" s="9">
        <f t="shared" si="8"/>
        <v>0.41272358798131997</v>
      </c>
      <c r="AK125" s="9">
        <f t="shared" si="9"/>
        <v>0.41272358798131997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Encargos'!E43-'Swap - Encargos'!$M43)</f>
        <v>298</v>
      </c>
      <c r="O126" s="4">
        <f>Forward!O126+(-'Swap - Encargos'!F43-'Swap - Encargos'!$M43)</f>
        <v>234</v>
      </c>
      <c r="P126" s="4">
        <f>Forward!P126+(-'Swap - Encargos'!G43-'Swap - Encargos'!$M43)</f>
        <v>184</v>
      </c>
      <c r="Q126" s="4">
        <f>Forward!Q126+(-'Swap - Encargos'!H43-'Swap - Encargos'!$M43)</f>
        <v>172</v>
      </c>
      <c r="R126" s="4">
        <f>Forward!R126+(-'Swap - Encargos'!I43-'Swap - Encargos'!$M43)</f>
        <v>178</v>
      </c>
      <c r="S126" s="4">
        <f>Forward!S126+(-'Swap - Encargos'!J43-'Swap - Encargos'!$M43)</f>
        <v>183</v>
      </c>
      <c r="T126" s="4">
        <f>Forward!T126+(-'Swap - Encargos'!K43-'Swap - Encargos'!$M43)</f>
        <v>172</v>
      </c>
      <c r="U126" s="4">
        <f>Forward!U126</f>
        <v>0</v>
      </c>
      <c r="V126" s="6"/>
      <c r="W126" s="20">
        <f t="shared" si="0"/>
        <v>224.66666666666666</v>
      </c>
      <c r="X126" s="20">
        <f t="shared" si="1"/>
        <v>181.11985596707817</v>
      </c>
      <c r="Y126" s="23">
        <f t="shared" si="2"/>
        <v>205.53333333333333</v>
      </c>
      <c r="Z126" s="23">
        <f t="shared" si="3"/>
        <v>178.19691358024687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153.63333333333335</v>
      </c>
      <c r="AJ126" s="9">
        <f t="shared" si="8"/>
        <v>0.40611507621816906</v>
      </c>
      <c r="AK126" s="9">
        <f t="shared" si="9"/>
        <v>0.40611507621816906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Encargos'!E44-'Swap - Encargos'!$M44)</f>
        <v>315</v>
      </c>
      <c r="O127" s="4">
        <f>Forward!O127+(-'Swap - Encargos'!F44-'Swap - Encargos'!$M44)</f>
        <v>247</v>
      </c>
      <c r="P127" s="4">
        <f>Forward!P127+(-'Swap - Encargos'!G44-'Swap - Encargos'!$M44)</f>
        <v>189</v>
      </c>
      <c r="Q127" s="4">
        <f>Forward!Q127+(-'Swap - Encargos'!H44-'Swap - Encargos'!$M44)</f>
        <v>178</v>
      </c>
      <c r="R127" s="4">
        <f>Forward!R127+(-'Swap - Encargos'!I44-'Swap - Encargos'!$M44)</f>
        <v>185</v>
      </c>
      <c r="S127" s="4">
        <f>Forward!S127+(-'Swap - Encargos'!J44-'Swap - Encargos'!$M44)</f>
        <v>184</v>
      </c>
      <c r="T127" s="4">
        <f>Forward!T127+(-'Swap - Encargos'!K44-'Swap - Encargos'!$M44)</f>
        <v>172</v>
      </c>
      <c r="U127" s="4">
        <f>Forward!U127</f>
        <v>0</v>
      </c>
      <c r="V127" s="6"/>
      <c r="W127" s="20">
        <f t="shared" si="0"/>
        <v>231.30555555555554</v>
      </c>
      <c r="X127" s="20">
        <f t="shared" si="1"/>
        <v>181.11985596707817</v>
      </c>
      <c r="Y127" s="23">
        <f t="shared" si="2"/>
        <v>211.88333333333333</v>
      </c>
      <c r="Z127" s="23">
        <f t="shared" si="3"/>
        <v>178.19691358024687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146.99444444444447</v>
      </c>
      <c r="AJ127" s="9">
        <f t="shared" si="8"/>
        <v>0.38856580609157931</v>
      </c>
      <c r="AK127" s="9">
        <f t="shared" si="9"/>
        <v>0.38856580609157931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Encargos'!E45-'Swap - Encargos'!$M45)</f>
        <v>281</v>
      </c>
      <c r="O128" s="4">
        <f>Forward!O128+(-'Swap - Encargos'!F45-'Swap - Encargos'!$M45)</f>
        <v>239</v>
      </c>
      <c r="P128" s="4">
        <f>Forward!P128+(-'Swap - Encargos'!G45-'Swap - Encargos'!$M45)</f>
        <v>200</v>
      </c>
      <c r="Q128" s="4">
        <f>Forward!Q128+(-'Swap - Encargos'!H45-'Swap - Encargos'!$M45)</f>
        <v>181</v>
      </c>
      <c r="R128" s="4">
        <f>Forward!R128+(-'Swap - Encargos'!I45-'Swap - Encargos'!$M45)</f>
        <v>187</v>
      </c>
      <c r="S128" s="4">
        <f>Forward!S128+(-'Swap - Encargos'!J45-'Swap - Encargos'!$M45)</f>
        <v>183</v>
      </c>
      <c r="T128" s="4">
        <f>Forward!T128+(-'Swap - Encargos'!K45-'Swap - Encargos'!$M45)</f>
        <v>171</v>
      </c>
      <c r="U128" s="4">
        <f>Forward!U128</f>
        <v>0</v>
      </c>
      <c r="V128" s="6"/>
      <c r="W128" s="20">
        <f t="shared" si="0"/>
        <v>223.33333333333334</v>
      </c>
      <c r="X128" s="20">
        <f t="shared" si="1"/>
        <v>181.11985596707817</v>
      </c>
      <c r="Y128" s="23">
        <f t="shared" si="2"/>
        <v>207.8</v>
      </c>
      <c r="Z128" s="23">
        <f t="shared" si="3"/>
        <v>178.19691358024687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154.96666666666667</v>
      </c>
      <c r="AJ128" s="9">
        <f t="shared" si="8"/>
        <v>0.40963961582518282</v>
      </c>
      <c r="AK128" s="9">
        <f t="shared" si="9"/>
        <v>0.40963961582518282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Encargos'!E46-'Swap - Encargos'!$M46)</f>
        <v>256</v>
      </c>
      <c r="O129" s="4">
        <f>Forward!O129+(-'Swap - Encargos'!F46-'Swap - Encargos'!$M46)</f>
        <v>221</v>
      </c>
      <c r="P129" s="4">
        <f>Forward!P129+(-'Swap - Encargos'!G46-'Swap - Encargos'!$M46)</f>
        <v>197</v>
      </c>
      <c r="Q129" s="4">
        <f>Forward!Q129+(-'Swap - Encargos'!H46-'Swap - Encargos'!$M46)</f>
        <v>179</v>
      </c>
      <c r="R129" s="4">
        <f>Forward!R129+(-'Swap - Encargos'!I46-'Swap - Encargos'!$M46)</f>
        <v>190</v>
      </c>
      <c r="S129" s="4">
        <f>Forward!S129+(-'Swap - Encargos'!J46-'Swap - Encargos'!$M46)</f>
        <v>183</v>
      </c>
      <c r="T129" s="4">
        <f>Forward!T129+(-'Swap - Encargos'!K46-'Swap - Encargos'!$M46)</f>
        <v>175</v>
      </c>
      <c r="U129" s="4">
        <f>Forward!U129</f>
        <v>0</v>
      </c>
      <c r="V129" s="6"/>
      <c r="W129" s="20">
        <f t="shared" si="0"/>
        <v>209.69444444444446</v>
      </c>
      <c r="X129" s="20">
        <f t="shared" si="1"/>
        <v>181.11985596707817</v>
      </c>
      <c r="Y129" s="23">
        <f t="shared" si="2"/>
        <v>200.08333333333334</v>
      </c>
      <c r="Z129" s="23">
        <f t="shared" si="3"/>
        <v>178.19691358024687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168.60555555555555</v>
      </c>
      <c r="AJ129" s="9">
        <f t="shared" si="8"/>
        <v>0.44569271888859519</v>
      </c>
      <c r="AK129" s="9">
        <f t="shared" si="9"/>
        <v>0.44569271888859519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Encargos'!E47-'Swap - Encargos'!$M47)</f>
        <v>309</v>
      </c>
      <c r="O130" s="4">
        <f>Forward!O130+(-'Swap - Encargos'!F47-'Swap - Encargos'!$M47)</f>
        <v>238</v>
      </c>
      <c r="P130" s="4">
        <f>Forward!P130+(-'Swap - Encargos'!G47-'Swap - Encargos'!$M47)</f>
        <v>198</v>
      </c>
      <c r="Q130" s="4">
        <f>Forward!Q130+(-'Swap - Encargos'!H47-'Swap - Encargos'!$M47)</f>
        <v>187</v>
      </c>
      <c r="R130" s="4">
        <f>Forward!R130+(-'Swap - Encargos'!I47-'Swap - Encargos'!$M47)</f>
        <v>197</v>
      </c>
      <c r="S130" s="4">
        <f>Forward!S130+(-'Swap - Encargos'!J47-'Swap - Encargos'!$M47)</f>
        <v>198</v>
      </c>
      <c r="T130" s="4">
        <f>Forward!T130+(-'Swap - Encargos'!K47-'Swap - Encargos'!$M47)</f>
        <v>190</v>
      </c>
      <c r="U130" s="4">
        <f>Forward!U130</f>
        <v>0</v>
      </c>
      <c r="V130" s="6"/>
      <c r="W130" s="20">
        <f t="shared" si="0"/>
        <v>221.22222222222223</v>
      </c>
      <c r="X130" s="20">
        <f t="shared" si="1"/>
        <v>181.11985596707817</v>
      </c>
      <c r="Y130" s="23">
        <f t="shared" si="2"/>
        <v>211</v>
      </c>
      <c r="Z130" s="23">
        <f t="shared" si="3"/>
        <v>178.19691358024687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157.07777777777778</v>
      </c>
      <c r="AJ130" s="9">
        <f t="shared" si="8"/>
        <v>0.41522013686962139</v>
      </c>
      <c r="AK130" s="9">
        <f t="shared" si="9"/>
        <v>0.41522013686962139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Encargos'!E48-'Swap - Encargos'!$M48)</f>
        <v>303</v>
      </c>
      <c r="O131" s="4">
        <f>Forward!O131+(-'Swap - Encargos'!F48-'Swap - Encargos'!$M48)</f>
        <v>220</v>
      </c>
      <c r="P131" s="4">
        <f>Forward!P131+(-'Swap - Encargos'!G48-'Swap - Encargos'!$M48)</f>
        <v>198</v>
      </c>
      <c r="Q131" s="4">
        <f>Forward!Q131+(-'Swap - Encargos'!H48-'Swap - Encargos'!$M48)</f>
        <v>201</v>
      </c>
      <c r="R131" s="4">
        <f>Forward!R131+(-'Swap - Encargos'!I48-'Swap - Encargos'!$M48)</f>
        <v>208</v>
      </c>
      <c r="S131" s="4">
        <f>Forward!S131+(-'Swap - Encargos'!J48-'Swap - Encargos'!$M48)</f>
        <v>210</v>
      </c>
      <c r="T131" s="4">
        <f>Forward!T131+(-'Swap - Encargos'!K48-'Swap - Encargos'!$M48)</f>
        <v>197</v>
      </c>
      <c r="U131" s="4">
        <f>Forward!U131</f>
        <v>0</v>
      </c>
      <c r="V131" s="6"/>
      <c r="W131" s="20">
        <f t="shared" si="0"/>
        <v>214.83333333333334</v>
      </c>
      <c r="X131" s="20">
        <f t="shared" si="1"/>
        <v>181.11985596707817</v>
      </c>
      <c r="Y131" s="23">
        <f t="shared" si="2"/>
        <v>212.05</v>
      </c>
      <c r="Z131" s="23">
        <f t="shared" si="3"/>
        <v>178.19691358024687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163.46666666666667</v>
      </c>
      <c r="AJ131" s="9">
        <f t="shared" si="8"/>
        <v>0.43210855581989605</v>
      </c>
      <c r="AK131" s="9">
        <f>IF(AJ131&gt;0,AJ131,0)</f>
        <v>0.43210855581989605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Encargos'!E49-'Swap - Encargos'!$M49)</f>
        <v>273</v>
      </c>
      <c r="O132" s="4">
        <f>Forward!O132+(-'Swap - Encargos'!F49-'Swap - Encargos'!$M49)</f>
        <v>215</v>
      </c>
      <c r="P132" s="4">
        <f>Forward!P132+(-'Swap - Encargos'!G49-'Swap - Encargos'!$M49)</f>
        <v>194</v>
      </c>
      <c r="Q132" s="4">
        <f>Forward!Q132+(-'Swap - Encargos'!H49-'Swap - Encargos'!$M49)</f>
        <v>199</v>
      </c>
      <c r="R132" s="4">
        <f>Forward!R132+(-'Swap - Encargos'!I49-'Swap - Encargos'!$M49)</f>
        <v>197</v>
      </c>
      <c r="S132" s="4">
        <f>Forward!S132+(-'Swap - Encargos'!J49-'Swap - Encargos'!$M49)</f>
        <v>204</v>
      </c>
      <c r="T132" s="4">
        <f>Forward!T132+(-'Swap - Encargos'!K49-'Swap - Encargos'!$M49)</f>
        <v>196</v>
      </c>
      <c r="U132" s="4">
        <f>Forward!U132</f>
        <v>0</v>
      </c>
      <c r="V132" s="6"/>
      <c r="W132" s="20">
        <f t="shared" si="0"/>
        <v>206.77777777777777</v>
      </c>
      <c r="X132" s="20">
        <f t="shared" si="1"/>
        <v>181.11985596707817</v>
      </c>
      <c r="Y132" s="23">
        <f t="shared" si="2"/>
        <v>204.1</v>
      </c>
      <c r="Z132" s="23">
        <f t="shared" si="3"/>
        <v>178.19691358024687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171.52222222222224</v>
      </c>
      <c r="AJ132" s="9">
        <f t="shared" si="8"/>
        <v>0.45340264927893797</v>
      </c>
      <c r="AK132" s="9">
        <f>IF(AJ132&gt;0,AJ132,0)</f>
        <v>0.45340264927893797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Encargos'!E50-'Swap - Encargos'!$M50)</f>
        <v>298</v>
      </c>
      <c r="O133" s="4">
        <f>Forward!O133+(-'Swap - Encargos'!F50-'Swap - Encargos'!$M50)</f>
        <v>255</v>
      </c>
      <c r="P133" s="4">
        <f>Forward!P133+(-'Swap - Encargos'!G50-'Swap - Encargos'!$M50)</f>
        <v>229</v>
      </c>
      <c r="Q133" s="4">
        <f>Forward!Q133+(-'Swap - Encargos'!H50-'Swap - Encargos'!$M50)</f>
        <v>231</v>
      </c>
      <c r="R133" s="4">
        <f>Forward!R133+(-'Swap - Encargos'!I50-'Swap - Encargos'!$M50)</f>
        <v>209</v>
      </c>
      <c r="S133" s="4">
        <f>Forward!S133+(-'Swap - Encargos'!J50-'Swap - Encargos'!$M50)</f>
        <v>193</v>
      </c>
      <c r="T133" s="4">
        <f>Forward!T133+(-'Swap - Encargos'!K50-'Swap - Encargos'!$M50)</f>
        <v>181</v>
      </c>
      <c r="U133" s="4">
        <f>Forward!U133</f>
        <v>0</v>
      </c>
      <c r="V133" s="6"/>
      <c r="W133" s="20">
        <f t="shared" si="0"/>
        <v>240.19444444444446</v>
      </c>
      <c r="X133" s="20">
        <f t="shared" si="1"/>
        <v>181.11985596707817</v>
      </c>
      <c r="Y133" s="23">
        <f t="shared" si="2"/>
        <v>225.15</v>
      </c>
      <c r="Z133" s="23">
        <f t="shared" si="3"/>
        <v>178.19691358024687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138.10555555555555</v>
      </c>
      <c r="AJ133" s="9">
        <f t="shared" si="8"/>
        <v>0.36506887537815369</v>
      </c>
      <c r="AK133" s="9">
        <f>IF(AJ133&gt;0,AJ133,0)</f>
        <v>0.36506887537815369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Encargos'!F51-'Swap - Encargos'!$M51)</f>
        <v>321</v>
      </c>
      <c r="P134" s="4">
        <f>Forward!P134+(-'Swap - Encargos'!G51-'Swap - Encargos'!$M51)</f>
        <v>254</v>
      </c>
      <c r="Q134" s="4">
        <f>Forward!Q134+(-'Swap - Encargos'!H51-'Swap - Encargos'!$M51)</f>
        <v>248</v>
      </c>
      <c r="R134" s="4">
        <f>Forward!R134+(-'Swap - Encargos'!I51-'Swap - Encargos'!$M51)</f>
        <v>231</v>
      </c>
      <c r="S134" s="4">
        <f>Forward!S134+(-'Swap - Encargos'!J51-'Swap - Encargos'!$M51)</f>
        <v>202</v>
      </c>
      <c r="T134" s="4">
        <f>Forward!T134+(-'Swap - Encargos'!K51-'Swap - Encargos'!$M51)</f>
        <v>192</v>
      </c>
      <c r="U134" s="4">
        <f>Forward!U134</f>
        <v>0</v>
      </c>
      <c r="V134" s="6"/>
      <c r="W134" s="20">
        <f t="shared" si="0"/>
        <v>274.33333333333331</v>
      </c>
      <c r="X134" s="20">
        <f t="shared" si="1"/>
        <v>181.11985596707817</v>
      </c>
      <c r="Y134" s="23">
        <f t="shared" si="2"/>
        <v>251.2</v>
      </c>
      <c r="Z134" s="23">
        <f t="shared" si="3"/>
        <v>178.19691358024687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115.66666666666669</v>
      </c>
      <c r="AJ134" s="9">
        <f t="shared" si="8"/>
        <v>0.29658119658119664</v>
      </c>
      <c r="AK134" s="9">
        <f>IF(AJ134&gt;0,AJ134,0)</f>
        <v>0.29658119658119664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Encargos'!F52-'Swap - Encargos'!$M52)</f>
        <v>370</v>
      </c>
      <c r="P135" s="4">
        <f>Forward!P135+(-'Swap - Encargos'!G52-'Swap - Encargos'!$M52)</f>
        <v>258</v>
      </c>
      <c r="Q135" s="4">
        <f>Forward!Q135+(-'Swap - Encargos'!H52-'Swap - Encargos'!$M52)</f>
        <v>265</v>
      </c>
      <c r="R135" s="4">
        <f>Forward!R135+(-'Swap - Encargos'!I52-'Swap - Encargos'!$M52)</f>
        <v>238</v>
      </c>
      <c r="S135" s="4">
        <f>Forward!S135+(-'Swap - Encargos'!J52-'Swap - Encargos'!$M52)</f>
        <v>221</v>
      </c>
      <c r="T135" s="4">
        <f>Forward!T135+(-'Swap - Encargos'!K52-'Swap - Encargos'!$M52)</f>
        <v>195</v>
      </c>
      <c r="U135" s="4">
        <f>Forward!U135</f>
        <v>0</v>
      </c>
      <c r="V135" s="6"/>
      <c r="W135" s="20">
        <f t="shared" si="0"/>
        <v>294</v>
      </c>
      <c r="X135" s="20">
        <f t="shared" si="1"/>
        <v>181.11985596707817</v>
      </c>
      <c r="Y135" s="23">
        <f t="shared" si="2"/>
        <v>267.48333333333335</v>
      </c>
      <c r="Z135" s="23">
        <f t="shared" si="3"/>
        <v>178.19691358024687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96</v>
      </c>
      <c r="AJ135" s="9">
        <f>(AE135-W135)/AE135</f>
        <v>0.24615384615384617</v>
      </c>
      <c r="AK135" s="9">
        <f>IF(AJ135&gt;0,AJ135,0)</f>
        <v>0.24615384615384617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Encargos'!F53-'Swap - Encargos'!$M53)</f>
        <v>329</v>
      </c>
      <c r="P136" s="4">
        <f>Forward!P136+(-'Swap - Encargos'!G53-'Swap - Encargos'!$M53)</f>
        <v>246</v>
      </c>
      <c r="Q136" s="4">
        <f>Forward!Q136+(-'Swap - Encargos'!H53-'Swap - Encargos'!$M53)</f>
        <v>246</v>
      </c>
      <c r="R136" s="4">
        <f>Forward!R136+(-'Swap - Encargos'!I53-'Swap - Encargos'!$M53)</f>
        <v>231</v>
      </c>
      <c r="S136" s="4">
        <f>Forward!S136+(-'Swap - Encargos'!J53-'Swap - Encargos'!$M53)</f>
        <v>220</v>
      </c>
      <c r="T136" s="4">
        <f>Forward!T136+(-'Swap - Encargos'!K53-'Swap - Encargos'!$M53)</f>
        <v>207</v>
      </c>
      <c r="U136" s="4">
        <f>Forward!U136</f>
        <v>0</v>
      </c>
      <c r="V136" s="6"/>
      <c r="W136" s="20">
        <f t="shared" si="0"/>
        <v>268.22222222222223</v>
      </c>
      <c r="X136" s="20">
        <f t="shared" si="1"/>
        <v>181.11985596707817</v>
      </c>
      <c r="Y136" s="23">
        <f t="shared" si="2"/>
        <v>250.33333333333334</v>
      </c>
      <c r="Z136" s="23">
        <f t="shared" si="3"/>
        <v>178.19691358024687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39" si="16">$AE136+$AB136</f>
        <v>434.63</v>
      </c>
      <c r="AH136" s="8">
        <f t="shared" si="6"/>
        <v>468.77</v>
      </c>
      <c r="AI136" s="25">
        <f t="shared" ref="AI136:AI139" si="17">(AE136-W136)</f>
        <v>121.77777777777777</v>
      </c>
      <c r="AJ136" s="9">
        <f t="shared" ref="AJ136:AJ139" si="18">(AE136-W136)/AE136</f>
        <v>0.31225071225071221</v>
      </c>
      <c r="AK136" s="9">
        <f t="shared" ref="AK136:AK139" si="19">IF(AJ136&gt;0,AJ136,0)</f>
        <v>0.31225071225071221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Encargos'!F54-'Swap - Encargos'!$M54)</f>
        <v>261</v>
      </c>
      <c r="P137" s="4">
        <f>Forward!P137+(-'Swap - Encargos'!G54-'Swap - Encargos'!$M54)</f>
        <v>243</v>
      </c>
      <c r="Q137" s="4">
        <f>Forward!Q137+(-'Swap - Encargos'!H54-'Swap - Encargos'!$M54)</f>
        <v>246</v>
      </c>
      <c r="R137" s="4">
        <f>Forward!R137+(-'Swap - Encargos'!I54-'Swap - Encargos'!$M54)</f>
        <v>227</v>
      </c>
      <c r="S137" s="4">
        <f>Forward!S137+(-'Swap - Encargos'!J54-'Swap - Encargos'!$M54)</f>
        <v>207</v>
      </c>
      <c r="T137" s="4">
        <f>Forward!T137+(-'Swap - Encargos'!K54-'Swap - Encargos'!$M54)</f>
        <v>201</v>
      </c>
      <c r="U137" s="4">
        <f>Forward!U137</f>
        <v>0</v>
      </c>
      <c r="V137" s="4"/>
      <c r="W137" s="20">
        <f t="shared" si="0"/>
        <v>247.16666666666666</v>
      </c>
      <c r="X137" s="20">
        <f t="shared" si="1"/>
        <v>181.11985596707817</v>
      </c>
      <c r="Y137" s="23">
        <f t="shared" si="2"/>
        <v>233.8</v>
      </c>
      <c r="Z137" s="23">
        <f t="shared" si="3"/>
        <v>178.19691358024687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142.83333333333334</v>
      </c>
      <c r="AJ137" s="9">
        <f t="shared" si="18"/>
        <v>0.36623931623931627</v>
      </c>
      <c r="AK137" s="9">
        <f t="shared" si="19"/>
        <v>0.36623931623931627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Encargos'!F55-'Swap - Encargos'!$M55)</f>
        <v>303</v>
      </c>
      <c r="P138" s="4">
        <f>Forward!P138+(-'Swap - Encargos'!G55-'Swap - Encargos'!$M55)</f>
        <v>258</v>
      </c>
      <c r="Q138" s="4">
        <f>Forward!Q138+(-'Swap - Encargos'!H55-'Swap - Encargos'!$M55)</f>
        <v>249</v>
      </c>
      <c r="R138" s="4">
        <f>Forward!R138+(-'Swap - Encargos'!I55-'Swap - Encargos'!$M55)</f>
        <v>231</v>
      </c>
      <c r="S138" s="4">
        <f>Forward!S138+(-'Swap - Encargos'!J55-'Swap - Encargos'!$M55)</f>
        <v>226</v>
      </c>
      <c r="T138" s="4">
        <f>Forward!T138+(-'Swap - Encargos'!K55-'Swap - Encargos'!$M55)</f>
        <v>204</v>
      </c>
      <c r="U138" s="4">
        <f>Forward!U138</f>
        <v>0</v>
      </c>
      <c r="V138" s="4"/>
      <c r="W138" s="20">
        <f t="shared" si="0"/>
        <v>262</v>
      </c>
      <c r="X138" s="20">
        <f t="shared" si="1"/>
        <v>181.11985596707817</v>
      </c>
      <c r="Y138" s="23">
        <f t="shared" si="2"/>
        <v>246.8</v>
      </c>
      <c r="Z138" s="23">
        <f t="shared" si="3"/>
        <v>178.19691358024687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128</v>
      </c>
      <c r="AJ138" s="9">
        <f t="shared" si="18"/>
        <v>0.3282051282051282</v>
      </c>
      <c r="AK138" s="9">
        <f t="shared" si="19"/>
        <v>0.3282051282051282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Encargos'!F56-'Swap - Encargos'!$M56)</f>
        <v>290</v>
      </c>
      <c r="P139" s="4">
        <f>Forward!P139+(-'Swap - Encargos'!G56-'Swap - Encargos'!$M56)</f>
        <v>267</v>
      </c>
      <c r="Q139" s="4">
        <f>Forward!Q139+(-'Swap - Encargos'!H56-'Swap - Encargos'!$M56)</f>
        <v>252</v>
      </c>
      <c r="R139" s="4">
        <f>Forward!R139+(-'Swap - Encargos'!I56-'Swap - Encargos'!$M56)</f>
        <v>236</v>
      </c>
      <c r="S139" s="4">
        <f>Forward!S139+(-'Swap - Encargos'!J56-'Swap - Encargos'!$M56)</f>
        <v>218</v>
      </c>
      <c r="T139" s="4">
        <f>Forward!T139+(-'Swap - Encargos'!K56-'Swap - Encargos'!$M56)</f>
        <v>208</v>
      </c>
      <c r="U139" s="4">
        <f>Forward!U139</f>
        <v>0</v>
      </c>
      <c r="V139" s="4"/>
      <c r="W139" s="20">
        <f t="shared" si="0"/>
        <v>262.16666666666669</v>
      </c>
      <c r="X139" s="20">
        <f t="shared" si="1"/>
        <v>181.11985596707817</v>
      </c>
      <c r="Y139" s="23">
        <f t="shared" si="2"/>
        <v>245.76666666666668</v>
      </c>
      <c r="Z139" s="23">
        <f t="shared" si="3"/>
        <v>178.19691358024687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127.83333333333331</v>
      </c>
      <c r="AJ139" s="9">
        <f t="shared" si="18"/>
        <v>0.32777777777777772</v>
      </c>
      <c r="AK139" s="9">
        <f t="shared" si="19"/>
        <v>0.32777777777777772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DA034-8A8A-4306-A72E-44058E8796FB}">
  <dimension ref="A1:AR145"/>
  <sheetViews>
    <sheetView topLeftCell="B58" zoomScale="70" zoomScaleNormal="70" workbookViewId="0"/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Encargos'!B3)</f>
        <v>215</v>
      </c>
      <c r="L86" s="4">
        <f>Forward!L86+(-'Swap - Encargos'!C3)</f>
        <v>225</v>
      </c>
      <c r="M86" s="4">
        <f>Forward!M86+(-'Swap - Encargos'!D3)</f>
        <v>204</v>
      </c>
      <c r="N86" s="4">
        <f>Forward!N86+(-'Swap - Encargos'!E3)</f>
        <v>190</v>
      </c>
      <c r="O86" s="4">
        <f>Forward!O86+(-'Swap - Encargos'!F3)</f>
        <v>185</v>
      </c>
      <c r="P86" s="4">
        <f>Forward!P86+(-'Swap - Encargos'!G3)</f>
        <v>180</v>
      </c>
      <c r="Q86" s="4">
        <f>Forward!Q86+(-'Swap - Encargos'!H3)</f>
        <v>177</v>
      </c>
      <c r="R86" s="4">
        <f>Forward!R86+(-'Swap - Encargos'!I3)</f>
        <v>173</v>
      </c>
      <c r="S86" s="4">
        <f>Forward!S86+(-'Swap - Encargos'!J3)</f>
        <v>168</v>
      </c>
      <c r="T86" s="4">
        <f>Forward!T86+(-'Swap - Encargos'!K3)</f>
        <v>163</v>
      </c>
      <c r="U86" s="4">
        <f>Forward!U86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214.66666666666666</v>
      </c>
      <c r="X86" s="20">
        <f t="shared" ref="X86:X139" si="1">AVERAGE($W$2:$W$198)</f>
        <v>186.11985596707819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203.8</v>
      </c>
      <c r="Z86" s="23">
        <f t="shared" ref="Z86:Z139" si="3">AVERAGE($Y$2:$Y$198)</f>
        <v>183.1969135802469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39" si="4">$AE86+$AA86</f>
        <v>335.89</v>
      </c>
      <c r="AG86" s="14">
        <f t="shared" ref="AG86:AG130" si="5">$AE86+$AB86</f>
        <v>371</v>
      </c>
      <c r="AH86" s="8">
        <f t="shared" ref="AH86:AH139" si="6">$AE86+$AC86</f>
        <v>403.95</v>
      </c>
      <c r="AI86" s="25">
        <f t="shared" ref="AI86:AI134" si="7">(AE86-W86)</f>
        <v>91.333333333333343</v>
      </c>
      <c r="AJ86" s="9">
        <f t="shared" ref="AJ86:AJ134" si="8">(AE86-W86)/AE86</f>
        <v>0.29847494553376908</v>
      </c>
      <c r="AK86" s="9">
        <f t="shared" ref="AK86:AK130" si="9">IF(AJ86&gt;0,AJ86,0)</f>
        <v>0.29847494553376908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Encargos'!B4)</f>
        <v>145</v>
      </c>
      <c r="L87" s="4">
        <f>Forward!L87+(-'Swap - Encargos'!C4)</f>
        <v>212</v>
      </c>
      <c r="M87" s="4">
        <f>Forward!M87+(-'Swap - Encargos'!D4)</f>
        <v>208</v>
      </c>
      <c r="N87" s="4">
        <f>Forward!N87+(-'Swap - Encargos'!E4)</f>
        <v>193</v>
      </c>
      <c r="O87" s="4">
        <f>Forward!O87+(-'Swap - Encargos'!F4)</f>
        <v>187</v>
      </c>
      <c r="P87" s="4">
        <f>Forward!P87+(-'Swap - Encargos'!G4)</f>
        <v>182</v>
      </c>
      <c r="Q87" s="4">
        <f>Forward!Q87+(-'Swap - Encargos'!H4)</f>
        <v>179</v>
      </c>
      <c r="R87" s="4">
        <f>Forward!R87+(-'Swap - Encargos'!I4)</f>
        <v>175</v>
      </c>
      <c r="S87" s="4">
        <f>Forward!S87+(-'Swap - Encargos'!J4)</f>
        <v>170</v>
      </c>
      <c r="T87" s="4">
        <f>Forward!T87+(-'Swap - Encargos'!K4)</f>
        <v>165</v>
      </c>
      <c r="U87" s="4">
        <f>Forward!U87</f>
        <v>0</v>
      </c>
      <c r="V87" s="6"/>
      <c r="W87" s="20">
        <f t="shared" si="0"/>
        <v>189.66666666666666</v>
      </c>
      <c r="X87" s="20">
        <f t="shared" si="1"/>
        <v>186.11985596707819</v>
      </c>
      <c r="Y87" s="23">
        <f t="shared" si="2"/>
        <v>189.61666666666667</v>
      </c>
      <c r="Z87" s="23">
        <f t="shared" si="3"/>
        <v>183.1969135802469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116.33333333333334</v>
      </c>
      <c r="AJ87" s="9">
        <f t="shared" si="8"/>
        <v>0.38017429193899788</v>
      </c>
      <c r="AK87" s="9">
        <f t="shared" si="9"/>
        <v>0.38017429193899788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Encargos'!B5)</f>
        <v>187</v>
      </c>
      <c r="L88" s="4">
        <f>Forward!L88+(-'Swap - Encargos'!C5)</f>
        <v>243</v>
      </c>
      <c r="M88" s="4">
        <f>Forward!M88+(-'Swap - Encargos'!D5)</f>
        <v>214</v>
      </c>
      <c r="N88" s="4">
        <f>Forward!N88+(-'Swap - Encargos'!E5)</f>
        <v>188</v>
      </c>
      <c r="O88" s="4">
        <f>Forward!O88+(-'Swap - Encargos'!F5)</f>
        <v>186</v>
      </c>
      <c r="P88" s="4">
        <f>Forward!P88+(-'Swap - Encargos'!G5)</f>
        <v>181</v>
      </c>
      <c r="Q88" s="4">
        <f>Forward!Q88+(-'Swap - Encargos'!H5)</f>
        <v>178</v>
      </c>
      <c r="R88" s="4">
        <f>Forward!R88+(-'Swap - Encargos'!I5)</f>
        <v>174</v>
      </c>
      <c r="S88" s="4">
        <f>Forward!S88+(-'Swap - Encargos'!J5)</f>
        <v>169</v>
      </c>
      <c r="T88" s="4">
        <f>Forward!T88+(-'Swap - Encargos'!K5)</f>
        <v>164</v>
      </c>
      <c r="U88" s="4">
        <f>Forward!U88</f>
        <v>0</v>
      </c>
      <c r="V88" s="6"/>
      <c r="W88" s="20">
        <f t="shared" si="0"/>
        <v>214.72222222222223</v>
      </c>
      <c r="X88" s="20">
        <f t="shared" si="1"/>
        <v>186.11985596707819</v>
      </c>
      <c r="Y88" s="23">
        <f t="shared" si="2"/>
        <v>203.4</v>
      </c>
      <c r="Z88" s="23">
        <f t="shared" si="3"/>
        <v>183.1969135802469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91.277777777777771</v>
      </c>
      <c r="AJ88" s="9">
        <f t="shared" si="8"/>
        <v>0.29829339143064632</v>
      </c>
      <c r="AK88" s="9">
        <f t="shared" si="9"/>
        <v>0.29829339143064632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Encargos'!B6)</f>
        <v>166</v>
      </c>
      <c r="L89" s="4">
        <f>Forward!L89+(-'Swap - Encargos'!C6)</f>
        <v>236</v>
      </c>
      <c r="M89" s="4">
        <f>Forward!M89+(-'Swap - Encargos'!D6)</f>
        <v>219</v>
      </c>
      <c r="N89" s="4">
        <f>Forward!N89+(-'Swap - Encargos'!E6)</f>
        <v>195</v>
      </c>
      <c r="O89" s="4">
        <f>Forward!O89+(-'Swap - Encargos'!F6)</f>
        <v>186</v>
      </c>
      <c r="P89" s="4">
        <f>Forward!P89+(-'Swap - Encargos'!G6)</f>
        <v>181</v>
      </c>
      <c r="Q89" s="4">
        <f>Forward!Q89+(-'Swap - Encargos'!H6)</f>
        <v>178</v>
      </c>
      <c r="R89" s="4">
        <f>Forward!R89+(-'Swap - Encargos'!I6)</f>
        <v>176</v>
      </c>
      <c r="S89" s="4">
        <f>Forward!S89+(-'Swap - Encargos'!J6)</f>
        <v>171</v>
      </c>
      <c r="T89" s="4">
        <f>Forward!T89+(-'Swap - Encargos'!K6)</f>
        <v>166</v>
      </c>
      <c r="U89" s="4">
        <f>Forward!U89</f>
        <v>0</v>
      </c>
      <c r="V89" s="6"/>
      <c r="W89" s="20">
        <f t="shared" si="0"/>
        <v>209.41666666666666</v>
      </c>
      <c r="X89" s="20">
        <f t="shared" si="1"/>
        <v>186.11985596707819</v>
      </c>
      <c r="Y89" s="23">
        <f t="shared" si="2"/>
        <v>201.15</v>
      </c>
      <c r="Z89" s="23">
        <f t="shared" si="3"/>
        <v>183.1969135802469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96.583333333333343</v>
      </c>
      <c r="AJ89" s="9">
        <f t="shared" si="8"/>
        <v>0.31563180827886711</v>
      </c>
      <c r="AK89" s="9">
        <f t="shared" si="9"/>
        <v>0.31563180827886711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Encargos'!B7)</f>
        <v>164</v>
      </c>
      <c r="L90" s="4">
        <f>Forward!L90+(-'Swap - Encargos'!C7)</f>
        <v>214</v>
      </c>
      <c r="M90" s="4">
        <f>Forward!M90+(-'Swap - Encargos'!D7)</f>
        <v>218</v>
      </c>
      <c r="N90" s="4">
        <f>Forward!N90+(-'Swap - Encargos'!E7)</f>
        <v>205</v>
      </c>
      <c r="O90" s="4">
        <f>Forward!O90+(-'Swap - Encargos'!F7)</f>
        <v>189</v>
      </c>
      <c r="P90" s="4">
        <f>Forward!P90+(-'Swap - Encargos'!G7)</f>
        <v>187</v>
      </c>
      <c r="Q90" s="4">
        <f>Forward!Q90+(-'Swap - Encargos'!H7)</f>
        <v>184</v>
      </c>
      <c r="R90" s="4">
        <f>Forward!R90+(-'Swap - Encargos'!I7)</f>
        <v>182</v>
      </c>
      <c r="S90" s="4">
        <f>Forward!S90+(-'Swap - Encargos'!J7)</f>
        <v>177</v>
      </c>
      <c r="T90" s="4">
        <f>Forward!T90+(-'Swap - Encargos'!K7)</f>
        <v>172</v>
      </c>
      <c r="U90" s="4">
        <f>Forward!U90</f>
        <v>0</v>
      </c>
      <c r="V90" s="6"/>
      <c r="W90" s="20">
        <f t="shared" si="0"/>
        <v>203.22222222222223</v>
      </c>
      <c r="X90" s="20">
        <f t="shared" si="1"/>
        <v>186.11985596707819</v>
      </c>
      <c r="Y90" s="23">
        <f t="shared" si="2"/>
        <v>199.53333333333333</v>
      </c>
      <c r="Z90" s="23">
        <f t="shared" si="3"/>
        <v>183.1969135802469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102.77777777777777</v>
      </c>
      <c r="AJ90" s="9">
        <f t="shared" si="8"/>
        <v>0.33587509077705152</v>
      </c>
      <c r="AK90" s="9">
        <f t="shared" si="9"/>
        <v>0.33587509077705152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Encargos'!B8)</f>
        <v>159</v>
      </c>
      <c r="L91" s="4">
        <f>Forward!L91+(-'Swap - Encargos'!C8)</f>
        <v>217</v>
      </c>
      <c r="M91" s="4">
        <f>Forward!M91+(-'Swap - Encargos'!D8)</f>
        <v>214</v>
      </c>
      <c r="N91" s="4">
        <f>Forward!N91+(-'Swap - Encargos'!E8)</f>
        <v>189</v>
      </c>
      <c r="O91" s="4">
        <f>Forward!O91+(-'Swap - Encargos'!F8)</f>
        <v>182</v>
      </c>
      <c r="P91" s="4">
        <f>Forward!P91+(-'Swap - Encargos'!G8)</f>
        <v>181</v>
      </c>
      <c r="Q91" s="4">
        <f>Forward!Q91+(-'Swap - Encargos'!H8)</f>
        <v>178</v>
      </c>
      <c r="R91" s="4">
        <f>Forward!R91+(-'Swap - Encargos'!I8)</f>
        <v>176</v>
      </c>
      <c r="S91" s="4">
        <f>Forward!S91+(-'Swap - Encargos'!J8)</f>
        <v>171</v>
      </c>
      <c r="T91" s="4">
        <f>Forward!T91+(-'Swap - Encargos'!K8)</f>
        <v>166</v>
      </c>
      <c r="U91" s="4">
        <f>Forward!U91</f>
        <v>0</v>
      </c>
      <c r="V91" s="6"/>
      <c r="W91" s="20">
        <f t="shared" si="0"/>
        <v>200.83333333333334</v>
      </c>
      <c r="X91" s="20">
        <f t="shared" si="1"/>
        <v>186.11985596707819</v>
      </c>
      <c r="Y91" s="23">
        <f t="shared" si="2"/>
        <v>194.03333333333333</v>
      </c>
      <c r="Z91" s="23">
        <f t="shared" si="3"/>
        <v>183.1969135802469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105.16666666666666</v>
      </c>
      <c r="AJ91" s="9">
        <f t="shared" si="8"/>
        <v>0.34368191721132896</v>
      </c>
      <c r="AK91" s="9">
        <f t="shared" si="9"/>
        <v>0.34368191721132896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Encargos'!B9)</f>
        <v>91</v>
      </c>
      <c r="L92" s="4">
        <f>Forward!L92+(-'Swap - Encargos'!C9)</f>
        <v>202</v>
      </c>
      <c r="M92" s="4">
        <f>Forward!M92+(-'Swap - Encargos'!D9)</f>
        <v>205</v>
      </c>
      <c r="N92" s="4">
        <f>Forward!N92+(-'Swap - Encargos'!E9)</f>
        <v>195</v>
      </c>
      <c r="O92" s="4">
        <f>Forward!O92+(-'Swap - Encargos'!F9)</f>
        <v>184</v>
      </c>
      <c r="P92" s="4">
        <f>Forward!P92+(-'Swap - Encargos'!G9)</f>
        <v>182</v>
      </c>
      <c r="Q92" s="4">
        <f>Forward!Q92+(-'Swap - Encargos'!H9)</f>
        <v>179</v>
      </c>
      <c r="R92" s="4">
        <f>Forward!R92+(-'Swap - Encargos'!I9)</f>
        <v>177</v>
      </c>
      <c r="S92" s="4">
        <f>Forward!S92+(-'Swap - Encargos'!J9)</f>
        <v>172</v>
      </c>
      <c r="T92" s="4">
        <f>Forward!T92+(-'Swap - Encargos'!K9)</f>
        <v>167</v>
      </c>
      <c r="U92" s="4">
        <f>Forward!U92</f>
        <v>0</v>
      </c>
      <c r="V92" s="6"/>
      <c r="W92" s="20">
        <f t="shared" si="0"/>
        <v>183.33333333333334</v>
      </c>
      <c r="X92" s="20">
        <f t="shared" si="1"/>
        <v>186.11985596707819</v>
      </c>
      <c r="Y92" s="23">
        <f t="shared" si="2"/>
        <v>184.5</v>
      </c>
      <c r="Z92" s="23">
        <f t="shared" si="3"/>
        <v>183.1969135802469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122.66666666666666</v>
      </c>
      <c r="AJ92" s="9">
        <f t="shared" si="8"/>
        <v>0.40087145969498905</v>
      </c>
      <c r="AK92" s="9">
        <f t="shared" si="9"/>
        <v>0.40087145969498905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Encargos'!B10)</f>
        <v>102</v>
      </c>
      <c r="L93" s="4">
        <f>Forward!L93+(-'Swap - Encargos'!C10)</f>
        <v>193</v>
      </c>
      <c r="M93" s="4">
        <f>Forward!M93+(-'Swap - Encargos'!D10)</f>
        <v>196</v>
      </c>
      <c r="N93" s="4">
        <f>Forward!N93+(-'Swap - Encargos'!E10)</f>
        <v>186</v>
      </c>
      <c r="O93" s="4">
        <f>Forward!O93+(-'Swap - Encargos'!F10)</f>
        <v>181</v>
      </c>
      <c r="P93" s="4">
        <f>Forward!P93+(-'Swap - Encargos'!G10)</f>
        <v>179</v>
      </c>
      <c r="Q93" s="4">
        <f>Forward!Q93+(-'Swap - Encargos'!H10)</f>
        <v>179</v>
      </c>
      <c r="R93" s="4">
        <f>Forward!R93+(-'Swap - Encargos'!I10)</f>
        <v>172</v>
      </c>
      <c r="S93" s="4">
        <f>Forward!S93+(-'Swap - Encargos'!J10)</f>
        <v>167</v>
      </c>
      <c r="T93" s="4">
        <f>Forward!T93+(-'Swap - Encargos'!K10)</f>
        <v>162</v>
      </c>
      <c r="U93" s="4">
        <f>Forward!U93</f>
        <v>0</v>
      </c>
      <c r="V93" s="6"/>
      <c r="W93" s="20">
        <f t="shared" si="0"/>
        <v>180</v>
      </c>
      <c r="X93" s="20">
        <f t="shared" si="1"/>
        <v>186.11985596707819</v>
      </c>
      <c r="Y93" s="23">
        <f t="shared" si="2"/>
        <v>180.58333333333334</v>
      </c>
      <c r="Z93" s="23">
        <f t="shared" si="3"/>
        <v>183.1969135802469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126</v>
      </c>
      <c r="AJ93" s="9">
        <f t="shared" si="8"/>
        <v>0.41176470588235292</v>
      </c>
      <c r="AK93" s="9">
        <f t="shared" si="9"/>
        <v>0.41176470588235292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Encargos'!B11)</f>
        <v>121</v>
      </c>
      <c r="L94" s="4">
        <f>Forward!L94+(-'Swap - Encargos'!C11)</f>
        <v>179</v>
      </c>
      <c r="M94" s="4">
        <f>Forward!M94+(-'Swap - Encargos'!D11)</f>
        <v>195</v>
      </c>
      <c r="N94" s="4">
        <f>Forward!N94+(-'Swap - Encargos'!E11)</f>
        <v>194</v>
      </c>
      <c r="O94" s="4">
        <f>Forward!O94+(-'Swap - Encargos'!F11)</f>
        <v>183</v>
      </c>
      <c r="P94" s="4">
        <f>Forward!P94+(-'Swap - Encargos'!G11)</f>
        <v>181</v>
      </c>
      <c r="Q94" s="4">
        <f>Forward!Q94+(-'Swap - Encargos'!H11)</f>
        <v>175</v>
      </c>
      <c r="R94" s="4">
        <f>Forward!R94+(-'Swap - Encargos'!I11)</f>
        <v>169</v>
      </c>
      <c r="S94" s="4">
        <f>Forward!S94+(-'Swap - Encargos'!J11)</f>
        <v>166</v>
      </c>
      <c r="T94" s="4">
        <f>Forward!T94+(-'Swap - Encargos'!K11)</f>
        <v>163</v>
      </c>
      <c r="U94" s="4">
        <f>Forward!U94</f>
        <v>0</v>
      </c>
      <c r="V94" s="6"/>
      <c r="W94" s="20">
        <f t="shared" si="0"/>
        <v>181.22222222222223</v>
      </c>
      <c r="X94" s="20">
        <f t="shared" si="1"/>
        <v>186.11985596707819</v>
      </c>
      <c r="Y94" s="23">
        <f t="shared" si="2"/>
        <v>182.4</v>
      </c>
      <c r="Z94" s="23">
        <f t="shared" si="3"/>
        <v>183.1969135802469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124.77777777777777</v>
      </c>
      <c r="AJ94" s="9">
        <f t="shared" si="8"/>
        <v>0.40777051561365285</v>
      </c>
      <c r="AK94" s="9">
        <f t="shared" si="9"/>
        <v>0.40777051561365285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Encargos'!B12)</f>
        <v>100</v>
      </c>
      <c r="L95" s="4">
        <f>Forward!L95+(-'Swap - Encargos'!C12)</f>
        <v>153</v>
      </c>
      <c r="M95" s="4">
        <f>Forward!M95+(-'Swap - Encargos'!D12)</f>
        <v>174</v>
      </c>
      <c r="N95" s="4">
        <f>Forward!N95+(-'Swap - Encargos'!E12)</f>
        <v>178</v>
      </c>
      <c r="O95" s="4">
        <f>Forward!O95+(-'Swap - Encargos'!F12)</f>
        <v>171</v>
      </c>
      <c r="P95" s="4">
        <f>Forward!P95+(-'Swap - Encargos'!G12)</f>
        <v>169</v>
      </c>
      <c r="Q95" s="4">
        <f>Forward!Q95+(-'Swap - Encargos'!H12)</f>
        <v>163</v>
      </c>
      <c r="R95" s="4">
        <f>Forward!R95+(-'Swap - Encargos'!I12)</f>
        <v>160</v>
      </c>
      <c r="S95" s="4">
        <f>Forward!S95+(-'Swap - Encargos'!J12)</f>
        <v>157</v>
      </c>
      <c r="T95" s="4">
        <f>Forward!T95+(-'Swap - Encargos'!K12)</f>
        <v>154</v>
      </c>
      <c r="U95" s="4">
        <f>Forward!U95</f>
        <v>0</v>
      </c>
      <c r="V95" s="6"/>
      <c r="W95" s="20">
        <f t="shared" si="0"/>
        <v>161.83333333333334</v>
      </c>
      <c r="X95" s="20">
        <f t="shared" si="1"/>
        <v>186.11985596707819</v>
      </c>
      <c r="Y95" s="23">
        <f t="shared" si="2"/>
        <v>165.55</v>
      </c>
      <c r="Z95" s="23">
        <f t="shared" si="3"/>
        <v>183.1969135802469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144.16666666666666</v>
      </c>
      <c r="AJ95" s="9">
        <f t="shared" si="8"/>
        <v>0.47113289760348581</v>
      </c>
      <c r="AK95" s="9">
        <f t="shared" si="9"/>
        <v>0.47113289760348581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Encargos'!B13)</f>
        <v>95</v>
      </c>
      <c r="L96" s="4">
        <f>Forward!L96+(-'Swap - Encargos'!C13)</f>
        <v>111</v>
      </c>
      <c r="M96" s="4">
        <f>Forward!M96+(-'Swap - Encargos'!D13)</f>
        <v>150</v>
      </c>
      <c r="N96" s="4">
        <f>Forward!N96+(-'Swap - Encargos'!E13)</f>
        <v>163</v>
      </c>
      <c r="O96" s="4">
        <f>Forward!O96+(-'Swap - Encargos'!F13)</f>
        <v>156</v>
      </c>
      <c r="P96" s="4">
        <f>Forward!P96+(-'Swap - Encargos'!G13)</f>
        <v>167</v>
      </c>
      <c r="Q96" s="4">
        <f>Forward!Q96+(-'Swap - Encargos'!H13)</f>
        <v>161</v>
      </c>
      <c r="R96" s="4">
        <f>Forward!R96+(-'Swap - Encargos'!I13)</f>
        <v>161</v>
      </c>
      <c r="S96" s="4">
        <f>Forward!S96+(-'Swap - Encargos'!J13)</f>
        <v>157</v>
      </c>
      <c r="T96" s="4">
        <f>Forward!T96+(-'Swap - Encargos'!K13)</f>
        <v>151</v>
      </c>
      <c r="U96" s="4">
        <f>Forward!U96</f>
        <v>0</v>
      </c>
      <c r="V96" s="6"/>
      <c r="W96" s="20">
        <f t="shared" si="0"/>
        <v>137.55555555555554</v>
      </c>
      <c r="X96" s="20">
        <f t="shared" si="1"/>
        <v>186.11985596707819</v>
      </c>
      <c r="Y96" s="23">
        <f t="shared" si="2"/>
        <v>147</v>
      </c>
      <c r="Z96" s="23">
        <f t="shared" si="3"/>
        <v>183.1969135802469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168.44444444444446</v>
      </c>
      <c r="AJ96" s="9">
        <f t="shared" si="8"/>
        <v>0.55047204066811917</v>
      </c>
      <c r="AK96" s="9">
        <f t="shared" si="9"/>
        <v>0.55047204066811917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Encargos'!B14)</f>
        <v>98</v>
      </c>
      <c r="L97" s="4">
        <f>Forward!L97+(-'Swap - Encargos'!C14)</f>
        <v>111</v>
      </c>
      <c r="M97" s="4">
        <f>Forward!M97+(-'Swap - Encargos'!D14)</f>
        <v>148</v>
      </c>
      <c r="N97" s="4">
        <f>Forward!N97+(-'Swap - Encargos'!E14)</f>
        <v>158</v>
      </c>
      <c r="O97" s="4">
        <f>Forward!O97+(-'Swap - Encargos'!F14)</f>
        <v>153</v>
      </c>
      <c r="P97" s="4">
        <f>Forward!P97+(-'Swap - Encargos'!G14)</f>
        <v>171</v>
      </c>
      <c r="Q97" s="4">
        <f>Forward!Q97+(-'Swap - Encargos'!H14)</f>
        <v>170</v>
      </c>
      <c r="R97" s="4">
        <f>Forward!R97+(-'Swap - Encargos'!I14)</f>
        <v>161</v>
      </c>
      <c r="S97" s="4">
        <f>Forward!S97+(-'Swap - Encargos'!J14)</f>
        <v>157</v>
      </c>
      <c r="T97" s="4">
        <f>Forward!T97+(-'Swap - Encargos'!K14)</f>
        <v>151</v>
      </c>
      <c r="U97" s="4">
        <f>Forward!U97</f>
        <v>0</v>
      </c>
      <c r="V97" s="6"/>
      <c r="W97" s="20">
        <f t="shared" si="0"/>
        <v>137.33333333333334</v>
      </c>
      <c r="X97" s="20">
        <f t="shared" si="1"/>
        <v>186.11985596707819</v>
      </c>
      <c r="Y97" s="23">
        <f t="shared" si="2"/>
        <v>146.98333333333332</v>
      </c>
      <c r="Z97" s="23">
        <f t="shared" si="3"/>
        <v>183.1969135802469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168.66666666666666</v>
      </c>
      <c r="AJ97" s="9">
        <f t="shared" si="8"/>
        <v>0.55119825708060999</v>
      </c>
      <c r="AK97" s="9">
        <f t="shared" si="9"/>
        <v>0.55119825708060999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Encargos'!C15)</f>
        <v>103</v>
      </c>
      <c r="M98" s="4">
        <f>Forward!M98+(-'Swap - Encargos'!D15)</f>
        <v>122</v>
      </c>
      <c r="N98" s="4">
        <f>Forward!N98+(-'Swap - Encargos'!E15)</f>
        <v>137</v>
      </c>
      <c r="O98" s="4">
        <f>Forward!O98+(-'Swap - Encargos'!F15)</f>
        <v>148</v>
      </c>
      <c r="P98" s="4">
        <f>Forward!P98+(-'Swap - Encargos'!G15)</f>
        <v>175</v>
      </c>
      <c r="Q98" s="4">
        <f>Forward!Q98+(-'Swap - Encargos'!H15)</f>
        <v>171</v>
      </c>
      <c r="R98" s="4">
        <f>Forward!R98+(-'Swap - Encargos'!I15)</f>
        <v>165</v>
      </c>
      <c r="S98" s="4">
        <f>Forward!S98+(-'Swap - Encargos'!J15)</f>
        <v>161</v>
      </c>
      <c r="T98" s="4">
        <f>Forward!T98+(-'Swap - Encargos'!K15)</f>
        <v>155</v>
      </c>
      <c r="U98" s="4">
        <f>Forward!U98</f>
        <v>0</v>
      </c>
      <c r="V98" s="6"/>
      <c r="W98" s="20">
        <f t="shared" si="0"/>
        <v>120.66666666666667</v>
      </c>
      <c r="X98" s="20">
        <f t="shared" si="1"/>
        <v>186.11985596707819</v>
      </c>
      <c r="Y98" s="23">
        <f t="shared" si="2"/>
        <v>137</v>
      </c>
      <c r="Z98" s="23">
        <f t="shared" si="3"/>
        <v>183.1969135802469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196.13333333333333</v>
      </c>
      <c r="AJ98" s="9">
        <f t="shared" si="8"/>
        <v>0.61910774410774405</v>
      </c>
      <c r="AK98" s="9">
        <f t="shared" si="9"/>
        <v>0.61910774410774405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Encargos'!C16)</f>
        <v>105</v>
      </c>
      <c r="M99" s="4">
        <f>Forward!M99+(-'Swap - Encargos'!D16)</f>
        <v>114</v>
      </c>
      <c r="N99" s="4">
        <f>Forward!N99+(-'Swap - Encargos'!E16)</f>
        <v>124</v>
      </c>
      <c r="O99" s="4">
        <f>Forward!O99+(-'Swap - Encargos'!F16)</f>
        <v>141</v>
      </c>
      <c r="P99" s="4">
        <f>Forward!P99+(-'Swap - Encargos'!G16)</f>
        <v>178</v>
      </c>
      <c r="Q99" s="4">
        <f>Forward!Q99+(-'Swap - Encargos'!H16)</f>
        <v>174</v>
      </c>
      <c r="R99" s="4">
        <f>Forward!R99+(-'Swap - Encargos'!I16)</f>
        <v>169</v>
      </c>
      <c r="S99" s="4">
        <f>Forward!S99+(-'Swap - Encargos'!J16)</f>
        <v>165</v>
      </c>
      <c r="T99" s="4">
        <f>Forward!T99+(-'Swap - Encargos'!K16)</f>
        <v>159</v>
      </c>
      <c r="U99" s="4">
        <f>Forward!U99</f>
        <v>0</v>
      </c>
      <c r="V99" s="6"/>
      <c r="W99" s="20">
        <f t="shared" si="0"/>
        <v>115.33333333333333</v>
      </c>
      <c r="X99" s="20">
        <f t="shared" si="1"/>
        <v>186.11985596707819</v>
      </c>
      <c r="Y99" s="23">
        <f t="shared" si="2"/>
        <v>133.55000000000001</v>
      </c>
      <c r="Z99" s="23">
        <f t="shared" si="3"/>
        <v>183.1969135802469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201.4666666666667</v>
      </c>
      <c r="AJ99" s="9">
        <f t="shared" si="8"/>
        <v>0.63594276094276103</v>
      </c>
      <c r="AK99" s="9">
        <f t="shared" si="9"/>
        <v>0.63594276094276103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Encargos'!C17)</f>
        <v>105</v>
      </c>
      <c r="M100" s="4">
        <f>Forward!M100+(-'Swap - Encargos'!D17)</f>
        <v>118</v>
      </c>
      <c r="N100" s="4">
        <f>Forward!N100+(-'Swap - Encargos'!E17)</f>
        <v>120</v>
      </c>
      <c r="O100" s="4">
        <f>Forward!O100+(-'Swap - Encargos'!F17)</f>
        <v>130</v>
      </c>
      <c r="P100" s="4">
        <f>Forward!P100+(-'Swap - Encargos'!G17)</f>
        <v>154</v>
      </c>
      <c r="Q100" s="4">
        <f>Forward!Q100+(-'Swap - Encargos'!H17)</f>
        <v>168</v>
      </c>
      <c r="R100" s="4">
        <f>Forward!R100+(-'Swap - Encargos'!I17)</f>
        <v>162</v>
      </c>
      <c r="S100" s="4">
        <f>Forward!S100+(-'Swap - Encargos'!J17)</f>
        <v>158</v>
      </c>
      <c r="T100" s="4">
        <f>Forward!T100+(-'Swap - Encargos'!K17)</f>
        <v>152</v>
      </c>
      <c r="U100" s="4">
        <f>Forward!U100</f>
        <v>0</v>
      </c>
      <c r="V100" s="6"/>
      <c r="W100" s="20">
        <f t="shared" si="0"/>
        <v>115.72222222222223</v>
      </c>
      <c r="X100" s="20">
        <f t="shared" si="1"/>
        <v>186.11985596707819</v>
      </c>
      <c r="Y100" s="23">
        <f t="shared" si="2"/>
        <v>127.5</v>
      </c>
      <c r="Z100" s="23">
        <f t="shared" si="3"/>
        <v>183.1969135802469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201.07777777777778</v>
      </c>
      <c r="AJ100" s="9">
        <f t="shared" si="8"/>
        <v>0.63471520763187428</v>
      </c>
      <c r="AK100" s="9">
        <f t="shared" si="9"/>
        <v>0.63471520763187428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Encargos'!C18)</f>
        <v>98</v>
      </c>
      <c r="M101" s="4">
        <f>Forward!M101+(-'Swap - Encargos'!D18)</f>
        <v>102</v>
      </c>
      <c r="N101" s="4">
        <f>Forward!N101+(-'Swap - Encargos'!E18)</f>
        <v>109</v>
      </c>
      <c r="O101" s="4">
        <f>Forward!O101+(-'Swap - Encargos'!F18)</f>
        <v>122</v>
      </c>
      <c r="P101" s="4">
        <f>Forward!P101+(-'Swap - Encargos'!G18)</f>
        <v>147</v>
      </c>
      <c r="Q101" s="4">
        <f>Forward!Q101+(-'Swap - Encargos'!H18)</f>
        <v>161</v>
      </c>
      <c r="R101" s="4">
        <f>Forward!R101+(-'Swap - Encargos'!I18)</f>
        <v>159</v>
      </c>
      <c r="S101" s="4">
        <f>Forward!S101+(-'Swap - Encargos'!J18)</f>
        <v>158</v>
      </c>
      <c r="T101" s="4">
        <f>Forward!T101+(-'Swap - Encargos'!K18)</f>
        <v>155</v>
      </c>
      <c r="U101" s="4">
        <f>Forward!U101</f>
        <v>0</v>
      </c>
      <c r="V101" s="6"/>
      <c r="W101" s="20">
        <f t="shared" si="0"/>
        <v>105</v>
      </c>
      <c r="X101" s="20">
        <f t="shared" si="1"/>
        <v>186.11985596707819</v>
      </c>
      <c r="Y101" s="23">
        <f t="shared" si="2"/>
        <v>118.75</v>
      </c>
      <c r="Z101" s="23">
        <f t="shared" si="3"/>
        <v>183.1969135802469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211.8</v>
      </c>
      <c r="AJ101" s="9">
        <f t="shared" si="8"/>
        <v>0.66856060606060608</v>
      </c>
      <c r="AK101" s="9">
        <f t="shared" si="9"/>
        <v>0.66856060606060608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Encargos'!C19)</f>
        <v>107</v>
      </c>
      <c r="M102" s="4">
        <f>Forward!M102+(-'Swap - Encargos'!D19)</f>
        <v>106</v>
      </c>
      <c r="N102" s="4">
        <f>Forward!N102+(-'Swap - Encargos'!E19)</f>
        <v>119</v>
      </c>
      <c r="O102" s="4">
        <f>Forward!O102+(-'Swap - Encargos'!F19)</f>
        <v>130</v>
      </c>
      <c r="P102" s="4">
        <f>Forward!P102+(-'Swap - Encargos'!G19)</f>
        <v>145</v>
      </c>
      <c r="Q102" s="4">
        <f>Forward!Q102+(-'Swap - Encargos'!H19)</f>
        <v>161</v>
      </c>
      <c r="R102" s="4">
        <f>Forward!R102+(-'Swap - Encargos'!I19)</f>
        <v>158</v>
      </c>
      <c r="S102" s="4">
        <f>Forward!S102+(-'Swap - Encargos'!J19)</f>
        <v>156</v>
      </c>
      <c r="T102" s="4">
        <f>Forward!T102+(-'Swap - Encargos'!K19)</f>
        <v>154</v>
      </c>
      <c r="U102" s="4">
        <f>Forward!U102</f>
        <v>0</v>
      </c>
      <c r="V102" s="6"/>
      <c r="W102" s="20">
        <f t="shared" si="0"/>
        <v>113.22222222222223</v>
      </c>
      <c r="X102" s="20">
        <f t="shared" si="1"/>
        <v>186.11985596707819</v>
      </c>
      <c r="Y102" s="23">
        <f t="shared" si="2"/>
        <v>125</v>
      </c>
      <c r="Z102" s="23">
        <f t="shared" si="3"/>
        <v>183.1969135802469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203.57777777777778</v>
      </c>
      <c r="AJ102" s="9">
        <f t="shared" si="8"/>
        <v>0.64260662177328842</v>
      </c>
      <c r="AK102" s="9">
        <f t="shared" si="9"/>
        <v>0.64260662177328842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Encargos'!C20)</f>
        <v>104</v>
      </c>
      <c r="M103" s="4">
        <f>Forward!M103+(-'Swap - Encargos'!D20)</f>
        <v>109</v>
      </c>
      <c r="N103" s="4">
        <f>Forward!N103+(-'Swap - Encargos'!E20)</f>
        <v>118</v>
      </c>
      <c r="O103" s="4">
        <f>Forward!O103+(-'Swap - Encargos'!F20)</f>
        <v>126</v>
      </c>
      <c r="P103" s="4">
        <f>Forward!P103+(-'Swap - Encargos'!G20)</f>
        <v>139</v>
      </c>
      <c r="Q103" s="4">
        <f>Forward!Q103+(-'Swap - Encargos'!H20)</f>
        <v>156</v>
      </c>
      <c r="R103" s="4">
        <f>Forward!R103+(-'Swap - Encargos'!I20)</f>
        <v>154</v>
      </c>
      <c r="S103" s="4">
        <f>Forward!S103+(-'Swap - Encargos'!J20)</f>
        <v>152</v>
      </c>
      <c r="T103" s="4">
        <f>Forward!T103+(-'Swap - Encargos'!K20)</f>
        <v>150</v>
      </c>
      <c r="U103" s="4">
        <f>Forward!U103</f>
        <v>0</v>
      </c>
      <c r="V103" s="6"/>
      <c r="W103" s="20">
        <f t="shared" si="0"/>
        <v>113.38888888888889</v>
      </c>
      <c r="X103" s="20">
        <f t="shared" si="1"/>
        <v>186.11985596707819</v>
      </c>
      <c r="Y103" s="23">
        <f t="shared" si="2"/>
        <v>123.53333333333333</v>
      </c>
      <c r="Z103" s="23">
        <f t="shared" si="3"/>
        <v>183.1969135802469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203.41111111111113</v>
      </c>
      <c r="AJ103" s="9">
        <f t="shared" si="8"/>
        <v>0.64208052749719413</v>
      </c>
      <c r="AK103" s="9">
        <f t="shared" si="9"/>
        <v>0.64208052749719413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Encargos'!C21)</f>
        <v>107</v>
      </c>
      <c r="M104" s="4">
        <f>Forward!M104+(-'Swap - Encargos'!D21)</f>
        <v>109</v>
      </c>
      <c r="N104" s="4">
        <f>Forward!N104+(-'Swap - Encargos'!E21)</f>
        <v>121</v>
      </c>
      <c r="O104" s="4">
        <f>Forward!O104+(-'Swap - Encargos'!F21)</f>
        <v>126</v>
      </c>
      <c r="P104" s="4">
        <f>Forward!P104+(-'Swap - Encargos'!G21)</f>
        <v>135</v>
      </c>
      <c r="Q104" s="4">
        <f>Forward!Q104+(-'Swap - Encargos'!H21)</f>
        <v>153</v>
      </c>
      <c r="R104" s="4">
        <f>Forward!R104+(-'Swap - Encargos'!I21)</f>
        <v>150</v>
      </c>
      <c r="S104" s="4">
        <f>Forward!S104+(-'Swap - Encargos'!J21)</f>
        <v>148</v>
      </c>
      <c r="T104" s="4">
        <f>Forward!T104+(-'Swap - Encargos'!K21)</f>
        <v>146</v>
      </c>
      <c r="U104" s="4">
        <f>Forward!U104</f>
        <v>0</v>
      </c>
      <c r="V104" s="6"/>
      <c r="W104" s="20">
        <f t="shared" si="0"/>
        <v>115.5</v>
      </c>
      <c r="X104" s="20">
        <f t="shared" si="1"/>
        <v>186.11985596707819</v>
      </c>
      <c r="Y104" s="23">
        <f t="shared" si="2"/>
        <v>124.2</v>
      </c>
      <c r="Z104" s="23">
        <f t="shared" si="3"/>
        <v>183.1969135802469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201.3</v>
      </c>
      <c r="AJ104" s="9">
        <f t="shared" si="8"/>
        <v>0.63541666666666663</v>
      </c>
      <c r="AK104" s="9">
        <f t="shared" si="9"/>
        <v>0.63541666666666663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Encargos'!C22)</f>
        <v>113</v>
      </c>
      <c r="M105" s="4">
        <f>Forward!M105+(-'Swap - Encargos'!D22)</f>
        <v>104</v>
      </c>
      <c r="N105" s="4">
        <f>Forward!N105+(-'Swap - Encargos'!E22)</f>
        <v>119</v>
      </c>
      <c r="O105" s="4">
        <f>Forward!O105+(-'Swap - Encargos'!F22)</f>
        <v>127</v>
      </c>
      <c r="P105" s="4">
        <f>Forward!P105+(-'Swap - Encargos'!G22)</f>
        <v>140</v>
      </c>
      <c r="Q105" s="4">
        <f>Forward!Q105+(-'Swap - Encargos'!H22)</f>
        <v>147</v>
      </c>
      <c r="R105" s="4">
        <f>Forward!R105+(-'Swap - Encargos'!I22)</f>
        <v>148</v>
      </c>
      <c r="S105" s="4">
        <f>Forward!S105+(-'Swap - Encargos'!J22)</f>
        <v>146</v>
      </c>
      <c r="T105" s="4">
        <f>Forward!T105+(-'Swap - Encargos'!K22)</f>
        <v>144</v>
      </c>
      <c r="U105" s="4">
        <f>Forward!U105</f>
        <v>0</v>
      </c>
      <c r="V105" s="6"/>
      <c r="W105" s="20">
        <f t="shared" si="0"/>
        <v>114.72222222222223</v>
      </c>
      <c r="X105" s="20">
        <f t="shared" si="1"/>
        <v>186.11985596707819</v>
      </c>
      <c r="Y105" s="23">
        <f t="shared" si="2"/>
        <v>124.56666666666666</v>
      </c>
      <c r="Z105" s="23">
        <f t="shared" si="3"/>
        <v>183.1969135802469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202.07777777777778</v>
      </c>
      <c r="AJ105" s="9">
        <f t="shared" si="8"/>
        <v>0.63787177328843991</v>
      </c>
      <c r="AK105" s="9">
        <f t="shared" si="9"/>
        <v>0.63787177328843991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Encargos'!C23)</f>
        <v>108</v>
      </c>
      <c r="M106" s="4">
        <f>Forward!M106+(-'Swap - Encargos'!D23)</f>
        <v>104</v>
      </c>
      <c r="N106" s="4">
        <f>Forward!N106+(-'Swap - Encargos'!E23)</f>
        <v>113</v>
      </c>
      <c r="O106" s="4">
        <f>Forward!O106+(-'Swap - Encargos'!F23)</f>
        <v>122</v>
      </c>
      <c r="P106" s="4">
        <f>Forward!P106+(-'Swap - Encargos'!G23)</f>
        <v>140</v>
      </c>
      <c r="Q106" s="4">
        <f>Forward!Q106+(-'Swap - Encargos'!H23)</f>
        <v>148</v>
      </c>
      <c r="R106" s="4">
        <f>Forward!R106+(-'Swap - Encargos'!I23)</f>
        <v>148</v>
      </c>
      <c r="S106" s="4">
        <f>Forward!S106+(-'Swap - Encargos'!J23)</f>
        <v>146</v>
      </c>
      <c r="T106" s="4">
        <f>Forward!T106+(-'Swap - Encargos'!K23)</f>
        <v>144</v>
      </c>
      <c r="U106" s="4">
        <f>Forward!U106</f>
        <v>0</v>
      </c>
      <c r="V106" s="6"/>
      <c r="W106" s="20">
        <f t="shared" si="0"/>
        <v>111.44444444444444</v>
      </c>
      <c r="X106" s="20">
        <f t="shared" si="1"/>
        <v>186.11985596707819</v>
      </c>
      <c r="Y106" s="23">
        <f t="shared" si="2"/>
        <v>122.73333333333333</v>
      </c>
      <c r="Z106" s="23">
        <f t="shared" si="3"/>
        <v>183.1969135802469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205.35555555555555</v>
      </c>
      <c r="AJ106" s="9">
        <f t="shared" si="8"/>
        <v>0.64821829405162734</v>
      </c>
      <c r="AK106" s="9">
        <f t="shared" si="9"/>
        <v>0.64821829405162734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Encargos'!C24)</f>
        <v>112</v>
      </c>
      <c r="M107" s="4">
        <f>Forward!M107+(-'Swap - Encargos'!D24)</f>
        <v>103</v>
      </c>
      <c r="N107" s="4">
        <f>Forward!N107+(-'Swap - Encargos'!E24)</f>
        <v>121</v>
      </c>
      <c r="O107" s="4">
        <f>Forward!O107+(-'Swap - Encargos'!F24)</f>
        <v>129</v>
      </c>
      <c r="P107" s="4">
        <f>Forward!P107+(-'Swap - Encargos'!G24)</f>
        <v>134</v>
      </c>
      <c r="Q107" s="4">
        <f>Forward!Q107+(-'Swap - Encargos'!H24)</f>
        <v>147</v>
      </c>
      <c r="R107" s="4">
        <f>Forward!R107+(-'Swap - Encargos'!I24)</f>
        <v>146</v>
      </c>
      <c r="S107" s="4">
        <f>Forward!S107+(-'Swap - Encargos'!J24)</f>
        <v>144</v>
      </c>
      <c r="T107" s="4">
        <f>Forward!T107+(-'Swap - Encargos'!K24)</f>
        <v>142</v>
      </c>
      <c r="U107" s="4">
        <f>Forward!U107</f>
        <v>0</v>
      </c>
      <c r="V107" s="6"/>
      <c r="W107" s="20">
        <f t="shared" si="0"/>
        <v>116.25</v>
      </c>
      <c r="X107" s="20">
        <f t="shared" si="1"/>
        <v>186.11985596707819</v>
      </c>
      <c r="Y107" s="23">
        <f t="shared" si="2"/>
        <v>125.05</v>
      </c>
      <c r="Z107" s="23">
        <f t="shared" si="3"/>
        <v>183.1969135802469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200.55</v>
      </c>
      <c r="AJ107" s="9">
        <f t="shared" si="8"/>
        <v>0.63304924242424243</v>
      </c>
      <c r="AK107" s="9">
        <f t="shared" si="9"/>
        <v>0.63304924242424243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Encargos'!C25)</f>
        <v>113</v>
      </c>
      <c r="M108" s="4">
        <f>Forward!M108+(-'Swap - Encargos'!D25)</f>
        <v>116</v>
      </c>
      <c r="N108" s="4">
        <f>Forward!N108+(-'Swap - Encargos'!E25)</f>
        <v>130</v>
      </c>
      <c r="O108" s="4">
        <f>Forward!O108+(-'Swap - Encargos'!F25)</f>
        <v>137</v>
      </c>
      <c r="P108" s="4">
        <f>Forward!P108+(-'Swap - Encargos'!G25)</f>
        <v>136</v>
      </c>
      <c r="Q108" s="4">
        <f>Forward!Q108+(-'Swap - Encargos'!H25)</f>
        <v>150</v>
      </c>
      <c r="R108" s="4">
        <f>Forward!R108+(-'Swap - Encargos'!I25)</f>
        <v>148</v>
      </c>
      <c r="S108" s="4">
        <f>Forward!S108+(-'Swap - Encargos'!J25)</f>
        <v>146</v>
      </c>
      <c r="T108" s="4">
        <f>Forward!T108+(-'Swap - Encargos'!K25)</f>
        <v>144</v>
      </c>
      <c r="U108" s="4">
        <f>Forward!U108</f>
        <v>0</v>
      </c>
      <c r="V108" s="6"/>
      <c r="W108" s="20">
        <f t="shared" si="0"/>
        <v>126.33333333333333</v>
      </c>
      <c r="X108" s="20">
        <f t="shared" si="1"/>
        <v>186.11985596707819</v>
      </c>
      <c r="Y108" s="23">
        <f t="shared" si="2"/>
        <v>132.56666666666666</v>
      </c>
      <c r="Z108" s="23">
        <f t="shared" si="3"/>
        <v>183.1969135802469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190.4666666666667</v>
      </c>
      <c r="AJ108" s="9">
        <f t="shared" si="8"/>
        <v>0.60122053872053882</v>
      </c>
      <c r="AK108" s="9">
        <f t="shared" si="9"/>
        <v>0.60122053872053882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Encargos'!C26)</f>
        <v>115</v>
      </c>
      <c r="M109" s="4">
        <f>Forward!M109+(-'Swap - Encargos'!D26)</f>
        <v>117</v>
      </c>
      <c r="N109" s="4">
        <f>Forward!N109+(-'Swap - Encargos'!E26)</f>
        <v>143</v>
      </c>
      <c r="O109" s="4">
        <f>Forward!O109+(-'Swap - Encargos'!F26)</f>
        <v>152</v>
      </c>
      <c r="P109" s="4">
        <f>Forward!P109+(-'Swap - Encargos'!G26)</f>
        <v>153</v>
      </c>
      <c r="Q109" s="4">
        <f>Forward!Q109+(-'Swap - Encargos'!H26)</f>
        <v>157</v>
      </c>
      <c r="R109" s="4">
        <f>Forward!R109+(-'Swap - Encargos'!I26)</f>
        <v>159</v>
      </c>
      <c r="S109" s="4">
        <f>Forward!S109+(-'Swap - Encargos'!J26)</f>
        <v>157</v>
      </c>
      <c r="T109" s="4">
        <f>Forward!T109+(-'Swap - Encargos'!K26)</f>
        <v>155</v>
      </c>
      <c r="U109" s="4">
        <f>Forward!U109</f>
        <v>0</v>
      </c>
      <c r="V109" s="6"/>
      <c r="W109" s="20">
        <f t="shared" si="0"/>
        <v>136.30555555555554</v>
      </c>
      <c r="X109" s="20">
        <f t="shared" si="1"/>
        <v>186.11985596707819</v>
      </c>
      <c r="Y109" s="23">
        <f t="shared" si="2"/>
        <v>143.69999999999999</v>
      </c>
      <c r="Z109" s="23">
        <f t="shared" si="3"/>
        <v>183.1969135802469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180.49444444444447</v>
      </c>
      <c r="AJ109" s="9">
        <f t="shared" si="8"/>
        <v>0.56974256453423122</v>
      </c>
      <c r="AK109" s="9">
        <f t="shared" si="9"/>
        <v>0.56974256453423122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Encargos'!D27)</f>
        <v>117</v>
      </c>
      <c r="N110" s="4">
        <f>Forward!N110+(-'Swap - Encargos'!E27)</f>
        <v>129</v>
      </c>
      <c r="O110" s="4">
        <f>Forward!O110+(-'Swap - Encargos'!F27)</f>
        <v>142</v>
      </c>
      <c r="P110" s="4">
        <f>Forward!P110+(-'Swap - Encargos'!G27)</f>
        <v>166</v>
      </c>
      <c r="Q110" s="4">
        <f>Forward!Q110+(-'Swap - Encargos'!H27)</f>
        <v>165</v>
      </c>
      <c r="R110" s="4">
        <f>Forward!R110+(-'Swap - Encargos'!I27)</f>
        <v>165</v>
      </c>
      <c r="S110" s="4">
        <f>Forward!S110+(-'Swap - Encargos'!J27)</f>
        <v>163</v>
      </c>
      <c r="T110" s="4">
        <f>Forward!T110+(-'Swap - Encargos'!K27)</f>
        <v>161</v>
      </c>
      <c r="U110" s="4">
        <f>Forward!U110</f>
        <v>0</v>
      </c>
      <c r="V110" s="6"/>
      <c r="W110" s="20">
        <f t="shared" si="0"/>
        <v>129.33333333333334</v>
      </c>
      <c r="X110" s="20">
        <f t="shared" si="1"/>
        <v>186.11985596707819</v>
      </c>
      <c r="Y110" s="23">
        <f t="shared" si="2"/>
        <v>143.80000000000001</v>
      </c>
      <c r="Z110" s="23">
        <f t="shared" si="3"/>
        <v>183.1969135802469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217.16666666666666</v>
      </c>
      <c r="AJ110" s="9">
        <f t="shared" si="8"/>
        <v>0.62674362674362671</v>
      </c>
      <c r="AK110" s="9">
        <f t="shared" si="9"/>
        <v>0.62674362674362671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Encargos'!D28)</f>
        <v>155</v>
      </c>
      <c r="N111" s="4">
        <f>Forward!N111+(-'Swap - Encargos'!E28)</f>
        <v>212</v>
      </c>
      <c r="O111" s="4">
        <f>Forward!O111+(-'Swap - Encargos'!F28)</f>
        <v>208</v>
      </c>
      <c r="P111" s="4">
        <f>Forward!P111+(-'Swap - Encargos'!G28)</f>
        <v>199</v>
      </c>
      <c r="Q111" s="4">
        <f>Forward!Q111+(-'Swap - Encargos'!H28)</f>
        <v>191</v>
      </c>
      <c r="R111" s="4">
        <f>Forward!R111+(-'Swap - Encargos'!I28)</f>
        <v>185</v>
      </c>
      <c r="S111" s="4">
        <f>Forward!S111+(-'Swap - Encargos'!J28)</f>
        <v>180</v>
      </c>
      <c r="T111" s="4">
        <f>Forward!T111+(-'Swap - Encargos'!K28)</f>
        <v>175</v>
      </c>
      <c r="U111" s="4">
        <f>Forward!U111</f>
        <v>0</v>
      </c>
      <c r="V111" s="6"/>
      <c r="W111" s="20">
        <f t="shared" si="0"/>
        <v>192.88888888888889</v>
      </c>
      <c r="X111" s="20">
        <f t="shared" si="1"/>
        <v>186.11985596707819</v>
      </c>
      <c r="Y111" s="23">
        <f t="shared" si="2"/>
        <v>193.5</v>
      </c>
      <c r="Z111" s="23">
        <f t="shared" si="3"/>
        <v>183.1969135802469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153.61111111111111</v>
      </c>
      <c r="AJ111" s="9">
        <f t="shared" si="8"/>
        <v>0.44332210998877669</v>
      </c>
      <c r="AK111" s="9">
        <f t="shared" si="9"/>
        <v>0.44332210998877669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Encargos'!D29)</f>
        <v>160</v>
      </c>
      <c r="N112" s="4">
        <f>Forward!N112+(-'Swap - Encargos'!E29)</f>
        <v>193</v>
      </c>
      <c r="O112" s="4">
        <f>Forward!O112+(-'Swap - Encargos'!F29)</f>
        <v>190</v>
      </c>
      <c r="P112" s="4">
        <f>Forward!P112+(-'Swap - Encargos'!G29)</f>
        <v>182</v>
      </c>
      <c r="Q112" s="4">
        <f>Forward!Q112+(-'Swap - Encargos'!H29)</f>
        <v>188</v>
      </c>
      <c r="R112" s="4">
        <f>Forward!R112+(-'Swap - Encargos'!I29)</f>
        <v>186</v>
      </c>
      <c r="S112" s="4">
        <f>Forward!S112+(-'Swap - Encargos'!J29)</f>
        <v>181</v>
      </c>
      <c r="T112" s="4">
        <f>Forward!T112+(-'Swap - Encargos'!K29)</f>
        <v>176</v>
      </c>
      <c r="U112" s="4">
        <f>Forward!U112</f>
        <v>0</v>
      </c>
      <c r="V112" s="6"/>
      <c r="W112" s="20">
        <f t="shared" si="0"/>
        <v>182.22222222222223</v>
      </c>
      <c r="X112" s="20">
        <f t="shared" si="1"/>
        <v>186.11985596707819</v>
      </c>
      <c r="Y112" s="23">
        <f t="shared" si="2"/>
        <v>183.46666666666667</v>
      </c>
      <c r="Z112" s="23">
        <f t="shared" si="3"/>
        <v>183.1969135802469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164.27777777777777</v>
      </c>
      <c r="AJ112" s="9">
        <f t="shared" si="8"/>
        <v>0.47410614077280744</v>
      </c>
      <c r="AK112" s="9">
        <f t="shared" si="9"/>
        <v>0.47410614077280744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Encargos'!D30)</f>
        <v>143</v>
      </c>
      <c r="N113" s="4">
        <f>Forward!N113+(-'Swap - Encargos'!E30)</f>
        <v>173</v>
      </c>
      <c r="O113" s="4">
        <f>Forward!O113+(-'Swap - Encargos'!F30)</f>
        <v>180</v>
      </c>
      <c r="P113" s="4">
        <f>Forward!P113+(-'Swap - Encargos'!G30)</f>
        <v>180</v>
      </c>
      <c r="Q113" s="4">
        <f>Forward!Q113+(-'Swap - Encargos'!H30)</f>
        <v>173</v>
      </c>
      <c r="R113" s="4">
        <f>Forward!R113+(-'Swap - Encargos'!I30)</f>
        <v>172</v>
      </c>
      <c r="S113" s="4">
        <f>Forward!S113+(-'Swap - Encargos'!J30)</f>
        <v>167</v>
      </c>
      <c r="T113" s="4">
        <f>Forward!T113+(-'Swap - Encargos'!K30)</f>
        <v>162</v>
      </c>
      <c r="U113" s="4">
        <f>Forward!U113</f>
        <v>0</v>
      </c>
      <c r="V113" s="6"/>
      <c r="W113" s="20">
        <f t="shared" si="0"/>
        <v>168.41666666666666</v>
      </c>
      <c r="X113" s="20">
        <f t="shared" si="1"/>
        <v>186.11985596707819</v>
      </c>
      <c r="Y113" s="23">
        <f t="shared" si="2"/>
        <v>171.25</v>
      </c>
      <c r="Z113" s="23">
        <f t="shared" si="3"/>
        <v>183.1969135802469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178.08333333333334</v>
      </c>
      <c r="AJ113" s="9">
        <f t="shared" si="8"/>
        <v>0.51394901394901393</v>
      </c>
      <c r="AK113" s="9">
        <f t="shared" si="9"/>
        <v>0.51394901394901393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Encargos'!D31)</f>
        <v>115</v>
      </c>
      <c r="N114" s="4">
        <f>Forward!N114+(-'Swap - Encargos'!E31)</f>
        <v>154</v>
      </c>
      <c r="O114" s="4">
        <f>Forward!O114+(-'Swap - Encargos'!F31)</f>
        <v>169</v>
      </c>
      <c r="P114" s="4">
        <f>Forward!P114+(-'Swap - Encargos'!G31)</f>
        <v>169</v>
      </c>
      <c r="Q114" s="4">
        <f>Forward!Q114+(-'Swap - Encargos'!H31)</f>
        <v>166</v>
      </c>
      <c r="R114" s="4">
        <f>Forward!R114+(-'Swap - Encargos'!I31)</f>
        <v>162</v>
      </c>
      <c r="S114" s="4">
        <f>Forward!S114+(-'Swap - Encargos'!J31)</f>
        <v>157</v>
      </c>
      <c r="T114" s="4">
        <f>Forward!T114+(-'Swap - Encargos'!K31)</f>
        <v>152</v>
      </c>
      <c r="U114" s="4">
        <f>Forward!U114</f>
        <v>0</v>
      </c>
      <c r="V114" s="6"/>
      <c r="W114" s="20">
        <f t="shared" si="0"/>
        <v>152</v>
      </c>
      <c r="X114" s="20">
        <f t="shared" si="1"/>
        <v>186.11985596707819</v>
      </c>
      <c r="Y114" s="23">
        <f t="shared" si="2"/>
        <v>157.73333333333332</v>
      </c>
      <c r="Z114" s="23">
        <f t="shared" si="3"/>
        <v>183.1969135802469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194.5</v>
      </c>
      <c r="AJ114" s="9">
        <f t="shared" si="8"/>
        <v>0.56132756132756134</v>
      </c>
      <c r="AK114" s="9">
        <f t="shared" si="9"/>
        <v>0.56132756132756134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Encargos'!D32)</f>
        <v>172</v>
      </c>
      <c r="N115" s="4">
        <f>Forward!N115+(-'Swap - Encargos'!E32)</f>
        <v>187</v>
      </c>
      <c r="O115" s="4">
        <f>Forward!O115+(-'Swap - Encargos'!F32)</f>
        <v>186</v>
      </c>
      <c r="P115" s="4">
        <f>Forward!P115+(-'Swap - Encargos'!G32)</f>
        <v>178</v>
      </c>
      <c r="Q115" s="4">
        <f>Forward!Q115+(-'Swap - Encargos'!H32)</f>
        <v>174</v>
      </c>
      <c r="R115" s="4">
        <f>Forward!R115+(-'Swap - Encargos'!I32)</f>
        <v>170</v>
      </c>
      <c r="S115" s="4">
        <f>Forward!S115+(-'Swap - Encargos'!J32)</f>
        <v>165</v>
      </c>
      <c r="T115" s="4">
        <f>Forward!T115+(-'Swap - Encargos'!K32)</f>
        <v>160</v>
      </c>
      <c r="U115" s="4">
        <f>Forward!U115</f>
        <v>0</v>
      </c>
      <c r="V115" s="6"/>
      <c r="W115" s="20">
        <f t="shared" si="0"/>
        <v>182.5</v>
      </c>
      <c r="X115" s="20">
        <f t="shared" si="1"/>
        <v>186.11985596707819</v>
      </c>
      <c r="Y115" s="23">
        <f t="shared" si="2"/>
        <v>179.23333333333332</v>
      </c>
      <c r="Z115" s="23">
        <f t="shared" si="3"/>
        <v>183.1969135802469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164</v>
      </c>
      <c r="AJ115" s="9">
        <f t="shared" si="8"/>
        <v>0.47330447330447328</v>
      </c>
      <c r="AK115" s="9">
        <f t="shared" si="9"/>
        <v>0.47330447330447328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Encargos'!D33)</f>
        <v>230</v>
      </c>
      <c r="N116" s="4">
        <f>Forward!N116+(-'Swap - Encargos'!E33)</f>
        <v>210</v>
      </c>
      <c r="O116" s="4">
        <f>Forward!O116+(-'Swap - Encargos'!F33)</f>
        <v>195</v>
      </c>
      <c r="P116" s="4">
        <f>Forward!P116+(-'Swap - Encargos'!G33)</f>
        <v>179</v>
      </c>
      <c r="Q116" s="4">
        <f>Forward!Q116+(-'Swap - Encargos'!H33)</f>
        <v>177</v>
      </c>
      <c r="R116" s="4">
        <f>Forward!R116+(-'Swap - Encargos'!I33)</f>
        <v>171</v>
      </c>
      <c r="S116" s="4">
        <f>Forward!S116+(-'Swap - Encargos'!J33)</f>
        <v>166</v>
      </c>
      <c r="T116" s="4">
        <f>Forward!T116+(-'Swap - Encargos'!K33)</f>
        <v>161</v>
      </c>
      <c r="U116" s="4">
        <f>Forward!U116</f>
        <v>0</v>
      </c>
      <c r="V116" s="6"/>
      <c r="W116" s="20">
        <f t="shared" si="0"/>
        <v>203.16666666666666</v>
      </c>
      <c r="X116" s="20">
        <f t="shared" si="1"/>
        <v>186.11985596707819</v>
      </c>
      <c r="Y116" s="23">
        <f t="shared" si="2"/>
        <v>192.3</v>
      </c>
      <c r="Z116" s="23">
        <f t="shared" si="3"/>
        <v>183.1969135802469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143.33333333333334</v>
      </c>
      <c r="AJ116" s="9">
        <f t="shared" si="8"/>
        <v>0.41366041366041367</v>
      </c>
      <c r="AK116" s="9">
        <f t="shared" si="9"/>
        <v>0.41366041366041367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Encargos'!D34)</f>
        <v>182</v>
      </c>
      <c r="N117" s="4">
        <f>Forward!N117+(-'Swap - Encargos'!E34)</f>
        <v>197</v>
      </c>
      <c r="O117" s="4">
        <f>Forward!O117+(-'Swap - Encargos'!F34)</f>
        <v>190</v>
      </c>
      <c r="P117" s="4">
        <f>Forward!P117+(-'Swap - Encargos'!G34)</f>
        <v>178</v>
      </c>
      <c r="Q117" s="4">
        <f>Forward!Q117+(-'Swap - Encargos'!H34)</f>
        <v>170</v>
      </c>
      <c r="R117" s="4">
        <f>Forward!R117+(-'Swap - Encargos'!I34)</f>
        <v>167</v>
      </c>
      <c r="S117" s="4">
        <f>Forward!S117+(-'Swap - Encargos'!J34)</f>
        <v>164</v>
      </c>
      <c r="T117" s="4">
        <f>Forward!T117+(-'Swap - Encargos'!K34)</f>
        <v>160</v>
      </c>
      <c r="U117" s="4">
        <f>Forward!U117</f>
        <v>0</v>
      </c>
      <c r="V117" s="6"/>
      <c r="W117" s="20">
        <f t="shared" si="0"/>
        <v>188.88888888888889</v>
      </c>
      <c r="X117" s="20">
        <f t="shared" si="1"/>
        <v>186.11985596707819</v>
      </c>
      <c r="Y117" s="23">
        <f t="shared" si="2"/>
        <v>181.65</v>
      </c>
      <c r="Z117" s="23">
        <f t="shared" si="3"/>
        <v>183.1969135802469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157.61111111111111</v>
      </c>
      <c r="AJ117" s="9">
        <f t="shared" si="8"/>
        <v>0.45486612153278821</v>
      </c>
      <c r="AK117" s="9">
        <f t="shared" si="9"/>
        <v>0.45486612153278821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Encargos'!D35)</f>
        <v>226</v>
      </c>
      <c r="N118" s="4">
        <f>Forward!N118+(-'Swap - Encargos'!E35)</f>
        <v>203</v>
      </c>
      <c r="O118" s="4">
        <f>Forward!O118+(-'Swap - Encargos'!F35)</f>
        <v>198</v>
      </c>
      <c r="P118" s="4">
        <f>Forward!P118+(-'Swap - Encargos'!G35)</f>
        <v>184</v>
      </c>
      <c r="Q118" s="4">
        <f>Forward!Q118+(-'Swap - Encargos'!H35)</f>
        <v>173</v>
      </c>
      <c r="R118" s="4">
        <f>Forward!R118+(-'Swap - Encargos'!I35)</f>
        <v>170</v>
      </c>
      <c r="S118" s="4">
        <f>Forward!S118+(-'Swap - Encargos'!J35)</f>
        <v>167</v>
      </c>
      <c r="T118" s="4">
        <f>Forward!T118+(-'Swap - Encargos'!K35)</f>
        <v>163</v>
      </c>
      <c r="U118" s="4">
        <f>Forward!U118</f>
        <v>0</v>
      </c>
      <c r="V118" s="6"/>
      <c r="W118" s="20">
        <f t="shared" si="0"/>
        <v>199.66666666666666</v>
      </c>
      <c r="X118" s="20">
        <f t="shared" si="1"/>
        <v>186.11985596707819</v>
      </c>
      <c r="Y118" s="23">
        <f t="shared" si="2"/>
        <v>189.33333333333334</v>
      </c>
      <c r="Z118" s="23">
        <f t="shared" si="3"/>
        <v>183.1969135802469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146.83333333333334</v>
      </c>
      <c r="AJ118" s="9">
        <f t="shared" si="8"/>
        <v>0.42376142376142378</v>
      </c>
      <c r="AK118" s="9">
        <f t="shared" si="9"/>
        <v>0.42376142376142378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Encargos'!D36)</f>
        <v>281</v>
      </c>
      <c r="N119" s="4">
        <f>Forward!N119+(-'Swap - Encargos'!E36)</f>
        <v>214</v>
      </c>
      <c r="O119" s="4">
        <f>Forward!O119+(-'Swap - Encargos'!F36)</f>
        <v>192</v>
      </c>
      <c r="P119" s="4">
        <f>Forward!P119+(-'Swap - Encargos'!G36)</f>
        <v>176</v>
      </c>
      <c r="Q119" s="4">
        <f>Forward!Q119+(-'Swap - Encargos'!H36)</f>
        <v>175</v>
      </c>
      <c r="R119" s="4">
        <f>Forward!R119+(-'Swap - Encargos'!I36)</f>
        <v>168</v>
      </c>
      <c r="S119" s="4">
        <f>Forward!S119+(-'Swap - Encargos'!J36)</f>
        <v>165</v>
      </c>
      <c r="T119" s="4">
        <f>Forward!T119+(-'Swap - Encargos'!K36)</f>
        <v>161</v>
      </c>
      <c r="U119" s="4">
        <f>Forward!U119</f>
        <v>0</v>
      </c>
      <c r="V119" s="6"/>
      <c r="W119" s="20">
        <f t="shared" si="0"/>
        <v>202.75</v>
      </c>
      <c r="X119" s="20">
        <f t="shared" si="1"/>
        <v>186.11985596707819</v>
      </c>
      <c r="Y119" s="23">
        <f t="shared" si="2"/>
        <v>190.65</v>
      </c>
      <c r="Z119" s="23">
        <f t="shared" si="3"/>
        <v>183.1969135802469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143.75</v>
      </c>
      <c r="AJ119" s="9">
        <f t="shared" si="8"/>
        <v>0.41486291486291488</v>
      </c>
      <c r="AK119" s="9">
        <f t="shared" si="9"/>
        <v>0.41486291486291488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Encargos'!D37)</f>
        <v>245</v>
      </c>
      <c r="N120" s="4">
        <f>Forward!N120+(-'Swap - Encargos'!E37)</f>
        <v>147</v>
      </c>
      <c r="O120" s="4">
        <f>Forward!O120+(-'Swap - Encargos'!F37)</f>
        <v>179</v>
      </c>
      <c r="P120" s="4">
        <f>Forward!P120+(-'Swap - Encargos'!G37)</f>
        <v>176</v>
      </c>
      <c r="Q120" s="4">
        <f>Forward!Q120+(-'Swap - Encargos'!H37)</f>
        <v>170</v>
      </c>
      <c r="R120" s="4">
        <f>Forward!R120+(-'Swap - Encargos'!I37)</f>
        <v>165</v>
      </c>
      <c r="S120" s="4">
        <f>Forward!S120+(-'Swap - Encargos'!J37)</f>
        <v>162</v>
      </c>
      <c r="T120" s="4">
        <f>Forward!T120+(-'Swap - Encargos'!K37)</f>
        <v>158</v>
      </c>
      <c r="U120" s="4">
        <f>Forward!U120</f>
        <v>0</v>
      </c>
      <c r="V120" s="6"/>
      <c r="W120" s="20">
        <f t="shared" si="0"/>
        <v>171.16666666666666</v>
      </c>
      <c r="X120" s="20">
        <f t="shared" si="1"/>
        <v>186.11985596707819</v>
      </c>
      <c r="Y120" s="23">
        <f t="shared" si="2"/>
        <v>170.06666666666666</v>
      </c>
      <c r="Z120" s="23">
        <f t="shared" si="3"/>
        <v>183.1969135802469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175.33333333333334</v>
      </c>
      <c r="AJ120" s="9">
        <f t="shared" si="8"/>
        <v>0.50601250601250602</v>
      </c>
      <c r="AK120" s="9">
        <f t="shared" si="9"/>
        <v>0.50601250601250602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Encargos'!D38)</f>
        <v>117</v>
      </c>
      <c r="N121" s="4">
        <f>Forward!N121+(-'Swap - Encargos'!E38)</f>
        <v>160</v>
      </c>
      <c r="O121" s="4">
        <f>Forward!O121+(-'Swap - Encargos'!F38)</f>
        <v>181</v>
      </c>
      <c r="P121" s="4">
        <f>Forward!P121+(-'Swap - Encargos'!G38)</f>
        <v>185</v>
      </c>
      <c r="Q121" s="4">
        <f>Forward!Q121+(-'Swap - Encargos'!H38)</f>
        <v>176</v>
      </c>
      <c r="R121" s="4">
        <f>Forward!R121+(-'Swap - Encargos'!I38)</f>
        <v>173</v>
      </c>
      <c r="S121" s="4">
        <f>Forward!S121+(-'Swap - Encargos'!J38)</f>
        <v>170</v>
      </c>
      <c r="T121" s="4">
        <f>Forward!T121+(-'Swap - Encargos'!K38)</f>
        <v>166</v>
      </c>
      <c r="U121" s="4">
        <f>Forward!U121</f>
        <v>0</v>
      </c>
      <c r="V121" s="6"/>
      <c r="W121" s="20">
        <f t="shared" si="0"/>
        <v>173.44444444444446</v>
      </c>
      <c r="X121" s="20">
        <f t="shared" si="1"/>
        <v>186.11985596707819</v>
      </c>
      <c r="Y121" s="23">
        <f t="shared" si="2"/>
        <v>174.06666666666666</v>
      </c>
      <c r="Z121" s="23">
        <f t="shared" si="3"/>
        <v>183.1969135802469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173.05555555555554</v>
      </c>
      <c r="AJ121" s="9">
        <f t="shared" si="8"/>
        <v>0.49943883277216605</v>
      </c>
      <c r="AK121" s="9">
        <f t="shared" si="9"/>
        <v>0.49943883277216605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Encargos'!E39)</f>
        <v>158</v>
      </c>
      <c r="O122" s="4">
        <f>Forward!O122+(-'Swap - Encargos'!F39)</f>
        <v>192</v>
      </c>
      <c r="P122" s="4">
        <f>Forward!P122+(-'Swap - Encargos'!G39)</f>
        <v>178</v>
      </c>
      <c r="Q122" s="4">
        <f>Forward!Q122+(-'Swap - Encargos'!H39)</f>
        <v>170</v>
      </c>
      <c r="R122" s="4">
        <f>Forward!R122+(-'Swap - Encargos'!I39)</f>
        <v>167</v>
      </c>
      <c r="S122" s="4">
        <f>Forward!S122+(-'Swap - Encargos'!J39)</f>
        <v>164</v>
      </c>
      <c r="T122" s="4">
        <f>Forward!T122+(-'Swap - Encargos'!K39)</f>
        <v>160</v>
      </c>
      <c r="U122" s="4">
        <f>Forward!U122</f>
        <v>0</v>
      </c>
      <c r="V122" s="6"/>
      <c r="W122" s="20">
        <f t="shared" si="0"/>
        <v>176</v>
      </c>
      <c r="X122" s="20">
        <f t="shared" si="1"/>
        <v>186.11985596707819</v>
      </c>
      <c r="Y122" s="23">
        <f t="shared" si="2"/>
        <v>173</v>
      </c>
      <c r="Z122" s="23">
        <f t="shared" si="3"/>
        <v>183.1969135802469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202.3</v>
      </c>
      <c r="AJ122" s="9">
        <f t="shared" si="8"/>
        <v>0.53476077187417392</v>
      </c>
      <c r="AK122" s="9">
        <f t="shared" si="9"/>
        <v>0.53476077187417392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Encargos'!E40)</f>
        <v>214</v>
      </c>
      <c r="O123" s="4">
        <f>Forward!O123+(-'Swap - Encargos'!F40)</f>
        <v>205</v>
      </c>
      <c r="P123" s="4">
        <f>Forward!P123+(-'Swap - Encargos'!G40)</f>
        <v>193</v>
      </c>
      <c r="Q123" s="4">
        <f>Forward!Q123+(-'Swap - Encargos'!H40)</f>
        <v>179</v>
      </c>
      <c r="R123" s="4">
        <f>Forward!R123+(-'Swap - Encargos'!I40)</f>
        <v>175</v>
      </c>
      <c r="S123" s="4">
        <f>Forward!S123+(-'Swap - Encargos'!J40)</f>
        <v>172</v>
      </c>
      <c r="T123" s="4">
        <f>Forward!T123+(-'Swap - Encargos'!K40)</f>
        <v>163</v>
      </c>
      <c r="U123" s="4">
        <f>Forward!U123</f>
        <v>0</v>
      </c>
      <c r="V123" s="6"/>
      <c r="W123" s="20">
        <f t="shared" si="0"/>
        <v>203.02777777777777</v>
      </c>
      <c r="X123" s="20">
        <f t="shared" si="1"/>
        <v>186.11985596707819</v>
      </c>
      <c r="Y123" s="23">
        <f t="shared" si="2"/>
        <v>192.5</v>
      </c>
      <c r="Z123" s="23">
        <f t="shared" si="3"/>
        <v>183.1969135802469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175.27222222222224</v>
      </c>
      <c r="AJ123" s="9">
        <f t="shared" si="8"/>
        <v>0.4633154169236644</v>
      </c>
      <c r="AK123" s="9">
        <f t="shared" si="9"/>
        <v>0.4633154169236644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Encargos'!E41)</f>
        <v>283</v>
      </c>
      <c r="O124" s="4">
        <f>Forward!O124+(-'Swap - Encargos'!F41)</f>
        <v>232</v>
      </c>
      <c r="P124" s="4">
        <f>Forward!P124+(-'Swap - Encargos'!G41)</f>
        <v>192</v>
      </c>
      <c r="Q124" s="4">
        <f>Forward!Q124+(-'Swap - Encargos'!H41)</f>
        <v>185</v>
      </c>
      <c r="R124" s="4">
        <f>Forward!R124+(-'Swap - Encargos'!I41)</f>
        <v>185</v>
      </c>
      <c r="S124" s="4">
        <f>Forward!S124+(-'Swap - Encargos'!J41)</f>
        <v>181</v>
      </c>
      <c r="T124" s="4">
        <f>Forward!T124+(-'Swap - Encargos'!K41)</f>
        <v>171</v>
      </c>
      <c r="U124" s="4">
        <f>Forward!U124</f>
        <v>0</v>
      </c>
      <c r="V124" s="6"/>
      <c r="W124" s="20">
        <f t="shared" si="0"/>
        <v>230.22222222222223</v>
      </c>
      <c r="X124" s="20">
        <f t="shared" si="1"/>
        <v>186.11985596707819</v>
      </c>
      <c r="Y124" s="23">
        <f t="shared" si="2"/>
        <v>212</v>
      </c>
      <c r="Z124" s="23">
        <f t="shared" si="3"/>
        <v>183.1969135802469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148.07777777777778</v>
      </c>
      <c r="AJ124" s="9">
        <f t="shared" si="8"/>
        <v>0.39142949452227804</v>
      </c>
      <c r="AK124" s="9">
        <f t="shared" si="9"/>
        <v>0.39142949452227804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Encargos'!E42)</f>
        <v>288</v>
      </c>
      <c r="O125" s="4">
        <f>Forward!O125+(-'Swap - Encargos'!F42)</f>
        <v>235</v>
      </c>
      <c r="P125" s="4">
        <f>Forward!P125+(-'Swap - Encargos'!G42)</f>
        <v>187</v>
      </c>
      <c r="Q125" s="4">
        <f>Forward!Q125+(-'Swap - Encargos'!H42)</f>
        <v>174</v>
      </c>
      <c r="R125" s="4">
        <f>Forward!R125+(-'Swap - Encargos'!I42)</f>
        <v>184</v>
      </c>
      <c r="S125" s="4">
        <f>Forward!S125+(-'Swap - Encargos'!J42)</f>
        <v>184</v>
      </c>
      <c r="T125" s="4">
        <f>Forward!T125+(-'Swap - Encargos'!K42)</f>
        <v>177</v>
      </c>
      <c r="U125" s="4">
        <f>Forward!U125</f>
        <v>0</v>
      </c>
      <c r="V125" s="6"/>
      <c r="W125" s="20">
        <f t="shared" si="0"/>
        <v>227.16666666666666</v>
      </c>
      <c r="X125" s="20">
        <f t="shared" si="1"/>
        <v>186.11985596707819</v>
      </c>
      <c r="Y125" s="23">
        <f t="shared" si="2"/>
        <v>208.4</v>
      </c>
      <c r="Z125" s="23">
        <f t="shared" si="3"/>
        <v>183.1969135802469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151.13333333333335</v>
      </c>
      <c r="AJ125" s="9">
        <f t="shared" si="8"/>
        <v>0.39950656445501809</v>
      </c>
      <c r="AK125" s="9">
        <f t="shared" si="9"/>
        <v>0.39950656445501809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Encargos'!E43)</f>
        <v>303</v>
      </c>
      <c r="O126" s="4">
        <f>Forward!O126+(-'Swap - Encargos'!F43)</f>
        <v>239</v>
      </c>
      <c r="P126" s="4">
        <f>Forward!P126+(-'Swap - Encargos'!G43)</f>
        <v>189</v>
      </c>
      <c r="Q126" s="4">
        <f>Forward!Q126+(-'Swap - Encargos'!H43)</f>
        <v>177</v>
      </c>
      <c r="R126" s="4">
        <f>Forward!R126+(-'Swap - Encargos'!I43)</f>
        <v>183</v>
      </c>
      <c r="S126" s="4">
        <f>Forward!S126+(-'Swap - Encargos'!J43)</f>
        <v>188</v>
      </c>
      <c r="T126" s="4">
        <f>Forward!T126+(-'Swap - Encargos'!K43)</f>
        <v>177</v>
      </c>
      <c r="U126" s="4">
        <f>Forward!U126</f>
        <v>0</v>
      </c>
      <c r="V126" s="6"/>
      <c r="W126" s="20">
        <f t="shared" si="0"/>
        <v>229.66666666666666</v>
      </c>
      <c r="X126" s="20">
        <f t="shared" si="1"/>
        <v>186.11985596707819</v>
      </c>
      <c r="Y126" s="23">
        <f t="shared" si="2"/>
        <v>210.53333333333333</v>
      </c>
      <c r="Z126" s="23">
        <f t="shared" si="3"/>
        <v>183.1969135802469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148.63333333333335</v>
      </c>
      <c r="AJ126" s="9">
        <f t="shared" si="8"/>
        <v>0.39289805269186717</v>
      </c>
      <c r="AK126" s="9">
        <f t="shared" si="9"/>
        <v>0.39289805269186717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Encargos'!E44)</f>
        <v>320</v>
      </c>
      <c r="O127" s="4">
        <f>Forward!O127+(-'Swap - Encargos'!F44)</f>
        <v>252</v>
      </c>
      <c r="P127" s="4">
        <f>Forward!P127+(-'Swap - Encargos'!G44)</f>
        <v>194</v>
      </c>
      <c r="Q127" s="4">
        <f>Forward!Q127+(-'Swap - Encargos'!H44)</f>
        <v>183</v>
      </c>
      <c r="R127" s="4">
        <f>Forward!R127+(-'Swap - Encargos'!I44)</f>
        <v>190</v>
      </c>
      <c r="S127" s="4">
        <f>Forward!S127+(-'Swap - Encargos'!J44)</f>
        <v>189</v>
      </c>
      <c r="T127" s="4">
        <f>Forward!T127+(-'Swap - Encargos'!K44)</f>
        <v>177</v>
      </c>
      <c r="U127" s="4">
        <f>Forward!U127</f>
        <v>0</v>
      </c>
      <c r="V127" s="6"/>
      <c r="W127" s="20">
        <f t="shared" si="0"/>
        <v>236.30555555555554</v>
      </c>
      <c r="X127" s="20">
        <f t="shared" si="1"/>
        <v>186.11985596707819</v>
      </c>
      <c r="Y127" s="23">
        <f t="shared" si="2"/>
        <v>216.88333333333333</v>
      </c>
      <c r="Z127" s="23">
        <f t="shared" si="3"/>
        <v>183.1969135802469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141.99444444444447</v>
      </c>
      <c r="AJ127" s="9">
        <f t="shared" si="8"/>
        <v>0.37534878256527748</v>
      </c>
      <c r="AK127" s="9">
        <f t="shared" si="9"/>
        <v>0.37534878256527748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Encargos'!E45)</f>
        <v>286</v>
      </c>
      <c r="O128" s="4">
        <f>Forward!O128+(-'Swap - Encargos'!F45)</f>
        <v>244</v>
      </c>
      <c r="P128" s="4">
        <f>Forward!P128+(-'Swap - Encargos'!G45)</f>
        <v>205</v>
      </c>
      <c r="Q128" s="4">
        <f>Forward!Q128+(-'Swap - Encargos'!H45)</f>
        <v>186</v>
      </c>
      <c r="R128" s="4">
        <f>Forward!R128+(-'Swap - Encargos'!I45)</f>
        <v>192</v>
      </c>
      <c r="S128" s="4">
        <f>Forward!S128+(-'Swap - Encargos'!J45)</f>
        <v>188</v>
      </c>
      <c r="T128" s="4">
        <f>Forward!T128+(-'Swap - Encargos'!K45)</f>
        <v>176</v>
      </c>
      <c r="U128" s="4">
        <f>Forward!U128</f>
        <v>0</v>
      </c>
      <c r="V128" s="6"/>
      <c r="W128" s="20">
        <f t="shared" si="0"/>
        <v>228.33333333333334</v>
      </c>
      <c r="X128" s="20">
        <f t="shared" si="1"/>
        <v>186.11985596707819</v>
      </c>
      <c r="Y128" s="23">
        <f t="shared" si="2"/>
        <v>212.8</v>
      </c>
      <c r="Z128" s="23">
        <f t="shared" si="3"/>
        <v>183.1969135802469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149.96666666666667</v>
      </c>
      <c r="AJ128" s="9">
        <f t="shared" si="8"/>
        <v>0.39642259229888094</v>
      </c>
      <c r="AK128" s="9">
        <f t="shared" si="9"/>
        <v>0.39642259229888094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Encargos'!E46)</f>
        <v>261</v>
      </c>
      <c r="O129" s="4">
        <f>Forward!O129+(-'Swap - Encargos'!F46)</f>
        <v>226</v>
      </c>
      <c r="P129" s="4">
        <f>Forward!P129+(-'Swap - Encargos'!G46)</f>
        <v>202</v>
      </c>
      <c r="Q129" s="4">
        <f>Forward!Q129+(-'Swap - Encargos'!H46)</f>
        <v>184</v>
      </c>
      <c r="R129" s="4">
        <f>Forward!R129+(-'Swap - Encargos'!I46)</f>
        <v>195</v>
      </c>
      <c r="S129" s="4">
        <f>Forward!S129+(-'Swap - Encargos'!J46)</f>
        <v>188</v>
      </c>
      <c r="T129" s="4">
        <f>Forward!T129+(-'Swap - Encargos'!K46)</f>
        <v>180</v>
      </c>
      <c r="U129" s="4">
        <f>Forward!U129</f>
        <v>0</v>
      </c>
      <c r="V129" s="6"/>
      <c r="W129" s="20">
        <f t="shared" si="0"/>
        <v>214.69444444444446</v>
      </c>
      <c r="X129" s="20">
        <f t="shared" si="1"/>
        <v>186.11985596707819</v>
      </c>
      <c r="Y129" s="23">
        <f t="shared" si="2"/>
        <v>205.08333333333334</v>
      </c>
      <c r="Z129" s="23">
        <f t="shared" si="3"/>
        <v>183.1969135802469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163.60555555555555</v>
      </c>
      <c r="AJ129" s="9">
        <f t="shared" si="8"/>
        <v>0.4324756953622933</v>
      </c>
      <c r="AK129" s="9">
        <f t="shared" si="9"/>
        <v>0.4324756953622933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Encargos'!E47)</f>
        <v>314</v>
      </c>
      <c r="O130" s="4">
        <f>Forward!O130+(-'Swap - Encargos'!F47)</f>
        <v>243</v>
      </c>
      <c r="P130" s="4">
        <f>Forward!P130+(-'Swap - Encargos'!G47)</f>
        <v>203</v>
      </c>
      <c r="Q130" s="4">
        <f>Forward!Q130+(-'Swap - Encargos'!H47)</f>
        <v>192</v>
      </c>
      <c r="R130" s="4">
        <f>Forward!R130+(-'Swap - Encargos'!I47)</f>
        <v>202</v>
      </c>
      <c r="S130" s="4">
        <f>Forward!S130+(-'Swap - Encargos'!J47)</f>
        <v>203</v>
      </c>
      <c r="T130" s="4">
        <f>Forward!T130+(-'Swap - Encargos'!K47)</f>
        <v>195</v>
      </c>
      <c r="U130" s="4">
        <f>Forward!U130</f>
        <v>0</v>
      </c>
      <c r="V130" s="6"/>
      <c r="W130" s="20">
        <f t="shared" si="0"/>
        <v>226.22222222222223</v>
      </c>
      <c r="X130" s="20">
        <f t="shared" si="1"/>
        <v>186.11985596707819</v>
      </c>
      <c r="Y130" s="23">
        <f t="shared" si="2"/>
        <v>216</v>
      </c>
      <c r="Z130" s="23">
        <f t="shared" si="3"/>
        <v>183.1969135802469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152.07777777777778</v>
      </c>
      <c r="AJ130" s="9">
        <f t="shared" si="8"/>
        <v>0.40200311334331951</v>
      </c>
      <c r="AK130" s="9">
        <f t="shared" si="9"/>
        <v>0.40200311334331951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Encargos'!E48)</f>
        <v>308</v>
      </c>
      <c r="O131" s="4">
        <f>Forward!O131+(-'Swap - Encargos'!F48)</f>
        <v>225</v>
      </c>
      <c r="P131" s="4">
        <f>Forward!P131+(-'Swap - Encargos'!G48)</f>
        <v>203</v>
      </c>
      <c r="Q131" s="4">
        <f>Forward!Q131+(-'Swap - Encargos'!H48)</f>
        <v>206</v>
      </c>
      <c r="R131" s="4">
        <f>Forward!R131+(-'Swap - Encargos'!I48)</f>
        <v>213</v>
      </c>
      <c r="S131" s="4">
        <f>Forward!S131+(-'Swap - Encargos'!J48)</f>
        <v>215</v>
      </c>
      <c r="T131" s="4">
        <f>Forward!T131+(-'Swap - Encargos'!K48)</f>
        <v>202</v>
      </c>
      <c r="U131" s="4">
        <f>Forward!U131</f>
        <v>0</v>
      </c>
      <c r="V131" s="6"/>
      <c r="W131" s="20">
        <f t="shared" si="0"/>
        <v>219.83333333333334</v>
      </c>
      <c r="X131" s="20">
        <f t="shared" si="1"/>
        <v>186.11985596707819</v>
      </c>
      <c r="Y131" s="23">
        <f t="shared" si="2"/>
        <v>217.05</v>
      </c>
      <c r="Z131" s="23">
        <f t="shared" si="3"/>
        <v>183.1969135802469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158.46666666666667</v>
      </c>
      <c r="AJ131" s="9">
        <f t="shared" si="8"/>
        <v>0.41889153229359416</v>
      </c>
      <c r="AK131" s="9">
        <f>IF(AJ131&gt;0,AJ131,0)</f>
        <v>0.41889153229359416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Encargos'!E49)</f>
        <v>278</v>
      </c>
      <c r="O132" s="4">
        <f>Forward!O132+(-'Swap - Encargos'!F49)</f>
        <v>220</v>
      </c>
      <c r="P132" s="4">
        <f>Forward!P132+(-'Swap - Encargos'!G49)</f>
        <v>199</v>
      </c>
      <c r="Q132" s="4">
        <f>Forward!Q132+(-'Swap - Encargos'!H49)</f>
        <v>204</v>
      </c>
      <c r="R132" s="4">
        <f>Forward!R132+(-'Swap - Encargos'!I49)</f>
        <v>202</v>
      </c>
      <c r="S132" s="4">
        <f>Forward!S132+(-'Swap - Encargos'!J49)</f>
        <v>209</v>
      </c>
      <c r="T132" s="4">
        <f>Forward!T132+(-'Swap - Encargos'!K49)</f>
        <v>201</v>
      </c>
      <c r="U132" s="4">
        <f>Forward!U132</f>
        <v>0</v>
      </c>
      <c r="V132" s="6"/>
      <c r="W132" s="20">
        <f t="shared" si="0"/>
        <v>211.77777777777777</v>
      </c>
      <c r="X132" s="20">
        <f t="shared" si="1"/>
        <v>186.11985596707819</v>
      </c>
      <c r="Y132" s="23">
        <f t="shared" si="2"/>
        <v>209.1</v>
      </c>
      <c r="Z132" s="23">
        <f t="shared" si="3"/>
        <v>183.1969135802469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166.52222222222224</v>
      </c>
      <c r="AJ132" s="9">
        <f t="shared" si="8"/>
        <v>0.44018562575263609</v>
      </c>
      <c r="AK132" s="9">
        <f>IF(AJ132&gt;0,AJ132,0)</f>
        <v>0.44018562575263609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Encargos'!E50)</f>
        <v>303</v>
      </c>
      <c r="O133" s="4">
        <f>Forward!O133+(-'Swap - Encargos'!F50)</f>
        <v>260</v>
      </c>
      <c r="P133" s="4">
        <f>Forward!P133+(-'Swap - Encargos'!G50)</f>
        <v>234</v>
      </c>
      <c r="Q133" s="4">
        <f>Forward!Q133+(-'Swap - Encargos'!H50)</f>
        <v>236</v>
      </c>
      <c r="R133" s="4">
        <f>Forward!R133+(-'Swap - Encargos'!I50)</f>
        <v>214</v>
      </c>
      <c r="S133" s="4">
        <f>Forward!S133+(-'Swap - Encargos'!J50)</f>
        <v>198</v>
      </c>
      <c r="T133" s="4">
        <f>Forward!T133+(-'Swap - Encargos'!K50)</f>
        <v>186</v>
      </c>
      <c r="U133" s="4">
        <f>Forward!U133</f>
        <v>0</v>
      </c>
      <c r="V133" s="6"/>
      <c r="W133" s="20">
        <f t="shared" si="0"/>
        <v>245.19444444444446</v>
      </c>
      <c r="X133" s="20">
        <f t="shared" si="1"/>
        <v>186.11985596707819</v>
      </c>
      <c r="Y133" s="23">
        <f t="shared" si="2"/>
        <v>230.15</v>
      </c>
      <c r="Z133" s="23">
        <f t="shared" si="3"/>
        <v>183.1969135802469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133.10555555555555</v>
      </c>
      <c r="AJ133" s="9">
        <f t="shared" si="8"/>
        <v>0.35185185185185186</v>
      </c>
      <c r="AK133" s="9">
        <f>IF(AJ133&gt;0,AJ133,0)</f>
        <v>0.35185185185185186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Encargos'!F51)</f>
        <v>326</v>
      </c>
      <c r="P134" s="4">
        <f>Forward!P134+(-'Swap - Encargos'!G51)</f>
        <v>259</v>
      </c>
      <c r="Q134" s="4">
        <f>Forward!Q134+(-'Swap - Encargos'!H51)</f>
        <v>253</v>
      </c>
      <c r="R134" s="4">
        <f>Forward!R134+(-'Swap - Encargos'!I51)</f>
        <v>236</v>
      </c>
      <c r="S134" s="4">
        <f>Forward!S134+(-'Swap - Encargos'!J51)</f>
        <v>207</v>
      </c>
      <c r="T134" s="4">
        <f>Forward!T134+(-'Swap - Encargos'!K51)</f>
        <v>197</v>
      </c>
      <c r="U134" s="4">
        <f>Forward!U134</f>
        <v>0</v>
      </c>
      <c r="V134" s="6"/>
      <c r="W134" s="20">
        <f t="shared" si="0"/>
        <v>279.33333333333331</v>
      </c>
      <c r="X134" s="20">
        <f t="shared" si="1"/>
        <v>186.11985596707819</v>
      </c>
      <c r="Y134" s="23">
        <f t="shared" si="2"/>
        <v>256.2</v>
      </c>
      <c r="Z134" s="23">
        <f t="shared" si="3"/>
        <v>183.1969135802469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110.66666666666669</v>
      </c>
      <c r="AJ134" s="9">
        <f t="shared" si="8"/>
        <v>0.28376068376068381</v>
      </c>
      <c r="AK134" s="9">
        <f>IF(AJ134&gt;0,AJ134,0)</f>
        <v>0.28376068376068381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Encargos'!F52)</f>
        <v>375</v>
      </c>
      <c r="P135" s="4">
        <f>Forward!P135+(-'Swap - Encargos'!G52)</f>
        <v>263</v>
      </c>
      <c r="Q135" s="4">
        <f>Forward!Q135+(-'Swap - Encargos'!H52)</f>
        <v>270</v>
      </c>
      <c r="R135" s="4">
        <f>Forward!R135+(-'Swap - Encargos'!I52)</f>
        <v>243</v>
      </c>
      <c r="S135" s="4">
        <f>Forward!S135+(-'Swap - Encargos'!J52)</f>
        <v>226</v>
      </c>
      <c r="T135" s="4">
        <f>Forward!T135+(-'Swap - Encargos'!K52)</f>
        <v>200</v>
      </c>
      <c r="U135" s="4">
        <f>Forward!U135</f>
        <v>0</v>
      </c>
      <c r="V135" s="6"/>
      <c r="W135" s="20">
        <f t="shared" si="0"/>
        <v>299</v>
      </c>
      <c r="X135" s="20">
        <f t="shared" si="1"/>
        <v>186.11985596707819</v>
      </c>
      <c r="Y135" s="23">
        <f t="shared" si="2"/>
        <v>272.48333333333335</v>
      </c>
      <c r="Z135" s="23">
        <f t="shared" si="3"/>
        <v>183.1969135802469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91</v>
      </c>
      <c r="AJ135" s="9">
        <f>(AE135-W135)/AE135</f>
        <v>0.23333333333333334</v>
      </c>
      <c r="AK135" s="9">
        <f>IF(AJ135&gt;0,AJ135,0)</f>
        <v>0.23333333333333334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Encargos'!F53)</f>
        <v>334</v>
      </c>
      <c r="P136" s="4">
        <f>Forward!P136+(-'Swap - Encargos'!G53)</f>
        <v>251</v>
      </c>
      <c r="Q136" s="4">
        <f>Forward!Q136+(-'Swap - Encargos'!H53)</f>
        <v>251</v>
      </c>
      <c r="R136" s="4">
        <f>Forward!R136+(-'Swap - Encargos'!I53)</f>
        <v>236</v>
      </c>
      <c r="S136" s="4">
        <f>Forward!S136+(-'Swap - Encargos'!J53)</f>
        <v>225</v>
      </c>
      <c r="T136" s="4">
        <f>Forward!T136+(-'Swap - Encargos'!K53)</f>
        <v>212</v>
      </c>
      <c r="U136" s="4">
        <f>Forward!U136</f>
        <v>0</v>
      </c>
      <c r="V136" s="6"/>
      <c r="W136" s="20">
        <f t="shared" si="0"/>
        <v>273.22222222222223</v>
      </c>
      <c r="X136" s="20">
        <f t="shared" si="1"/>
        <v>186.11985596707819</v>
      </c>
      <c r="Y136" s="23">
        <f t="shared" si="2"/>
        <v>255.33333333333334</v>
      </c>
      <c r="Z136" s="23">
        <f t="shared" si="3"/>
        <v>183.1969135802469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39" si="16">$AE136+$AB136</f>
        <v>434.63</v>
      </c>
      <c r="AH136" s="8">
        <f t="shared" si="6"/>
        <v>468.77</v>
      </c>
      <c r="AI136" s="25">
        <f t="shared" ref="AI136:AI139" si="17">(AE136-W136)</f>
        <v>116.77777777777777</v>
      </c>
      <c r="AJ136" s="9">
        <f t="shared" ref="AJ136:AJ139" si="18">(AE136-W136)/AE136</f>
        <v>0.29943019943019944</v>
      </c>
      <c r="AK136" s="9">
        <f t="shared" ref="AK136:AK139" si="19">IF(AJ136&gt;0,AJ136,0)</f>
        <v>0.29943019943019944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Encargos'!F54)</f>
        <v>266</v>
      </c>
      <c r="P137" s="4">
        <f>Forward!P137+(-'Swap - Encargos'!G54)</f>
        <v>248</v>
      </c>
      <c r="Q137" s="4">
        <f>Forward!Q137+(-'Swap - Encargos'!H54)</f>
        <v>251</v>
      </c>
      <c r="R137" s="4">
        <f>Forward!R137+(-'Swap - Encargos'!I54)</f>
        <v>232</v>
      </c>
      <c r="S137" s="4">
        <f>Forward!S137+(-'Swap - Encargos'!J54)</f>
        <v>212</v>
      </c>
      <c r="T137" s="4">
        <f>Forward!T137+(-'Swap - Encargos'!K54)</f>
        <v>206</v>
      </c>
      <c r="U137" s="4">
        <f>Forward!U137</f>
        <v>0</v>
      </c>
      <c r="V137" s="4"/>
      <c r="W137" s="20">
        <f t="shared" si="0"/>
        <v>252.16666666666666</v>
      </c>
      <c r="X137" s="20">
        <f t="shared" si="1"/>
        <v>186.11985596707819</v>
      </c>
      <c r="Y137" s="23">
        <f t="shared" si="2"/>
        <v>238.8</v>
      </c>
      <c r="Z137" s="23">
        <f t="shared" si="3"/>
        <v>183.1969135802469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137.83333333333334</v>
      </c>
      <c r="AJ137" s="9">
        <f t="shared" si="18"/>
        <v>0.35341880341880344</v>
      </c>
      <c r="AK137" s="9">
        <f t="shared" si="19"/>
        <v>0.35341880341880344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Encargos'!F55)</f>
        <v>308</v>
      </c>
      <c r="P138" s="4">
        <f>Forward!P138+(-'Swap - Encargos'!G55)</f>
        <v>263</v>
      </c>
      <c r="Q138" s="4">
        <f>Forward!Q138+(-'Swap - Encargos'!H55)</f>
        <v>254</v>
      </c>
      <c r="R138" s="4">
        <f>Forward!R138+(-'Swap - Encargos'!I55)</f>
        <v>236</v>
      </c>
      <c r="S138" s="4">
        <f>Forward!S138+(-'Swap - Encargos'!J55)</f>
        <v>231</v>
      </c>
      <c r="T138" s="4">
        <f>Forward!T138+(-'Swap - Encargos'!K55)</f>
        <v>209</v>
      </c>
      <c r="U138" s="4">
        <f>Forward!U138</f>
        <v>0</v>
      </c>
      <c r="V138" s="4"/>
      <c r="W138" s="20">
        <f t="shared" si="0"/>
        <v>267</v>
      </c>
      <c r="X138" s="20">
        <f t="shared" si="1"/>
        <v>186.11985596707819</v>
      </c>
      <c r="Y138" s="23">
        <f t="shared" si="2"/>
        <v>251.8</v>
      </c>
      <c r="Z138" s="23">
        <f t="shared" si="3"/>
        <v>183.1969135802469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123</v>
      </c>
      <c r="AJ138" s="9">
        <f t="shared" si="18"/>
        <v>0.31538461538461537</v>
      </c>
      <c r="AK138" s="9">
        <f t="shared" si="19"/>
        <v>0.31538461538461537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Encargos'!F56)</f>
        <v>295</v>
      </c>
      <c r="P139" s="4">
        <f>Forward!P139+(-'Swap - Encargos'!G56)</f>
        <v>272</v>
      </c>
      <c r="Q139" s="4">
        <f>Forward!Q139+(-'Swap - Encargos'!H56)</f>
        <v>257</v>
      </c>
      <c r="R139" s="4">
        <f>Forward!R139+(-'Swap - Encargos'!I56)</f>
        <v>241</v>
      </c>
      <c r="S139" s="4">
        <f>Forward!S139+(-'Swap - Encargos'!J56)</f>
        <v>223</v>
      </c>
      <c r="T139" s="4">
        <f>Forward!T139+(-'Swap - Encargos'!K56)</f>
        <v>213</v>
      </c>
      <c r="U139" s="4">
        <f>Forward!U139</f>
        <v>0</v>
      </c>
      <c r="V139" s="4"/>
      <c r="W139" s="20">
        <f t="shared" si="0"/>
        <v>267.16666666666669</v>
      </c>
      <c r="X139" s="20">
        <f t="shared" si="1"/>
        <v>186.11985596707819</v>
      </c>
      <c r="Y139" s="23">
        <f t="shared" si="2"/>
        <v>250.76666666666668</v>
      </c>
      <c r="Z139" s="23">
        <f t="shared" si="3"/>
        <v>183.1969135802469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122.83333333333331</v>
      </c>
      <c r="AJ139" s="9">
        <f t="shared" si="18"/>
        <v>0.31495726495726489</v>
      </c>
      <c r="AK139" s="9">
        <f t="shared" si="19"/>
        <v>0.31495726495726489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D07D-47FA-46F4-9B86-7045F9DCA3FF}">
  <sheetPr>
    <pageSetUpPr fitToPage="1"/>
  </sheetPr>
  <dimension ref="A1:CV145"/>
  <sheetViews>
    <sheetView showGridLines="0" zoomScale="90" zoomScaleNormal="90" workbookViewId="0">
      <pane xSplit="3" ySplit="1" topLeftCell="E81" activePane="bottomRight" state="frozen"/>
      <selection pane="topRight"/>
      <selection pane="bottomLeft"/>
      <selection pane="bottomRight" activeCell="Q114" sqref="Q114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5" width="12.6640625" customWidth="1"/>
    <col min="6" max="10" width="12.6640625" hidden="1" customWidth="1"/>
    <col min="11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3.44140625" customWidth="1"/>
    <col min="46" max="51" width="9.6640625" bestFit="1" customWidth="1"/>
    <col min="72" max="72" width="5" customWidth="1"/>
    <col min="73" max="73" width="4.33203125" customWidth="1"/>
    <col min="74" max="74" width="10.109375" bestFit="1" customWidth="1"/>
    <col min="75" max="80" width="9.6640625" bestFit="1" customWidth="1"/>
    <col min="100" max="100" width="7.33203125" customWidth="1"/>
    <col min="101" max="101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100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100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100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100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100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  <c r="AS53" s="27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9"/>
      <c r="BV53" s="27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8"/>
      <c r="CQ53" s="28"/>
      <c r="CR53" s="28"/>
      <c r="CS53" s="28"/>
      <c r="CT53" s="28"/>
      <c r="CU53" s="28"/>
      <c r="CV53" s="29"/>
    </row>
    <row r="54" spans="1:100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  <c r="AS54" s="30"/>
      <c r="BT54" s="31"/>
      <c r="BV54" s="30"/>
      <c r="CV54" s="31"/>
    </row>
    <row r="55" spans="1:100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  <c r="AS55" s="30"/>
      <c r="BT55" s="31"/>
      <c r="BV55" s="30"/>
      <c r="CV55" s="31"/>
    </row>
    <row r="56" spans="1:100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  <c r="AS56" s="30"/>
      <c r="BT56" s="31"/>
      <c r="BV56" s="30"/>
      <c r="CV56" s="31"/>
    </row>
    <row r="57" spans="1:100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  <c r="AS57" s="30"/>
      <c r="BT57" s="31"/>
      <c r="BV57" s="30"/>
      <c r="CV57" s="31"/>
    </row>
    <row r="58" spans="1:100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  <c r="AS58" s="30"/>
      <c r="BT58" s="31"/>
      <c r="BV58" s="30"/>
      <c r="CV58" s="31"/>
    </row>
    <row r="59" spans="1:100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  <c r="AS59" s="30"/>
      <c r="BT59" s="31"/>
      <c r="BV59" s="30"/>
      <c r="CV59" s="31"/>
    </row>
    <row r="60" spans="1:100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  <c r="AS60" s="30"/>
      <c r="BT60" s="31"/>
      <c r="BV60" s="30"/>
      <c r="CV60" s="31"/>
    </row>
    <row r="61" spans="1:100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  <c r="AS61" s="30"/>
      <c r="BT61" s="31"/>
      <c r="BV61" s="30"/>
      <c r="CV61" s="31"/>
    </row>
    <row r="62" spans="1:100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  <c r="AS62" s="30"/>
      <c r="BT62" s="31"/>
      <c r="BV62" s="30"/>
      <c r="CV62" s="31"/>
    </row>
    <row r="63" spans="1:100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  <c r="AS63" s="30"/>
      <c r="BT63" s="31"/>
      <c r="BV63" s="30"/>
      <c r="CV63" s="31"/>
    </row>
    <row r="64" spans="1:100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  <c r="AS64" s="30"/>
      <c r="BT64" s="31"/>
      <c r="BV64" s="30"/>
      <c r="CV64" s="31"/>
    </row>
    <row r="65" spans="1:100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  <c r="AS65" s="30"/>
      <c r="BT65" s="31"/>
      <c r="BV65" s="30"/>
      <c r="CV65" s="31"/>
    </row>
    <row r="66" spans="1:100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  <c r="AS66" s="30"/>
      <c r="BT66" s="31"/>
      <c r="BV66" s="30"/>
      <c r="CV66" s="31"/>
    </row>
    <row r="67" spans="1:100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  <c r="AS67" s="30"/>
      <c r="BT67" s="31"/>
      <c r="BV67" s="30"/>
      <c r="CV67" s="31"/>
    </row>
    <row r="68" spans="1:100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  <c r="AS68" s="30"/>
      <c r="BT68" s="31"/>
      <c r="BV68" s="30"/>
      <c r="CV68" s="31"/>
    </row>
    <row r="69" spans="1:100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  <c r="AS69" s="30"/>
      <c r="BT69" s="31"/>
      <c r="BV69" s="30"/>
      <c r="CV69" s="31"/>
    </row>
    <row r="70" spans="1:100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  <c r="AS70" s="30"/>
      <c r="BT70" s="31"/>
      <c r="BV70" s="30"/>
      <c r="CV70" s="31"/>
    </row>
    <row r="71" spans="1:100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  <c r="AS71" s="30"/>
      <c r="BT71" s="31"/>
      <c r="BV71" s="30"/>
      <c r="CV71" s="31"/>
    </row>
    <row r="72" spans="1:100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  <c r="AS72" s="30"/>
      <c r="BT72" s="31"/>
      <c r="BV72" s="30"/>
      <c r="CV72" s="31"/>
    </row>
    <row r="73" spans="1:100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  <c r="AS73" s="30"/>
      <c r="BT73" s="31"/>
      <c r="BV73" s="30"/>
      <c r="CV73" s="31"/>
    </row>
    <row r="74" spans="1:100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  <c r="AS74" s="30"/>
      <c r="BT74" s="31"/>
      <c r="BV74" s="30"/>
      <c r="CV74" s="31"/>
    </row>
    <row r="75" spans="1:100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  <c r="AS75" s="30"/>
      <c r="BT75" s="31"/>
      <c r="BV75" s="30"/>
      <c r="CV75" s="31"/>
    </row>
    <row r="76" spans="1:100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  <c r="AS76" s="30"/>
      <c r="BT76" s="31"/>
      <c r="BV76" s="30"/>
      <c r="CV76" s="31"/>
    </row>
    <row r="77" spans="1:100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  <c r="AS77" s="30"/>
      <c r="BT77" s="31"/>
      <c r="BV77" s="30"/>
      <c r="CV77" s="31"/>
    </row>
    <row r="78" spans="1:100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  <c r="AS78" s="30"/>
      <c r="BT78" s="31"/>
      <c r="BV78" s="30"/>
      <c r="CV78" s="31"/>
    </row>
    <row r="79" spans="1:100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  <c r="AS79" s="30"/>
      <c r="BT79" s="31"/>
      <c r="BV79" s="30"/>
      <c r="CV79" s="31"/>
    </row>
    <row r="80" spans="1:100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  <c r="AS80" s="30"/>
      <c r="BT80" s="31"/>
      <c r="BV80" s="30"/>
      <c r="CV80" s="31"/>
    </row>
    <row r="81" spans="1:100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  <c r="AS81" s="30"/>
      <c r="BT81" s="31"/>
      <c r="BV81" s="30"/>
      <c r="CV81" s="31"/>
    </row>
    <row r="82" spans="1:100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  <c r="AS82" s="30"/>
      <c r="BT82" s="31"/>
      <c r="BV82" s="30"/>
      <c r="CV82" s="31"/>
    </row>
    <row r="83" spans="1:100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  <c r="AS83" s="30"/>
      <c r="BT83" s="31"/>
      <c r="BV83" s="30"/>
      <c r="CV83" s="31"/>
    </row>
    <row r="84" spans="1:100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  <c r="AS84" s="30"/>
      <c r="BT84" s="31"/>
      <c r="BV84" s="30"/>
      <c r="CV84" s="31"/>
    </row>
    <row r="85" spans="1:100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  <c r="AS85" s="30"/>
      <c r="BT85" s="31"/>
      <c r="BV85" s="30"/>
      <c r="CV85" s="31"/>
    </row>
    <row r="86" spans="1:100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</f>
        <v>234</v>
      </c>
      <c r="L86" s="4">
        <f>Forward!L86</f>
        <v>241</v>
      </c>
      <c r="M86" s="4">
        <f>Forward!M86</f>
        <v>214</v>
      </c>
      <c r="N86" s="4">
        <f>Forward!N86</f>
        <v>199</v>
      </c>
      <c r="O86" s="4">
        <f>Forward!O86</f>
        <v>191</v>
      </c>
      <c r="P86" s="4">
        <f>Forward!P86</f>
        <v>183</v>
      </c>
      <c r="Q86" s="4">
        <f>Forward!Q86</f>
        <v>178</v>
      </c>
      <c r="R86" s="4">
        <f>Forward!R86</f>
        <v>173</v>
      </c>
      <c r="S86" s="4">
        <f>Forward!S86</f>
        <v>168</v>
      </c>
      <c r="T86" s="4">
        <f>Forward!T86</f>
        <v>163</v>
      </c>
      <c r="U86" s="4">
        <f>Forward!U86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229.66666666666666</v>
      </c>
      <c r="X86" s="20">
        <f t="shared" ref="X86:X139" si="1">AVERAGE($W$2:$W$198)</f>
        <v>201.69958847736623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215.8</v>
      </c>
      <c r="Z86" s="23">
        <f t="shared" ref="Z86:Z139" si="3">AVERAGE($Y$2:$Y$198)</f>
        <v>195.44290123456793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39" si="4">$AE86+$AA86</f>
        <v>335.89</v>
      </c>
      <c r="AG86" s="14">
        <f t="shared" ref="AG86:AG130" si="5">$AE86+$AB86</f>
        <v>371</v>
      </c>
      <c r="AH86" s="8">
        <f t="shared" ref="AH86:AH139" si="6">$AE86+$AC86</f>
        <v>403.95</v>
      </c>
      <c r="AI86" s="25">
        <f t="shared" ref="AI86:AI134" si="7">(AE86-W86)</f>
        <v>76.333333333333343</v>
      </c>
      <c r="AJ86" s="9">
        <f t="shared" ref="AJ86:AJ134" si="8">(AE86-W86)/AE86</f>
        <v>0.24945533769063183</v>
      </c>
      <c r="AK86" s="9">
        <f t="shared" ref="AK86:AK130" si="9">IF(AJ86&gt;0,AJ86,0)</f>
        <v>0.24945533769063183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  <c r="AS86" s="30"/>
      <c r="BT86" s="31"/>
      <c r="BV86" s="30"/>
      <c r="CV86" s="31"/>
    </row>
    <row r="87" spans="1:100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</f>
        <v>173</v>
      </c>
      <c r="L87" s="4">
        <f>Forward!L87</f>
        <v>234</v>
      </c>
      <c r="M87" s="4">
        <f>Forward!M87</f>
        <v>219</v>
      </c>
      <c r="N87" s="4">
        <f>Forward!N87</f>
        <v>201</v>
      </c>
      <c r="O87" s="4">
        <f>Forward!O87</f>
        <v>193</v>
      </c>
      <c r="P87" s="4">
        <f>Forward!P87</f>
        <v>185</v>
      </c>
      <c r="Q87" s="4">
        <f>Forward!Q87</f>
        <v>180</v>
      </c>
      <c r="R87" s="4">
        <f>Forward!R87</f>
        <v>175</v>
      </c>
      <c r="S87" s="4">
        <f>Forward!S87</f>
        <v>170</v>
      </c>
      <c r="T87" s="4">
        <f>Forward!T87</f>
        <v>165</v>
      </c>
      <c r="U87" s="4">
        <f>Forward!U87</f>
        <v>0</v>
      </c>
      <c r="V87" s="6"/>
      <c r="W87" s="20">
        <f t="shared" si="0"/>
        <v>209.44444444444446</v>
      </c>
      <c r="X87" s="20">
        <f t="shared" si="1"/>
        <v>201.69958847736623</v>
      </c>
      <c r="Y87" s="23">
        <f t="shared" si="2"/>
        <v>204.2</v>
      </c>
      <c r="Z87" s="23">
        <f t="shared" si="3"/>
        <v>195.44290123456793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96.555555555555543</v>
      </c>
      <c r="AJ87" s="9">
        <f t="shared" si="8"/>
        <v>0.3155410312273057</v>
      </c>
      <c r="AK87" s="9">
        <f t="shared" si="9"/>
        <v>0.3155410312273057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  <c r="AS87" s="30"/>
      <c r="BT87" s="31"/>
      <c r="BV87" s="30"/>
      <c r="CV87" s="31"/>
    </row>
    <row r="88" spans="1:100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</f>
        <v>192</v>
      </c>
      <c r="L88" s="4">
        <f>Forward!L88</f>
        <v>258</v>
      </c>
      <c r="M88" s="4">
        <f>Forward!M88</f>
        <v>225</v>
      </c>
      <c r="N88" s="4">
        <f>Forward!N88</f>
        <v>200</v>
      </c>
      <c r="O88" s="4">
        <f>Forward!O88</f>
        <v>192</v>
      </c>
      <c r="P88" s="4">
        <f>Forward!P88</f>
        <v>184</v>
      </c>
      <c r="Q88" s="4">
        <f>Forward!Q88</f>
        <v>179</v>
      </c>
      <c r="R88" s="4">
        <f>Forward!R88</f>
        <v>174</v>
      </c>
      <c r="S88" s="4">
        <f>Forward!S88</f>
        <v>169</v>
      </c>
      <c r="T88" s="4">
        <f>Forward!T88</f>
        <v>164</v>
      </c>
      <c r="U88" s="4">
        <f>Forward!U88</f>
        <v>0</v>
      </c>
      <c r="V88" s="6"/>
      <c r="W88" s="20">
        <f t="shared" si="0"/>
        <v>225.44444444444446</v>
      </c>
      <c r="X88" s="20">
        <f t="shared" si="1"/>
        <v>201.69958847736623</v>
      </c>
      <c r="Y88" s="23">
        <f t="shared" si="2"/>
        <v>213.13333333333333</v>
      </c>
      <c r="Z88" s="23">
        <f t="shared" si="3"/>
        <v>195.44290123456793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80.555555555555543</v>
      </c>
      <c r="AJ88" s="9">
        <f t="shared" si="8"/>
        <v>0.26325344952795932</v>
      </c>
      <c r="AK88" s="9">
        <f t="shared" si="9"/>
        <v>0.26325344952795932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  <c r="AS88" s="30"/>
      <c r="BT88" s="31"/>
      <c r="BV88" s="30"/>
      <c r="CV88" s="31"/>
    </row>
    <row r="89" spans="1:100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</f>
        <v>172</v>
      </c>
      <c r="L89" s="4">
        <f>Forward!L89</f>
        <v>258</v>
      </c>
      <c r="M89" s="4">
        <f>Forward!M89</f>
        <v>233</v>
      </c>
      <c r="N89" s="4">
        <f>Forward!N89</f>
        <v>202</v>
      </c>
      <c r="O89" s="4">
        <f>Forward!O89</f>
        <v>194</v>
      </c>
      <c r="P89" s="4">
        <f>Forward!P89</f>
        <v>186</v>
      </c>
      <c r="Q89" s="4">
        <f>Forward!Q89</f>
        <v>181</v>
      </c>
      <c r="R89" s="4">
        <f>Forward!R89</f>
        <v>176</v>
      </c>
      <c r="S89" s="4">
        <f>Forward!S89</f>
        <v>171</v>
      </c>
      <c r="T89" s="4">
        <f>Forward!T89</f>
        <v>166</v>
      </c>
      <c r="U89" s="4">
        <f>Forward!U89</f>
        <v>0</v>
      </c>
      <c r="V89" s="6"/>
      <c r="W89" s="20">
        <f t="shared" si="0"/>
        <v>223.5</v>
      </c>
      <c r="X89" s="20">
        <f t="shared" si="1"/>
        <v>201.69958847736623</v>
      </c>
      <c r="Y89" s="23">
        <f t="shared" si="2"/>
        <v>212.5</v>
      </c>
      <c r="Z89" s="23">
        <f t="shared" si="3"/>
        <v>195.44290123456793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82.5</v>
      </c>
      <c r="AJ89" s="9">
        <f t="shared" si="8"/>
        <v>0.26960784313725489</v>
      </c>
      <c r="AK89" s="9">
        <f t="shared" si="9"/>
        <v>0.26960784313725489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  <c r="AS89" s="30"/>
      <c r="BT89" s="31"/>
      <c r="BV89" s="30"/>
      <c r="CV89" s="31"/>
    </row>
    <row r="90" spans="1:100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</f>
        <v>170</v>
      </c>
      <c r="L90" s="4">
        <f>Forward!L90</f>
        <v>235</v>
      </c>
      <c r="M90" s="4">
        <f>Forward!M90</f>
        <v>228</v>
      </c>
      <c r="N90" s="4">
        <f>Forward!N90</f>
        <v>208</v>
      </c>
      <c r="O90" s="4">
        <f>Forward!O90</f>
        <v>200</v>
      </c>
      <c r="P90" s="4">
        <f>Forward!P90</f>
        <v>192</v>
      </c>
      <c r="Q90" s="4">
        <f>Forward!Q90</f>
        <v>187</v>
      </c>
      <c r="R90" s="4">
        <f>Forward!R90</f>
        <v>182</v>
      </c>
      <c r="S90" s="4">
        <f>Forward!S90</f>
        <v>177</v>
      </c>
      <c r="T90" s="4">
        <f>Forward!T90</f>
        <v>172</v>
      </c>
      <c r="U90" s="4">
        <f>Forward!U90</f>
        <v>0</v>
      </c>
      <c r="V90" s="6"/>
      <c r="W90" s="20">
        <f t="shared" si="0"/>
        <v>215.22222222222223</v>
      </c>
      <c r="X90" s="20">
        <f t="shared" si="1"/>
        <v>201.69958847736623</v>
      </c>
      <c r="Y90" s="23">
        <f t="shared" si="2"/>
        <v>209.66666666666666</v>
      </c>
      <c r="Z90" s="23">
        <f t="shared" si="3"/>
        <v>195.44290123456793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90.777777777777771</v>
      </c>
      <c r="AJ90" s="9">
        <f t="shared" si="8"/>
        <v>0.29665940450254175</v>
      </c>
      <c r="AK90" s="9">
        <f t="shared" si="9"/>
        <v>0.29665940450254175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  <c r="AS90" s="30"/>
      <c r="BT90" s="31"/>
      <c r="BV90" s="30"/>
      <c r="CV90" s="31"/>
    </row>
    <row r="91" spans="1:100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</f>
        <v>164</v>
      </c>
      <c r="L91" s="4">
        <f>Forward!L91</f>
        <v>232</v>
      </c>
      <c r="M91" s="4">
        <f>Forward!M91</f>
        <v>223</v>
      </c>
      <c r="N91" s="4">
        <f>Forward!N91</f>
        <v>202</v>
      </c>
      <c r="O91" s="4">
        <f>Forward!O91</f>
        <v>194</v>
      </c>
      <c r="P91" s="4">
        <f>Forward!P91</f>
        <v>186</v>
      </c>
      <c r="Q91" s="4">
        <f>Forward!Q91</f>
        <v>181</v>
      </c>
      <c r="R91" s="4">
        <f>Forward!R91</f>
        <v>176</v>
      </c>
      <c r="S91" s="4">
        <f>Forward!S91</f>
        <v>171</v>
      </c>
      <c r="T91" s="4">
        <f>Forward!T91</f>
        <v>166</v>
      </c>
      <c r="U91" s="4">
        <f>Forward!U91</f>
        <v>0</v>
      </c>
      <c r="V91" s="6"/>
      <c r="W91" s="20">
        <f t="shared" si="0"/>
        <v>211.61111111111111</v>
      </c>
      <c r="X91" s="20">
        <f t="shared" si="1"/>
        <v>201.69958847736623</v>
      </c>
      <c r="Y91" s="23">
        <f t="shared" si="2"/>
        <v>204.83333333333334</v>
      </c>
      <c r="Z91" s="23">
        <f t="shared" si="3"/>
        <v>195.44290123456793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94.388888888888886</v>
      </c>
      <c r="AJ91" s="9">
        <f t="shared" si="8"/>
        <v>0.30846042120551925</v>
      </c>
      <c r="AK91" s="9">
        <f t="shared" si="9"/>
        <v>0.30846042120551925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  <c r="AS91" s="30"/>
      <c r="BT91" s="31"/>
      <c r="BV91" s="30"/>
      <c r="CV91" s="31"/>
    </row>
    <row r="92" spans="1:100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</f>
        <v>97</v>
      </c>
      <c r="L92" s="4">
        <f>Forward!L92</f>
        <v>217</v>
      </c>
      <c r="M92" s="4">
        <f>Forward!M92</f>
        <v>217</v>
      </c>
      <c r="N92" s="4">
        <f>Forward!N92</f>
        <v>203</v>
      </c>
      <c r="O92" s="4">
        <f>Forward!O92</f>
        <v>195</v>
      </c>
      <c r="P92" s="4">
        <f>Forward!P92</f>
        <v>187</v>
      </c>
      <c r="Q92" s="4">
        <f>Forward!Q92</f>
        <v>182</v>
      </c>
      <c r="R92" s="4">
        <f>Forward!R92</f>
        <v>177</v>
      </c>
      <c r="S92" s="4">
        <f>Forward!S92</f>
        <v>172</v>
      </c>
      <c r="T92" s="4">
        <f>Forward!T92</f>
        <v>167</v>
      </c>
      <c r="U92" s="4">
        <f>Forward!U92</f>
        <v>0</v>
      </c>
      <c r="V92" s="6"/>
      <c r="W92" s="20">
        <f t="shared" si="0"/>
        <v>194.66666666666666</v>
      </c>
      <c r="X92" s="20">
        <f t="shared" si="1"/>
        <v>201.69958847736623</v>
      </c>
      <c r="Y92" s="23">
        <f t="shared" si="2"/>
        <v>194.8</v>
      </c>
      <c r="Z92" s="23">
        <f t="shared" si="3"/>
        <v>195.44290123456793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111.33333333333334</v>
      </c>
      <c r="AJ92" s="9">
        <f t="shared" si="8"/>
        <v>0.36383442265795213</v>
      </c>
      <c r="AK92" s="9">
        <f t="shared" si="9"/>
        <v>0.36383442265795213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  <c r="AS92" s="30"/>
      <c r="BT92" s="31"/>
      <c r="BV92" s="30"/>
      <c r="CV92" s="31"/>
    </row>
    <row r="93" spans="1:100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</f>
        <v>99</v>
      </c>
      <c r="L93" s="4">
        <f>Forward!L93</f>
        <v>203</v>
      </c>
      <c r="M93" s="4">
        <f>Forward!M93</f>
        <v>208</v>
      </c>
      <c r="N93" s="4">
        <f>Forward!N93</f>
        <v>198</v>
      </c>
      <c r="O93" s="4">
        <f>Forward!O93</f>
        <v>190</v>
      </c>
      <c r="P93" s="4">
        <f>Forward!P93</f>
        <v>182</v>
      </c>
      <c r="Q93" s="4">
        <f>Forward!Q93</f>
        <v>177</v>
      </c>
      <c r="R93" s="4">
        <f>Forward!R93</f>
        <v>172</v>
      </c>
      <c r="S93" s="4">
        <f>Forward!S93</f>
        <v>167</v>
      </c>
      <c r="T93" s="4">
        <f>Forward!T93</f>
        <v>162</v>
      </c>
      <c r="U93" s="4">
        <f>Forward!U93</f>
        <v>0</v>
      </c>
      <c r="V93" s="6"/>
      <c r="W93" s="20">
        <f t="shared" si="0"/>
        <v>189.25</v>
      </c>
      <c r="X93" s="20">
        <f t="shared" si="1"/>
        <v>201.69958847736623</v>
      </c>
      <c r="Y93" s="23">
        <f t="shared" si="2"/>
        <v>189.28333333333333</v>
      </c>
      <c r="Z93" s="23">
        <f t="shared" si="3"/>
        <v>195.44290123456793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116.75</v>
      </c>
      <c r="AJ93" s="9">
        <f t="shared" si="8"/>
        <v>0.38153594771241828</v>
      </c>
      <c r="AK93" s="9">
        <f t="shared" si="9"/>
        <v>0.38153594771241828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  <c r="AS93" s="30"/>
      <c r="BT93" s="31"/>
      <c r="BV93" s="30"/>
      <c r="CV93" s="31"/>
    </row>
    <row r="94" spans="1:100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</f>
        <v>119</v>
      </c>
      <c r="L94" s="4">
        <f>Forward!L94</f>
        <v>197</v>
      </c>
      <c r="M94" s="4">
        <f>Forward!M94</f>
        <v>204</v>
      </c>
      <c r="N94" s="4">
        <f>Forward!N94</f>
        <v>200</v>
      </c>
      <c r="O94" s="4">
        <f>Forward!O94</f>
        <v>192</v>
      </c>
      <c r="P94" s="4">
        <f>Forward!P94</f>
        <v>184</v>
      </c>
      <c r="Q94" s="4">
        <f>Forward!Q94</f>
        <v>179</v>
      </c>
      <c r="R94" s="4">
        <f>Forward!R94</f>
        <v>174</v>
      </c>
      <c r="S94" s="4">
        <f>Forward!S94</f>
        <v>169</v>
      </c>
      <c r="T94" s="4">
        <f>Forward!T94</f>
        <v>164</v>
      </c>
      <c r="U94" s="4">
        <f>Forward!U94</f>
        <v>0</v>
      </c>
      <c r="V94" s="6"/>
      <c r="W94" s="20">
        <f t="shared" si="0"/>
        <v>191.33333333333334</v>
      </c>
      <c r="X94" s="20">
        <f t="shared" si="1"/>
        <v>201.69958847736623</v>
      </c>
      <c r="Y94" s="23">
        <f t="shared" si="2"/>
        <v>191.06666666666666</v>
      </c>
      <c r="Z94" s="23">
        <f t="shared" si="3"/>
        <v>195.44290123456793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114.66666666666666</v>
      </c>
      <c r="AJ94" s="9">
        <f t="shared" si="8"/>
        <v>0.37472766884531589</v>
      </c>
      <c r="AK94" s="9">
        <f t="shared" si="9"/>
        <v>0.37472766884531589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  <c r="AS94" s="30"/>
      <c r="BT94" s="31"/>
      <c r="BV94" s="30"/>
      <c r="CV94" s="31"/>
    </row>
    <row r="95" spans="1:100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</f>
        <v>95</v>
      </c>
      <c r="L95" s="4">
        <f>Forward!L95</f>
        <v>165</v>
      </c>
      <c r="M95" s="4">
        <f>Forward!M95</f>
        <v>185</v>
      </c>
      <c r="N95" s="4">
        <f>Forward!N95</f>
        <v>185</v>
      </c>
      <c r="O95" s="4">
        <f>Forward!O95</f>
        <v>177</v>
      </c>
      <c r="P95" s="4">
        <f>Forward!P95</f>
        <v>175</v>
      </c>
      <c r="Q95" s="4">
        <f>Forward!Q95</f>
        <v>170</v>
      </c>
      <c r="R95" s="4">
        <f>Forward!R95</f>
        <v>165</v>
      </c>
      <c r="S95" s="4">
        <f>Forward!S95</f>
        <v>160</v>
      </c>
      <c r="T95" s="4">
        <f>Forward!T95</f>
        <v>155</v>
      </c>
      <c r="U95" s="4">
        <f>Forward!U95</f>
        <v>0</v>
      </c>
      <c r="V95" s="6"/>
      <c r="W95" s="20">
        <f t="shared" si="0"/>
        <v>170.83333333333334</v>
      </c>
      <c r="X95" s="20">
        <f t="shared" si="1"/>
        <v>201.69958847736623</v>
      </c>
      <c r="Y95" s="23">
        <f t="shared" si="2"/>
        <v>173.4</v>
      </c>
      <c r="Z95" s="23">
        <f t="shared" si="3"/>
        <v>195.44290123456793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135.16666666666666</v>
      </c>
      <c r="AJ95" s="9">
        <f t="shared" si="8"/>
        <v>0.44172113289760345</v>
      </c>
      <c r="AK95" s="9">
        <f t="shared" si="9"/>
        <v>0.44172113289760345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  <c r="AS95" s="30"/>
      <c r="BT95" s="31"/>
      <c r="BV95" s="30"/>
      <c r="CV95" s="31"/>
    </row>
    <row r="96" spans="1:100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</f>
        <v>90</v>
      </c>
      <c r="L96" s="4">
        <f>Forward!L96</f>
        <v>121</v>
      </c>
      <c r="M96" s="4">
        <f>Forward!M96</f>
        <v>163</v>
      </c>
      <c r="N96" s="4">
        <f>Forward!N96</f>
        <v>173</v>
      </c>
      <c r="O96" s="4">
        <f>Forward!O96</f>
        <v>165</v>
      </c>
      <c r="P96" s="4">
        <f>Forward!P96</f>
        <v>175</v>
      </c>
      <c r="Q96" s="4">
        <f>Forward!Q96</f>
        <v>170</v>
      </c>
      <c r="R96" s="4">
        <f>Forward!R96</f>
        <v>165</v>
      </c>
      <c r="S96" s="4">
        <f>Forward!S96</f>
        <v>160</v>
      </c>
      <c r="T96" s="4">
        <f>Forward!T96</f>
        <v>155</v>
      </c>
      <c r="U96" s="4">
        <f>Forward!U96</f>
        <v>0</v>
      </c>
      <c r="V96" s="6"/>
      <c r="W96" s="20">
        <f t="shared" si="0"/>
        <v>147.72222222222223</v>
      </c>
      <c r="X96" s="20">
        <f t="shared" si="1"/>
        <v>201.69958847736623</v>
      </c>
      <c r="Y96" s="23">
        <f t="shared" si="2"/>
        <v>156.56666666666666</v>
      </c>
      <c r="Z96" s="23">
        <f t="shared" si="3"/>
        <v>195.44290123456793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158.27777777777777</v>
      </c>
      <c r="AJ96" s="9">
        <f t="shared" si="8"/>
        <v>0.51724763979665933</v>
      </c>
      <c r="AK96" s="9">
        <f t="shared" si="9"/>
        <v>0.51724763979665933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  <c r="AS96" s="30"/>
      <c r="BT96" s="31"/>
      <c r="BV96" s="30"/>
      <c r="CV96" s="31"/>
    </row>
    <row r="97" spans="1:100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</f>
        <v>91</v>
      </c>
      <c r="L97" s="4">
        <f>Forward!L97</f>
        <v>118</v>
      </c>
      <c r="M97" s="4">
        <f>Forward!M97</f>
        <v>158</v>
      </c>
      <c r="N97" s="4">
        <f>Forward!N97</f>
        <v>170</v>
      </c>
      <c r="O97" s="4">
        <f>Forward!O97</f>
        <v>162</v>
      </c>
      <c r="P97" s="4">
        <f>Forward!P97</f>
        <v>175</v>
      </c>
      <c r="Q97" s="4">
        <f>Forward!Q97</f>
        <v>170</v>
      </c>
      <c r="R97" s="4">
        <f>Forward!R97</f>
        <v>165</v>
      </c>
      <c r="S97" s="4">
        <f>Forward!S97</f>
        <v>160</v>
      </c>
      <c r="T97" s="4">
        <f>Forward!T97</f>
        <v>155</v>
      </c>
      <c r="U97" s="4">
        <f>Forward!U97</f>
        <v>0</v>
      </c>
      <c r="V97" s="6"/>
      <c r="W97" s="20">
        <f t="shared" si="0"/>
        <v>146.47222222222223</v>
      </c>
      <c r="X97" s="20">
        <f t="shared" si="1"/>
        <v>201.69958847736623</v>
      </c>
      <c r="Y97" s="23">
        <f t="shared" si="2"/>
        <v>155.19999999999999</v>
      </c>
      <c r="Z97" s="23">
        <f t="shared" si="3"/>
        <v>195.44290123456793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159.52777777777777</v>
      </c>
      <c r="AJ97" s="9">
        <f t="shared" si="8"/>
        <v>0.52133260711692087</v>
      </c>
      <c r="AK97" s="9">
        <f t="shared" si="9"/>
        <v>0.52133260711692087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  <c r="AS97" s="30"/>
      <c r="BT97" s="31"/>
      <c r="BV97" s="30"/>
      <c r="CV97" s="31"/>
    </row>
    <row r="98" spans="1:100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</f>
        <v>108</v>
      </c>
      <c r="M98" s="4">
        <f>Forward!M98</f>
        <v>130</v>
      </c>
      <c r="N98" s="4">
        <f>Forward!N98</f>
        <v>145</v>
      </c>
      <c r="O98" s="4">
        <f>Forward!O98</f>
        <v>158</v>
      </c>
      <c r="P98" s="4">
        <f>Forward!P98</f>
        <v>179</v>
      </c>
      <c r="Q98" s="4">
        <f>Forward!Q98</f>
        <v>174</v>
      </c>
      <c r="R98" s="4">
        <f>Forward!R98</f>
        <v>169</v>
      </c>
      <c r="S98" s="4">
        <f>Forward!S98</f>
        <v>164</v>
      </c>
      <c r="T98" s="4">
        <f>Forward!T98</f>
        <v>159</v>
      </c>
      <c r="U98" s="4">
        <f>Forward!U98</f>
        <v>0</v>
      </c>
      <c r="V98" s="6"/>
      <c r="W98" s="20">
        <f t="shared" si="0"/>
        <v>127.66666666666667</v>
      </c>
      <c r="X98" s="20">
        <f t="shared" si="1"/>
        <v>201.69958847736623</v>
      </c>
      <c r="Y98" s="23">
        <f t="shared" si="2"/>
        <v>144</v>
      </c>
      <c r="Z98" s="23">
        <f t="shared" si="3"/>
        <v>195.44290123456793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189.13333333333333</v>
      </c>
      <c r="AJ98" s="9">
        <f t="shared" si="8"/>
        <v>0.59701178451178449</v>
      </c>
      <c r="AK98" s="9">
        <f t="shared" si="9"/>
        <v>0.59701178451178449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  <c r="AS98" s="30"/>
      <c r="BT98" s="31"/>
      <c r="BV98" s="30"/>
      <c r="CV98" s="31"/>
    </row>
    <row r="99" spans="1:100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</f>
        <v>107</v>
      </c>
      <c r="M99" s="4">
        <f>Forward!M99</f>
        <v>121</v>
      </c>
      <c r="N99" s="4">
        <f>Forward!N99</f>
        <v>134</v>
      </c>
      <c r="O99" s="4">
        <f>Forward!O99</f>
        <v>145</v>
      </c>
      <c r="P99" s="4">
        <f>Forward!P99</f>
        <v>179</v>
      </c>
      <c r="Q99" s="4">
        <f>Forward!Q99</f>
        <v>178</v>
      </c>
      <c r="R99" s="4">
        <f>Forward!R99</f>
        <v>173</v>
      </c>
      <c r="S99" s="4">
        <f>Forward!S99</f>
        <v>168</v>
      </c>
      <c r="T99" s="4">
        <f>Forward!T99</f>
        <v>163</v>
      </c>
      <c r="U99" s="4">
        <f>Forward!U99</f>
        <v>0</v>
      </c>
      <c r="V99" s="6"/>
      <c r="W99" s="20">
        <f t="shared" si="0"/>
        <v>121.72222222222223</v>
      </c>
      <c r="X99" s="20">
        <f t="shared" si="1"/>
        <v>201.69958847736623</v>
      </c>
      <c r="Y99" s="23">
        <f t="shared" si="2"/>
        <v>138.38333333333333</v>
      </c>
      <c r="Z99" s="23">
        <f t="shared" si="3"/>
        <v>195.44290123456793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195.07777777777778</v>
      </c>
      <c r="AJ99" s="9">
        <f t="shared" si="8"/>
        <v>0.61577581369248036</v>
      </c>
      <c r="AK99" s="9">
        <f t="shared" si="9"/>
        <v>0.61577581369248036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  <c r="AS99" s="30"/>
      <c r="BT99" s="31"/>
      <c r="BV99" s="30"/>
      <c r="CV99" s="31"/>
    </row>
    <row r="100" spans="1:100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</f>
        <v>103</v>
      </c>
      <c r="M100" s="4">
        <f>Forward!M100</f>
        <v>116</v>
      </c>
      <c r="N100" s="4">
        <f>Forward!N100</f>
        <v>130</v>
      </c>
      <c r="O100" s="4">
        <f>Forward!O100</f>
        <v>137</v>
      </c>
      <c r="P100" s="4">
        <f>Forward!P100</f>
        <v>159</v>
      </c>
      <c r="Q100" s="4">
        <f>Forward!Q100</f>
        <v>171</v>
      </c>
      <c r="R100" s="4">
        <f>Forward!R100</f>
        <v>166</v>
      </c>
      <c r="S100" s="4">
        <f>Forward!S100</f>
        <v>161</v>
      </c>
      <c r="T100" s="4">
        <f>Forward!T100</f>
        <v>156</v>
      </c>
      <c r="U100" s="4">
        <f>Forward!U100</f>
        <v>0</v>
      </c>
      <c r="V100" s="6"/>
      <c r="W100" s="20">
        <f t="shared" si="0"/>
        <v>118.22222222222223</v>
      </c>
      <c r="X100" s="20">
        <f t="shared" si="1"/>
        <v>201.69958847736623</v>
      </c>
      <c r="Y100" s="23">
        <f t="shared" si="2"/>
        <v>131.26666666666668</v>
      </c>
      <c r="Z100" s="23">
        <f t="shared" si="3"/>
        <v>195.44290123456793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198.57777777777778</v>
      </c>
      <c r="AJ100" s="9">
        <f t="shared" si="8"/>
        <v>0.62682379349046013</v>
      </c>
      <c r="AK100" s="9">
        <f t="shared" si="9"/>
        <v>0.62682379349046013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  <c r="AS100" s="30"/>
      <c r="BT100" s="31"/>
      <c r="BV100" s="30"/>
      <c r="CV100" s="31"/>
    </row>
    <row r="101" spans="1:100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</f>
        <v>101</v>
      </c>
      <c r="M101" s="4">
        <f>Forward!M101</f>
        <v>103</v>
      </c>
      <c r="N101" s="4">
        <f>Forward!N101</f>
        <v>115</v>
      </c>
      <c r="O101" s="4">
        <f>Forward!O101</f>
        <v>128</v>
      </c>
      <c r="P101" s="4">
        <f>Forward!P101</f>
        <v>149</v>
      </c>
      <c r="Q101" s="4">
        <f>Forward!Q101</f>
        <v>165</v>
      </c>
      <c r="R101" s="4">
        <f>Forward!R101</f>
        <v>163</v>
      </c>
      <c r="S101" s="4">
        <f>Forward!S101</f>
        <v>161</v>
      </c>
      <c r="T101" s="4">
        <f>Forward!T101</f>
        <v>159</v>
      </c>
      <c r="U101" s="4">
        <f>Forward!U101</f>
        <v>0</v>
      </c>
      <c r="V101" s="6"/>
      <c r="W101" s="20">
        <f t="shared" si="0"/>
        <v>108.58333333333333</v>
      </c>
      <c r="X101" s="20">
        <f t="shared" si="1"/>
        <v>201.69958847736623</v>
      </c>
      <c r="Y101" s="23">
        <f t="shared" si="2"/>
        <v>122.4</v>
      </c>
      <c r="Z101" s="23">
        <f t="shared" si="3"/>
        <v>195.44290123456793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208.2166666666667</v>
      </c>
      <c r="AJ101" s="9">
        <f t="shared" si="8"/>
        <v>0.65724957912457915</v>
      </c>
      <c r="AK101" s="9">
        <f t="shared" si="9"/>
        <v>0.65724957912457915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  <c r="AS101" s="30"/>
      <c r="BT101" s="31"/>
      <c r="BV101" s="30"/>
      <c r="CV101" s="31"/>
    </row>
    <row r="102" spans="1:100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</f>
        <v>105</v>
      </c>
      <c r="M102" s="4">
        <f>Forward!M102</f>
        <v>106</v>
      </c>
      <c r="N102" s="4">
        <f>Forward!N102</f>
        <v>119</v>
      </c>
      <c r="O102" s="4">
        <f>Forward!O102</f>
        <v>130</v>
      </c>
      <c r="P102" s="4">
        <f>Forward!P102</f>
        <v>145</v>
      </c>
      <c r="Q102" s="4">
        <f>Forward!Q102</f>
        <v>160</v>
      </c>
      <c r="R102" s="4">
        <f>Forward!R102</f>
        <v>158</v>
      </c>
      <c r="S102" s="4">
        <f>Forward!S102</f>
        <v>156</v>
      </c>
      <c r="T102" s="4">
        <f>Forward!T102</f>
        <v>154</v>
      </c>
      <c r="U102" s="4">
        <f>Forward!U102</f>
        <v>0</v>
      </c>
      <c r="V102" s="6"/>
      <c r="W102" s="20">
        <f t="shared" si="0"/>
        <v>112.77777777777777</v>
      </c>
      <c r="X102" s="20">
        <f t="shared" si="1"/>
        <v>201.69958847736623</v>
      </c>
      <c r="Y102" s="23">
        <f t="shared" si="2"/>
        <v>124.66666666666667</v>
      </c>
      <c r="Z102" s="23">
        <f t="shared" si="3"/>
        <v>195.44290123456793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204.02222222222224</v>
      </c>
      <c r="AJ102" s="9">
        <f t="shared" si="8"/>
        <v>0.64400953984287324</v>
      </c>
      <c r="AK102" s="9">
        <f t="shared" si="9"/>
        <v>0.64400953984287324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  <c r="AS102" s="30"/>
      <c r="BT102" s="31"/>
      <c r="BV102" s="30"/>
      <c r="CV102" s="31"/>
    </row>
    <row r="103" spans="1:100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</f>
        <v>105</v>
      </c>
      <c r="M103" s="4">
        <f>Forward!M103</f>
        <v>107</v>
      </c>
      <c r="N103" s="4">
        <f>Forward!N103</f>
        <v>121</v>
      </c>
      <c r="O103" s="4">
        <f>Forward!O103</f>
        <v>131</v>
      </c>
      <c r="P103" s="4">
        <f>Forward!P103</f>
        <v>139</v>
      </c>
      <c r="Q103" s="4">
        <f>Forward!Q103</f>
        <v>156</v>
      </c>
      <c r="R103" s="4">
        <f>Forward!R103</f>
        <v>154</v>
      </c>
      <c r="S103" s="4">
        <f>Forward!S103</f>
        <v>152</v>
      </c>
      <c r="T103" s="4">
        <f>Forward!T103</f>
        <v>150</v>
      </c>
      <c r="U103" s="4">
        <f>Forward!U103</f>
        <v>0</v>
      </c>
      <c r="V103" s="6"/>
      <c r="W103" s="20">
        <f t="shared" si="0"/>
        <v>114.61111111111111</v>
      </c>
      <c r="X103" s="20">
        <f t="shared" si="1"/>
        <v>201.69958847736623</v>
      </c>
      <c r="Y103" s="23">
        <f t="shared" si="2"/>
        <v>124.85</v>
      </c>
      <c r="Z103" s="23">
        <f t="shared" si="3"/>
        <v>195.44290123456793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202.1888888888889</v>
      </c>
      <c r="AJ103" s="9">
        <f t="shared" si="8"/>
        <v>0.63822250280583614</v>
      </c>
      <c r="AK103" s="9">
        <f t="shared" si="9"/>
        <v>0.63822250280583614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  <c r="AS103" s="30"/>
      <c r="BT103" s="31"/>
      <c r="BV103" s="30"/>
      <c r="CV103" s="31"/>
    </row>
    <row r="104" spans="1:100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</f>
        <v>108</v>
      </c>
      <c r="M104" s="4">
        <f>Forward!M104</f>
        <v>110</v>
      </c>
      <c r="N104" s="4">
        <f>Forward!N104</f>
        <v>123</v>
      </c>
      <c r="O104" s="4">
        <f>Forward!O104</f>
        <v>130</v>
      </c>
      <c r="P104" s="4">
        <f>Forward!P104</f>
        <v>139</v>
      </c>
      <c r="Q104" s="4">
        <f>Forward!Q104</f>
        <v>152</v>
      </c>
      <c r="R104" s="4">
        <f>Forward!R104</f>
        <v>150</v>
      </c>
      <c r="S104" s="4">
        <f>Forward!S104</f>
        <v>148</v>
      </c>
      <c r="T104" s="4">
        <f>Forward!T104</f>
        <v>146</v>
      </c>
      <c r="U104" s="4">
        <f>Forward!U104</f>
        <v>0</v>
      </c>
      <c r="V104" s="6"/>
      <c r="W104" s="20">
        <f t="shared" si="0"/>
        <v>117.33333333333333</v>
      </c>
      <c r="X104" s="20">
        <f t="shared" si="1"/>
        <v>201.69958847736623</v>
      </c>
      <c r="Y104" s="23">
        <f t="shared" si="2"/>
        <v>126.4</v>
      </c>
      <c r="Z104" s="23">
        <f t="shared" si="3"/>
        <v>195.44290123456793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199.4666666666667</v>
      </c>
      <c r="AJ104" s="9">
        <f t="shared" si="8"/>
        <v>0.62962962962962965</v>
      </c>
      <c r="AK104" s="9">
        <f t="shared" si="9"/>
        <v>0.62962962962962965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  <c r="AS104" s="30"/>
      <c r="BT104" s="31"/>
      <c r="BV104" s="30"/>
      <c r="CV104" s="31"/>
    </row>
    <row r="105" spans="1:100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</f>
        <v>111</v>
      </c>
      <c r="M105" s="4">
        <f>Forward!M105</f>
        <v>107</v>
      </c>
      <c r="N105" s="4">
        <f>Forward!N105</f>
        <v>122</v>
      </c>
      <c r="O105" s="4">
        <f>Forward!O105</f>
        <v>130</v>
      </c>
      <c r="P105" s="4">
        <f>Forward!P105</f>
        <v>139</v>
      </c>
      <c r="Q105" s="4">
        <f>Forward!Q105</f>
        <v>152</v>
      </c>
      <c r="R105" s="4">
        <f>Forward!R105</f>
        <v>150</v>
      </c>
      <c r="S105" s="4">
        <f>Forward!S105</f>
        <v>148</v>
      </c>
      <c r="T105" s="4">
        <f>Forward!T105</f>
        <v>146</v>
      </c>
      <c r="U105" s="4">
        <f>Forward!U105</f>
        <v>0</v>
      </c>
      <c r="V105" s="6"/>
      <c r="W105" s="20">
        <f t="shared" si="0"/>
        <v>117.02777777777777</v>
      </c>
      <c r="X105" s="20">
        <f t="shared" si="1"/>
        <v>201.69958847736623</v>
      </c>
      <c r="Y105" s="23">
        <f t="shared" si="2"/>
        <v>126.58333333333333</v>
      </c>
      <c r="Z105" s="23">
        <f t="shared" si="3"/>
        <v>195.44290123456793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199.77222222222224</v>
      </c>
      <c r="AJ105" s="9">
        <f t="shared" si="8"/>
        <v>0.63059413580246915</v>
      </c>
      <c r="AK105" s="9">
        <f t="shared" si="9"/>
        <v>0.63059413580246915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  <c r="AS105" s="30"/>
      <c r="BT105" s="31"/>
      <c r="BV105" s="30"/>
      <c r="CV105" s="31"/>
    </row>
    <row r="106" spans="1:100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</f>
        <v>108</v>
      </c>
      <c r="M106" s="4">
        <f>Forward!M106</f>
        <v>103</v>
      </c>
      <c r="N106" s="4">
        <f>Forward!N106</f>
        <v>116</v>
      </c>
      <c r="O106" s="4">
        <f>Forward!O106</f>
        <v>125</v>
      </c>
      <c r="P106" s="4">
        <f>Forward!P106</f>
        <v>139</v>
      </c>
      <c r="Q106" s="4">
        <f>Forward!Q106</f>
        <v>152</v>
      </c>
      <c r="R106" s="4">
        <f>Forward!R106</f>
        <v>150</v>
      </c>
      <c r="S106" s="4">
        <f>Forward!S106</f>
        <v>148</v>
      </c>
      <c r="T106" s="4">
        <f>Forward!T106</f>
        <v>146</v>
      </c>
      <c r="U106" s="4">
        <f>Forward!U106</f>
        <v>0</v>
      </c>
      <c r="V106" s="6"/>
      <c r="W106" s="20">
        <f t="shared" si="0"/>
        <v>112.77777777777777</v>
      </c>
      <c r="X106" s="20">
        <f t="shared" si="1"/>
        <v>201.69958847736623</v>
      </c>
      <c r="Y106" s="23">
        <f t="shared" si="2"/>
        <v>124.06666666666666</v>
      </c>
      <c r="Z106" s="23">
        <f t="shared" si="3"/>
        <v>195.44290123456793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204.02222222222224</v>
      </c>
      <c r="AJ106" s="9">
        <f t="shared" si="8"/>
        <v>0.64400953984287324</v>
      </c>
      <c r="AK106" s="9">
        <f t="shared" si="9"/>
        <v>0.64400953984287324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  <c r="AS106" s="30"/>
      <c r="BT106" s="31"/>
      <c r="BV106" s="30"/>
      <c r="CV106" s="31"/>
    </row>
    <row r="107" spans="1:100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</f>
        <v>110</v>
      </c>
      <c r="M107" s="4">
        <f>Forward!M107</f>
        <v>104</v>
      </c>
      <c r="N107" s="4">
        <f>Forward!N107</f>
        <v>120</v>
      </c>
      <c r="O107" s="4">
        <f>Forward!O107</f>
        <v>130</v>
      </c>
      <c r="P107" s="4">
        <f>Forward!P107</f>
        <v>137</v>
      </c>
      <c r="Q107" s="4">
        <f>Forward!Q107</f>
        <v>150</v>
      </c>
      <c r="R107" s="4">
        <f>Forward!R107</f>
        <v>148</v>
      </c>
      <c r="S107" s="4">
        <f>Forward!S107</f>
        <v>146</v>
      </c>
      <c r="T107" s="4">
        <f>Forward!T107</f>
        <v>144</v>
      </c>
      <c r="U107" s="4">
        <f>Forward!U107</f>
        <v>0</v>
      </c>
      <c r="V107" s="6"/>
      <c r="W107" s="20">
        <f t="shared" si="0"/>
        <v>116.33333333333333</v>
      </c>
      <c r="X107" s="20">
        <f t="shared" si="1"/>
        <v>201.69958847736623</v>
      </c>
      <c r="Y107" s="23">
        <f t="shared" si="2"/>
        <v>126.2</v>
      </c>
      <c r="Z107" s="23">
        <f t="shared" si="3"/>
        <v>195.44290123456793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200.4666666666667</v>
      </c>
      <c r="AJ107" s="9">
        <f t="shared" si="8"/>
        <v>0.6327861952861954</v>
      </c>
      <c r="AK107" s="9">
        <f t="shared" si="9"/>
        <v>0.6327861952861954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  <c r="AS107" s="30"/>
      <c r="BT107" s="31"/>
      <c r="BV107" s="30"/>
      <c r="CV107" s="31"/>
    </row>
    <row r="108" spans="1:100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</f>
        <v>110</v>
      </c>
      <c r="M108" s="4">
        <f>Forward!M108</f>
        <v>117</v>
      </c>
      <c r="N108" s="4">
        <f>Forward!N108</f>
        <v>129</v>
      </c>
      <c r="O108" s="4">
        <f>Forward!O108</f>
        <v>139</v>
      </c>
      <c r="P108" s="4">
        <f>Forward!P108</f>
        <v>137</v>
      </c>
      <c r="Q108" s="4">
        <f>Forward!Q108</f>
        <v>150</v>
      </c>
      <c r="R108" s="4">
        <f>Forward!R108</f>
        <v>148</v>
      </c>
      <c r="S108" s="4">
        <f>Forward!S108</f>
        <v>146</v>
      </c>
      <c r="T108" s="4">
        <f>Forward!T108</f>
        <v>144</v>
      </c>
      <c r="U108" s="4">
        <f>Forward!U108</f>
        <v>0</v>
      </c>
      <c r="V108" s="6"/>
      <c r="W108" s="20">
        <f t="shared" si="0"/>
        <v>126.72222222222223</v>
      </c>
      <c r="X108" s="20">
        <f t="shared" si="1"/>
        <v>201.69958847736623</v>
      </c>
      <c r="Y108" s="23">
        <f t="shared" si="2"/>
        <v>133.06666666666666</v>
      </c>
      <c r="Z108" s="23">
        <f t="shared" si="3"/>
        <v>195.44290123456793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190.07777777777778</v>
      </c>
      <c r="AJ108" s="9">
        <f t="shared" si="8"/>
        <v>0.59999298540965207</v>
      </c>
      <c r="AK108" s="9">
        <f t="shared" si="9"/>
        <v>0.59999298540965207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  <c r="AS108" s="30"/>
      <c r="BU108" s="35"/>
      <c r="CV108" s="31"/>
    </row>
    <row r="109" spans="1:100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</f>
        <v>111</v>
      </c>
      <c r="M109" s="4">
        <f>Forward!M109</f>
        <v>116</v>
      </c>
      <c r="N109" s="4">
        <f>Forward!N109</f>
        <v>144</v>
      </c>
      <c r="O109" s="4">
        <f>Forward!O109</f>
        <v>154</v>
      </c>
      <c r="P109" s="4">
        <f>Forward!P109</f>
        <v>153</v>
      </c>
      <c r="Q109" s="4">
        <f>Forward!Q109</f>
        <v>161</v>
      </c>
      <c r="R109" s="4">
        <f>Forward!R109</f>
        <v>159</v>
      </c>
      <c r="S109" s="4">
        <f>Forward!S109</f>
        <v>157</v>
      </c>
      <c r="T109" s="4">
        <f>Forward!T109</f>
        <v>155</v>
      </c>
      <c r="U109" s="4">
        <f>Forward!U109</f>
        <v>0</v>
      </c>
      <c r="V109" s="6"/>
      <c r="W109" s="20">
        <f t="shared" si="0"/>
        <v>136.80555555555554</v>
      </c>
      <c r="X109" s="20">
        <f t="shared" si="1"/>
        <v>201.69958847736623</v>
      </c>
      <c r="Y109" s="23">
        <f t="shared" si="2"/>
        <v>144.76666666666668</v>
      </c>
      <c r="Z109" s="23">
        <f t="shared" si="3"/>
        <v>195.44290123456793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179.99444444444447</v>
      </c>
      <c r="AJ109" s="9">
        <f t="shared" si="8"/>
        <v>0.56816428170594846</v>
      </c>
      <c r="AK109" s="9">
        <f t="shared" si="9"/>
        <v>0.56816428170594846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  <c r="AS109" s="30"/>
      <c r="BU109" s="35"/>
      <c r="CV109" s="31"/>
    </row>
    <row r="110" spans="1:100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</f>
        <v>120</v>
      </c>
      <c r="N110" s="4">
        <f>Forward!N110</f>
        <v>135</v>
      </c>
      <c r="O110" s="4">
        <f>Forward!O110</f>
        <v>147</v>
      </c>
      <c r="P110" s="4">
        <f>Forward!P110</f>
        <v>168</v>
      </c>
      <c r="Q110" s="4">
        <f>Forward!Q110</f>
        <v>167</v>
      </c>
      <c r="R110" s="4">
        <f>Forward!R110</f>
        <v>165</v>
      </c>
      <c r="S110" s="4">
        <f>Forward!S110</f>
        <v>163</v>
      </c>
      <c r="T110" s="4">
        <f>Forward!T110</f>
        <v>161</v>
      </c>
      <c r="U110" s="4">
        <f>Forward!U110</f>
        <v>0</v>
      </c>
      <c r="V110" s="6"/>
      <c r="W110" s="20">
        <f t="shared" si="0"/>
        <v>134</v>
      </c>
      <c r="X110" s="20">
        <f t="shared" si="1"/>
        <v>201.69958847736623</v>
      </c>
      <c r="Y110" s="23">
        <f t="shared" si="2"/>
        <v>147.4</v>
      </c>
      <c r="Z110" s="23">
        <f t="shared" si="3"/>
        <v>195.44290123456793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212.5</v>
      </c>
      <c r="AJ110" s="9">
        <f t="shared" si="8"/>
        <v>0.61327561327561331</v>
      </c>
      <c r="AK110" s="9">
        <f t="shared" si="9"/>
        <v>0.61327561327561331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  <c r="AS110" s="30"/>
      <c r="BN110" s="27"/>
      <c r="BO110" s="28"/>
      <c r="BP110" s="28"/>
      <c r="BQ110" s="28"/>
      <c r="BR110" s="28"/>
      <c r="BS110" s="28"/>
      <c r="BT110" s="28"/>
      <c r="BV110" s="28"/>
      <c r="BW110" s="28"/>
      <c r="BX110" s="28"/>
      <c r="BY110" s="28"/>
      <c r="BZ110" s="28"/>
      <c r="CA110" s="29"/>
      <c r="CV110" s="31"/>
    </row>
    <row r="111" spans="1:100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</f>
        <v>159</v>
      </c>
      <c r="N111" s="4">
        <f>Forward!N111</f>
        <v>216</v>
      </c>
      <c r="O111" s="4">
        <f>Forward!O111</f>
        <v>207</v>
      </c>
      <c r="P111" s="4">
        <f>Forward!P111</f>
        <v>201</v>
      </c>
      <c r="Q111" s="4">
        <f>Forward!Q111</f>
        <v>191</v>
      </c>
      <c r="R111" s="4">
        <f>Forward!R111</f>
        <v>185</v>
      </c>
      <c r="S111" s="4">
        <f>Forward!S111</f>
        <v>180</v>
      </c>
      <c r="T111" s="4">
        <f>Forward!T111</f>
        <v>175</v>
      </c>
      <c r="U111" s="4">
        <f>Forward!U111</f>
        <v>0</v>
      </c>
      <c r="V111" s="6"/>
      <c r="W111" s="20">
        <f t="shared" si="0"/>
        <v>195.16666666666666</v>
      </c>
      <c r="X111" s="20">
        <f t="shared" si="1"/>
        <v>201.69958847736623</v>
      </c>
      <c r="Y111" s="23">
        <f t="shared" si="2"/>
        <v>195.23333333333332</v>
      </c>
      <c r="Z111" s="23">
        <f t="shared" si="3"/>
        <v>195.44290123456793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151.33333333333334</v>
      </c>
      <c r="AJ111" s="9">
        <f t="shared" si="8"/>
        <v>0.43674843674843677</v>
      </c>
      <c r="AK111" s="9">
        <f t="shared" si="9"/>
        <v>0.43674843674843677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  <c r="AS111" s="30"/>
      <c r="BN111" s="30"/>
      <c r="CA111" s="31"/>
      <c r="CV111" s="31"/>
    </row>
    <row r="112" spans="1:100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</f>
        <v>159</v>
      </c>
      <c r="N112" s="4">
        <f>Forward!N112</f>
        <v>201</v>
      </c>
      <c r="O112" s="4">
        <f>Forward!O112</f>
        <v>195</v>
      </c>
      <c r="P112" s="4">
        <f>Forward!P112</f>
        <v>189</v>
      </c>
      <c r="Q112" s="4">
        <f>Forward!Q112</f>
        <v>190</v>
      </c>
      <c r="R112" s="4">
        <f>Forward!R112</f>
        <v>186</v>
      </c>
      <c r="S112" s="4">
        <f>Forward!S112</f>
        <v>181</v>
      </c>
      <c r="T112" s="4">
        <f>Forward!T112</f>
        <v>176</v>
      </c>
      <c r="U112" s="4">
        <f>Forward!U112</f>
        <v>0</v>
      </c>
      <c r="V112" s="6"/>
      <c r="W112" s="20">
        <f t="shared" si="0"/>
        <v>186.66666666666666</v>
      </c>
      <c r="X112" s="20">
        <f t="shared" si="1"/>
        <v>201.69958847736623</v>
      </c>
      <c r="Y112" s="23">
        <f t="shared" si="2"/>
        <v>187.7</v>
      </c>
      <c r="Z112" s="23">
        <f t="shared" si="3"/>
        <v>195.44290123456793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159.83333333333334</v>
      </c>
      <c r="AJ112" s="9">
        <f t="shared" si="8"/>
        <v>0.46127946127946129</v>
      </c>
      <c r="AK112" s="9">
        <f t="shared" si="9"/>
        <v>0.46127946127946129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  <c r="AS112" s="30"/>
      <c r="BN112" s="30"/>
      <c r="CA112" s="31"/>
      <c r="CV112" s="31"/>
    </row>
    <row r="113" spans="1:100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</f>
        <v>150</v>
      </c>
      <c r="N113" s="4">
        <f>Forward!N113</f>
        <v>185</v>
      </c>
      <c r="O113" s="4">
        <f>Forward!O113</f>
        <v>186</v>
      </c>
      <c r="P113" s="4">
        <f>Forward!P113</f>
        <v>182</v>
      </c>
      <c r="Q113" s="4">
        <f>Forward!Q113</f>
        <v>177</v>
      </c>
      <c r="R113" s="4">
        <f>Forward!R113</f>
        <v>172</v>
      </c>
      <c r="S113" s="4">
        <f>Forward!S113</f>
        <v>167</v>
      </c>
      <c r="T113" s="4">
        <f>Forward!T113</f>
        <v>162</v>
      </c>
      <c r="U113" s="4">
        <f>Forward!U113</f>
        <v>0</v>
      </c>
      <c r="V113" s="6"/>
      <c r="W113" s="20">
        <f t="shared" si="0"/>
        <v>176.33333333333334</v>
      </c>
      <c r="X113" s="20">
        <f t="shared" si="1"/>
        <v>201.69958847736623</v>
      </c>
      <c r="Y113" s="23">
        <f t="shared" si="2"/>
        <v>177.1</v>
      </c>
      <c r="Z113" s="23">
        <f t="shared" si="3"/>
        <v>195.44290123456793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170.16666666666666</v>
      </c>
      <c r="AJ113" s="9">
        <f t="shared" si="8"/>
        <v>0.49110149110149109</v>
      </c>
      <c r="AK113" s="9">
        <f t="shared" si="9"/>
        <v>0.49110149110149109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  <c r="AS113" s="30"/>
      <c r="BN113" s="30"/>
      <c r="CA113" s="31"/>
      <c r="CV113" s="31"/>
    </row>
    <row r="114" spans="1:100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</f>
        <v>120</v>
      </c>
      <c r="N114" s="4">
        <f>Forward!N114</f>
        <v>160</v>
      </c>
      <c r="O114" s="4">
        <f>Forward!O114</f>
        <v>175</v>
      </c>
      <c r="P114" s="4">
        <f>Forward!P114</f>
        <v>172</v>
      </c>
      <c r="Q114" s="4">
        <f>Forward!Q114</f>
        <v>167</v>
      </c>
      <c r="R114" s="4">
        <f>Forward!R114</f>
        <v>162</v>
      </c>
      <c r="S114" s="4">
        <f>Forward!S114</f>
        <v>157</v>
      </c>
      <c r="T114" s="4">
        <f>Forward!T114</f>
        <v>152</v>
      </c>
      <c r="U114" s="4">
        <f>Forward!U114</f>
        <v>0</v>
      </c>
      <c r="V114" s="6"/>
      <c r="W114" s="20">
        <f t="shared" si="0"/>
        <v>157.44444444444446</v>
      </c>
      <c r="X114" s="20">
        <f t="shared" si="1"/>
        <v>201.69958847736623</v>
      </c>
      <c r="Y114" s="23">
        <f t="shared" si="2"/>
        <v>161.6</v>
      </c>
      <c r="Z114" s="23">
        <f t="shared" si="3"/>
        <v>195.44290123456793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189.05555555555554</v>
      </c>
      <c r="AJ114" s="9">
        <f t="shared" si="8"/>
        <v>0.54561487894821226</v>
      </c>
      <c r="AK114" s="9">
        <f t="shared" si="9"/>
        <v>0.54561487894821226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  <c r="AS114" s="30"/>
      <c r="BN114" s="30"/>
      <c r="CA114" s="31"/>
      <c r="CV114" s="31"/>
    </row>
    <row r="115" spans="1:100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</f>
        <v>172</v>
      </c>
      <c r="N115" s="4">
        <f>Forward!N115</f>
        <v>187</v>
      </c>
      <c r="O115" s="4">
        <f>Forward!O115</f>
        <v>188</v>
      </c>
      <c r="P115" s="4">
        <f>Forward!P115</f>
        <v>180</v>
      </c>
      <c r="Q115" s="4">
        <f>Forward!Q115</f>
        <v>175</v>
      </c>
      <c r="R115" s="4">
        <f>Forward!R115</f>
        <v>170</v>
      </c>
      <c r="S115" s="4">
        <f>Forward!S115</f>
        <v>165</v>
      </c>
      <c r="T115" s="4">
        <f>Forward!T115</f>
        <v>160</v>
      </c>
      <c r="U115" s="4">
        <f>Forward!U115</f>
        <v>0</v>
      </c>
      <c r="V115" s="6"/>
      <c r="W115" s="20">
        <f t="shared" si="0"/>
        <v>183.44444444444446</v>
      </c>
      <c r="X115" s="20">
        <f t="shared" si="1"/>
        <v>201.69958847736623</v>
      </c>
      <c r="Y115" s="23">
        <f t="shared" si="2"/>
        <v>180.23333333333332</v>
      </c>
      <c r="Z115" s="23">
        <f t="shared" si="3"/>
        <v>195.44290123456793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163.05555555555554</v>
      </c>
      <c r="AJ115" s="9">
        <f t="shared" si="8"/>
        <v>0.47057880391213719</v>
      </c>
      <c r="AK115" s="9">
        <f t="shared" si="9"/>
        <v>0.47057880391213719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  <c r="AS115" s="30"/>
      <c r="BN115" s="30"/>
      <c r="CA115" s="31"/>
      <c r="CV115" s="31"/>
    </row>
    <row r="116" spans="1:100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</f>
        <v>230</v>
      </c>
      <c r="N116" s="4">
        <f>Forward!N116</f>
        <v>212</v>
      </c>
      <c r="O116" s="4">
        <f>Forward!O116</f>
        <v>197</v>
      </c>
      <c r="P116" s="4">
        <f>Forward!P116</f>
        <v>181</v>
      </c>
      <c r="Q116" s="4">
        <f>Forward!Q116</f>
        <v>176</v>
      </c>
      <c r="R116" s="4">
        <f>Forward!R116</f>
        <v>171</v>
      </c>
      <c r="S116" s="4">
        <f>Forward!S116</f>
        <v>166</v>
      </c>
      <c r="T116" s="4">
        <f>Forward!T116</f>
        <v>161</v>
      </c>
      <c r="U116" s="4">
        <f>Forward!U116</f>
        <v>0</v>
      </c>
      <c r="V116" s="6"/>
      <c r="W116" s="20">
        <f t="shared" si="0"/>
        <v>204.83333333333334</v>
      </c>
      <c r="X116" s="20">
        <f t="shared" si="1"/>
        <v>201.69958847736623</v>
      </c>
      <c r="Y116" s="23">
        <f t="shared" si="2"/>
        <v>193.3</v>
      </c>
      <c r="Z116" s="23">
        <f t="shared" si="3"/>
        <v>195.44290123456793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141.66666666666666</v>
      </c>
      <c r="AJ116" s="9">
        <f t="shared" si="8"/>
        <v>0.4088504088504088</v>
      </c>
      <c r="AK116" s="9">
        <f t="shared" si="9"/>
        <v>0.4088504088504088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  <c r="AS116" s="30"/>
      <c r="BN116" s="30"/>
      <c r="CA116" s="31"/>
      <c r="CV116" s="31"/>
    </row>
    <row r="117" spans="1:100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</f>
        <v>185</v>
      </c>
      <c r="N117" s="4">
        <f>Forward!N117</f>
        <v>202</v>
      </c>
      <c r="O117" s="4">
        <f>Forward!O117</f>
        <v>192</v>
      </c>
      <c r="P117" s="4">
        <f>Forward!P117</f>
        <v>180</v>
      </c>
      <c r="Q117" s="4">
        <f>Forward!Q117</f>
        <v>175</v>
      </c>
      <c r="R117" s="4">
        <f>Forward!R117</f>
        <v>170</v>
      </c>
      <c r="S117" s="4">
        <f>Forward!S117</f>
        <v>165</v>
      </c>
      <c r="T117" s="4">
        <f>Forward!T117</f>
        <v>160</v>
      </c>
      <c r="U117" s="4">
        <f>Forward!U117</f>
        <v>0</v>
      </c>
      <c r="V117" s="6"/>
      <c r="W117" s="20">
        <f t="shared" si="0"/>
        <v>192.02777777777777</v>
      </c>
      <c r="X117" s="20">
        <f t="shared" si="1"/>
        <v>201.69958847736623</v>
      </c>
      <c r="Y117" s="23">
        <f t="shared" si="2"/>
        <v>185.05</v>
      </c>
      <c r="Z117" s="23">
        <f t="shared" si="3"/>
        <v>195.44290123456793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154.47222222222223</v>
      </c>
      <c r="AJ117" s="9">
        <f t="shared" si="8"/>
        <v>0.44580727914061247</v>
      </c>
      <c r="AK117" s="9">
        <f t="shared" si="9"/>
        <v>0.44580727914061247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  <c r="AS117" s="30"/>
      <c r="BN117" s="30"/>
      <c r="CA117" s="31"/>
      <c r="CV117" s="31"/>
    </row>
    <row r="118" spans="1:100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</f>
        <v>228</v>
      </c>
      <c r="N118" s="4">
        <f>Forward!N118</f>
        <v>216</v>
      </c>
      <c r="O118" s="4">
        <f>Forward!O118</f>
        <v>200</v>
      </c>
      <c r="P118" s="4">
        <f>Forward!P118</f>
        <v>183</v>
      </c>
      <c r="Q118" s="4">
        <f>Forward!Q118</f>
        <v>178</v>
      </c>
      <c r="R118" s="4">
        <f>Forward!R118</f>
        <v>173</v>
      </c>
      <c r="S118" s="4">
        <f>Forward!S118</f>
        <v>168</v>
      </c>
      <c r="T118" s="4">
        <f>Forward!T118</f>
        <v>163</v>
      </c>
      <c r="U118" s="4">
        <f>Forward!U118</f>
        <v>0</v>
      </c>
      <c r="V118" s="6"/>
      <c r="W118" s="20">
        <f t="shared" si="0"/>
        <v>204.66666666666666</v>
      </c>
      <c r="X118" s="20">
        <f t="shared" si="1"/>
        <v>201.69958847736623</v>
      </c>
      <c r="Y118" s="23">
        <f t="shared" si="2"/>
        <v>193.66666666666666</v>
      </c>
      <c r="Z118" s="23">
        <f t="shared" si="3"/>
        <v>195.44290123456793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141.83333333333334</v>
      </c>
      <c r="AJ118" s="9">
        <f t="shared" si="8"/>
        <v>0.40933140933140938</v>
      </c>
      <c r="AK118" s="9">
        <f t="shared" si="9"/>
        <v>0.40933140933140938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  <c r="AS118" s="30"/>
      <c r="BN118" s="30"/>
      <c r="CA118" s="31"/>
      <c r="CV118" s="31"/>
    </row>
    <row r="119" spans="1:100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</f>
        <v>320</v>
      </c>
      <c r="N119" s="4">
        <f>Forward!N119</f>
        <v>243</v>
      </c>
      <c r="O119" s="4">
        <f>Forward!O119</f>
        <v>201</v>
      </c>
      <c r="P119" s="4">
        <f>Forward!P119</f>
        <v>181</v>
      </c>
      <c r="Q119" s="4">
        <f>Forward!Q119</f>
        <v>176</v>
      </c>
      <c r="R119" s="4">
        <f>Forward!R119</f>
        <v>171</v>
      </c>
      <c r="S119" s="4">
        <f>Forward!S119</f>
        <v>166</v>
      </c>
      <c r="T119" s="4">
        <f>Forward!T119</f>
        <v>161</v>
      </c>
      <c r="U119" s="4">
        <f>Forward!U119</f>
        <v>0</v>
      </c>
      <c r="V119" s="6"/>
      <c r="W119" s="20">
        <f t="shared" si="0"/>
        <v>219.91666666666666</v>
      </c>
      <c r="X119" s="20">
        <f t="shared" si="1"/>
        <v>201.69958847736623</v>
      </c>
      <c r="Y119" s="23">
        <f t="shared" si="2"/>
        <v>201.85</v>
      </c>
      <c r="Z119" s="23">
        <f t="shared" si="3"/>
        <v>195.44290123456793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126.58333333333334</v>
      </c>
      <c r="AJ119" s="9">
        <f t="shared" si="8"/>
        <v>0.36531986531986532</v>
      </c>
      <c r="AK119" s="9">
        <f t="shared" si="9"/>
        <v>0.36531986531986532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  <c r="AS119" s="30"/>
      <c r="BN119" s="30"/>
      <c r="CA119" s="31"/>
      <c r="CV119" s="31"/>
    </row>
    <row r="120" spans="1:100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</f>
        <v>282</v>
      </c>
      <c r="N120" s="4">
        <f>Forward!N120</f>
        <v>176</v>
      </c>
      <c r="O120" s="4">
        <f>Forward!O120</f>
        <v>189</v>
      </c>
      <c r="P120" s="4">
        <f>Forward!P120</f>
        <v>178</v>
      </c>
      <c r="Q120" s="4">
        <f>Forward!Q120</f>
        <v>173</v>
      </c>
      <c r="R120" s="4">
        <f>Forward!R120</f>
        <v>168</v>
      </c>
      <c r="S120" s="4">
        <f>Forward!S120</f>
        <v>163</v>
      </c>
      <c r="T120" s="4">
        <f>Forward!T120</f>
        <v>158</v>
      </c>
      <c r="U120" s="4">
        <f>Forward!U120</f>
        <v>0</v>
      </c>
      <c r="V120" s="6"/>
      <c r="W120" s="20">
        <f t="shared" si="0"/>
        <v>186.77777777777777</v>
      </c>
      <c r="X120" s="20">
        <f t="shared" si="1"/>
        <v>201.69958847736623</v>
      </c>
      <c r="Y120" s="23">
        <f t="shared" si="2"/>
        <v>180.6</v>
      </c>
      <c r="Z120" s="23">
        <f t="shared" si="3"/>
        <v>195.44290123456793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159.72222222222223</v>
      </c>
      <c r="AJ120" s="9">
        <f t="shared" si="8"/>
        <v>0.46095879429212766</v>
      </c>
      <c r="AK120" s="9">
        <f t="shared" si="9"/>
        <v>0.46095879429212766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  <c r="AS120" s="30"/>
      <c r="BN120" s="30"/>
      <c r="CA120" s="31"/>
      <c r="CV120" s="31"/>
    </row>
    <row r="121" spans="1:100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</f>
        <v>117</v>
      </c>
      <c r="N121" s="4">
        <f>Forward!N121</f>
        <v>180</v>
      </c>
      <c r="O121" s="4">
        <f>Forward!O121</f>
        <v>191</v>
      </c>
      <c r="P121" s="4">
        <f>Forward!P121</f>
        <v>186</v>
      </c>
      <c r="Q121" s="4">
        <f>Forward!Q121</f>
        <v>181</v>
      </c>
      <c r="R121" s="4">
        <f>Forward!R121</f>
        <v>176</v>
      </c>
      <c r="S121" s="4">
        <f>Forward!S121</f>
        <v>171</v>
      </c>
      <c r="T121" s="4">
        <f>Forward!T121</f>
        <v>166</v>
      </c>
      <c r="U121" s="4">
        <f>Forward!U121</f>
        <v>0</v>
      </c>
      <c r="V121" s="6"/>
      <c r="W121" s="20">
        <f t="shared" si="0"/>
        <v>183.75</v>
      </c>
      <c r="X121" s="20">
        <f t="shared" si="1"/>
        <v>201.69958847736623</v>
      </c>
      <c r="Y121" s="23">
        <f t="shared" si="2"/>
        <v>181.81666666666666</v>
      </c>
      <c r="Z121" s="23">
        <f t="shared" si="3"/>
        <v>195.44290123456793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162.75</v>
      </c>
      <c r="AJ121" s="9">
        <f t="shared" si="8"/>
        <v>0.46969696969696972</v>
      </c>
      <c r="AK121" s="9">
        <f t="shared" si="9"/>
        <v>0.46969696969696972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  <c r="AS121" s="30"/>
      <c r="BN121" s="30"/>
      <c r="CA121" s="31"/>
      <c r="CV121" s="31"/>
    </row>
    <row r="122" spans="1:100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</f>
        <v>175</v>
      </c>
      <c r="O122" s="4">
        <f>Forward!O122</f>
        <v>199</v>
      </c>
      <c r="P122" s="4">
        <f>Forward!P122</f>
        <v>180</v>
      </c>
      <c r="Q122" s="4">
        <f>Forward!Q122</f>
        <v>175</v>
      </c>
      <c r="R122" s="57">
        <f>Forward!R122</f>
        <v>170</v>
      </c>
      <c r="S122" s="4">
        <f>Forward!S122</f>
        <v>165</v>
      </c>
      <c r="T122" s="4">
        <f>Forward!T122</f>
        <v>160</v>
      </c>
      <c r="U122" s="4">
        <f>Forward!U122</f>
        <v>0</v>
      </c>
      <c r="V122" s="6"/>
      <c r="W122" s="20">
        <f t="shared" si="0"/>
        <v>184.66666666666666</v>
      </c>
      <c r="X122" s="20">
        <f t="shared" si="1"/>
        <v>201.69958847736623</v>
      </c>
      <c r="Y122" s="23">
        <f t="shared" si="2"/>
        <v>179.8</v>
      </c>
      <c r="Z122" s="23">
        <f t="shared" si="3"/>
        <v>195.44290123456793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193.63333333333335</v>
      </c>
      <c r="AJ122" s="9">
        <f t="shared" si="8"/>
        <v>0.51185126442858409</v>
      </c>
      <c r="AK122" s="9">
        <f t="shared" si="9"/>
        <v>0.51185126442858409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  <c r="AS122" s="30"/>
      <c r="BN122" s="30"/>
      <c r="CA122" s="31"/>
      <c r="CV122" s="31"/>
    </row>
    <row r="123" spans="1:100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</f>
        <v>227</v>
      </c>
      <c r="O123" s="4">
        <f>Forward!O123</f>
        <v>219</v>
      </c>
      <c r="P123" s="4">
        <f>Forward!P123</f>
        <v>198</v>
      </c>
      <c r="Q123" s="4">
        <f>Forward!Q123</f>
        <v>183</v>
      </c>
      <c r="R123" s="4">
        <f>Forward!R123</f>
        <v>178</v>
      </c>
      <c r="S123" s="4">
        <f>Forward!S123</f>
        <v>173</v>
      </c>
      <c r="T123" s="4">
        <f>Forward!T123</f>
        <v>163</v>
      </c>
      <c r="U123" s="4">
        <f>Forward!U123</f>
        <v>0</v>
      </c>
      <c r="V123" s="6"/>
      <c r="W123" s="20">
        <f t="shared" si="0"/>
        <v>213.44444444444446</v>
      </c>
      <c r="X123" s="20">
        <f t="shared" si="1"/>
        <v>201.69958847736623</v>
      </c>
      <c r="Y123" s="23">
        <f t="shared" si="2"/>
        <v>200.1</v>
      </c>
      <c r="Z123" s="23">
        <f t="shared" si="3"/>
        <v>195.44290123456793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164.85555555555555</v>
      </c>
      <c r="AJ123" s="9">
        <f t="shared" si="8"/>
        <v>0.43577995124386876</v>
      </c>
      <c r="AK123" s="9">
        <f t="shared" si="9"/>
        <v>0.43577995124386876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  <c r="AS123" s="30"/>
      <c r="BN123" s="30"/>
      <c r="CA123" s="31"/>
      <c r="CV123" s="31"/>
    </row>
    <row r="124" spans="1:100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</f>
        <v>322</v>
      </c>
      <c r="O124" s="4">
        <f>Forward!O124</f>
        <v>242</v>
      </c>
      <c r="P124" s="4">
        <f>Forward!P124</f>
        <v>206</v>
      </c>
      <c r="Q124" s="4">
        <f>Forward!Q124</f>
        <v>191</v>
      </c>
      <c r="R124" s="4">
        <f>Forward!R124</f>
        <v>186</v>
      </c>
      <c r="S124" s="4">
        <f>Forward!S124</f>
        <v>181</v>
      </c>
      <c r="T124" s="4">
        <f>Forward!T124</f>
        <v>171</v>
      </c>
      <c r="U124" s="4">
        <f>Forward!U124</f>
        <v>0</v>
      </c>
      <c r="V124" s="6"/>
      <c r="W124" s="20">
        <f t="shared" si="0"/>
        <v>249.38888888888889</v>
      </c>
      <c r="X124" s="20">
        <f t="shared" si="1"/>
        <v>201.69958847736623</v>
      </c>
      <c r="Y124" s="23">
        <f t="shared" si="2"/>
        <v>224.7</v>
      </c>
      <c r="Z124" s="23">
        <f t="shared" si="3"/>
        <v>195.44290123456793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128.91111111111113</v>
      </c>
      <c r="AJ124" s="9">
        <f t="shared" si="8"/>
        <v>0.3407642376714542</v>
      </c>
      <c r="AK124" s="9">
        <f t="shared" si="9"/>
        <v>0.3407642376714542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  <c r="AS124" s="30"/>
      <c r="BN124" s="30"/>
      <c r="CA124" s="31"/>
      <c r="CV124" s="31"/>
    </row>
    <row r="125" spans="1:100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</f>
        <v>370</v>
      </c>
      <c r="O125" s="4">
        <f>Forward!O125</f>
        <v>273</v>
      </c>
      <c r="P125" s="4">
        <f>Forward!P125</f>
        <v>218</v>
      </c>
      <c r="Q125" s="4">
        <f>Forward!Q125</f>
        <v>199</v>
      </c>
      <c r="R125" s="4">
        <f>Forward!R125</f>
        <v>194</v>
      </c>
      <c r="S125" s="4">
        <f>Forward!S125</f>
        <v>189</v>
      </c>
      <c r="T125" s="4">
        <f>Forward!T125</f>
        <v>179</v>
      </c>
      <c r="U125" s="4">
        <f>Forward!U125</f>
        <v>0</v>
      </c>
      <c r="V125" s="6"/>
      <c r="W125" s="20">
        <f t="shared" si="0"/>
        <v>272.75</v>
      </c>
      <c r="X125" s="20">
        <f t="shared" si="1"/>
        <v>201.69958847736623</v>
      </c>
      <c r="Y125" s="23">
        <f t="shared" si="2"/>
        <v>241.75</v>
      </c>
      <c r="Z125" s="23">
        <f t="shared" si="3"/>
        <v>195.44290123456793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105.55000000000001</v>
      </c>
      <c r="AJ125" s="9">
        <f t="shared" si="8"/>
        <v>0.27901136664023263</v>
      </c>
      <c r="AK125" s="9">
        <f t="shared" si="9"/>
        <v>0.27901136664023263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  <c r="AS125" s="30"/>
      <c r="BN125" s="30"/>
      <c r="CA125" s="31"/>
      <c r="CV125" s="31"/>
    </row>
    <row r="126" spans="1:100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</f>
        <v>356</v>
      </c>
      <c r="O126" s="4">
        <f>Forward!O126</f>
        <v>271</v>
      </c>
      <c r="P126" s="4">
        <f>Forward!P126</f>
        <v>221</v>
      </c>
      <c r="Q126" s="4">
        <f>Forward!Q126</f>
        <v>201</v>
      </c>
      <c r="R126" s="4">
        <f>Forward!R126</f>
        <v>196</v>
      </c>
      <c r="S126" s="4">
        <f>Forward!S126</f>
        <v>191</v>
      </c>
      <c r="T126" s="4">
        <f>Forward!T126</f>
        <v>181</v>
      </c>
      <c r="U126" s="4">
        <f>Forward!U126</f>
        <v>0</v>
      </c>
      <c r="V126" s="6"/>
      <c r="W126" s="20">
        <f t="shared" si="0"/>
        <v>265.44444444444446</v>
      </c>
      <c r="X126" s="20">
        <f t="shared" si="1"/>
        <v>201.69958847736623</v>
      </c>
      <c r="Y126" s="23">
        <f t="shared" si="2"/>
        <v>238</v>
      </c>
      <c r="Z126" s="23">
        <f t="shared" si="3"/>
        <v>195.44290123456793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112.85555555555555</v>
      </c>
      <c r="AJ126" s="9">
        <f t="shared" si="8"/>
        <v>0.29832290657032923</v>
      </c>
      <c r="AK126" s="9">
        <f t="shared" si="9"/>
        <v>0.29832290657032923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  <c r="AS126" s="30"/>
      <c r="BN126" s="30"/>
      <c r="CA126" s="31"/>
      <c r="CV126" s="31"/>
    </row>
    <row r="127" spans="1:100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</f>
        <v>364</v>
      </c>
      <c r="O127" s="4">
        <f>Forward!O127</f>
        <v>281</v>
      </c>
      <c r="P127" s="4">
        <f>Forward!P127</f>
        <v>220</v>
      </c>
      <c r="Q127" s="4">
        <f>Forward!Q127</f>
        <v>202</v>
      </c>
      <c r="R127" s="4">
        <f>Forward!R127</f>
        <v>197</v>
      </c>
      <c r="S127" s="4">
        <f>Forward!S127</f>
        <v>192</v>
      </c>
      <c r="T127" s="4">
        <f>Forward!T127</f>
        <v>182</v>
      </c>
      <c r="U127" s="4">
        <f>Forward!U127</f>
        <v>0</v>
      </c>
      <c r="V127" s="6"/>
      <c r="W127" s="20">
        <f t="shared" si="0"/>
        <v>265.83333333333331</v>
      </c>
      <c r="X127" s="20">
        <f t="shared" si="1"/>
        <v>201.69958847736623</v>
      </c>
      <c r="Y127" s="23">
        <f t="shared" si="2"/>
        <v>238.46666666666667</v>
      </c>
      <c r="Z127" s="23">
        <f t="shared" si="3"/>
        <v>195.44290123456793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112.4666666666667</v>
      </c>
      <c r="AJ127" s="9">
        <f t="shared" si="8"/>
        <v>0.29729491585161694</v>
      </c>
      <c r="AK127" s="9">
        <f t="shared" si="9"/>
        <v>0.29729491585161694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  <c r="AS127" s="30"/>
      <c r="BN127" s="30"/>
      <c r="CA127" s="31"/>
      <c r="CV127" s="31"/>
    </row>
    <row r="128" spans="1:100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</f>
        <v>316</v>
      </c>
      <c r="O128" s="4">
        <f>Forward!O128</f>
        <v>276</v>
      </c>
      <c r="P128" s="4">
        <f>Forward!P128</f>
        <v>224</v>
      </c>
      <c r="Q128" s="4">
        <f>Forward!Q128</f>
        <v>204</v>
      </c>
      <c r="R128" s="4">
        <f>Forward!R128</f>
        <v>199</v>
      </c>
      <c r="S128" s="4">
        <f>Forward!S128</f>
        <v>194</v>
      </c>
      <c r="T128" s="4">
        <f>Forward!T128</f>
        <v>184</v>
      </c>
      <c r="U128" s="4">
        <f>Forward!U128</f>
        <v>0</v>
      </c>
      <c r="V128" s="6"/>
      <c r="W128" s="20">
        <f t="shared" si="0"/>
        <v>253.33333333333334</v>
      </c>
      <c r="X128" s="20">
        <f t="shared" si="1"/>
        <v>201.69958847736623</v>
      </c>
      <c r="Y128" s="23">
        <f t="shared" si="2"/>
        <v>231.6</v>
      </c>
      <c r="Z128" s="23">
        <f t="shared" si="3"/>
        <v>195.44290123456793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124.96666666666667</v>
      </c>
      <c r="AJ128" s="9">
        <f t="shared" si="8"/>
        <v>0.33033747466737157</v>
      </c>
      <c r="AK128" s="9">
        <f t="shared" si="9"/>
        <v>0.33033747466737157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  <c r="AS128" s="30"/>
      <c r="BN128" s="30"/>
      <c r="CA128" s="31"/>
      <c r="CV128" s="31"/>
    </row>
    <row r="129" spans="1:100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</f>
        <v>293</v>
      </c>
      <c r="O129" s="4">
        <f>Forward!O129</f>
        <v>268</v>
      </c>
      <c r="P129" s="4">
        <f>Forward!P129</f>
        <v>226</v>
      </c>
      <c r="Q129" s="4">
        <f>Forward!Q129</f>
        <v>205</v>
      </c>
      <c r="R129" s="4">
        <f>Forward!R129</f>
        <v>200</v>
      </c>
      <c r="S129" s="4">
        <f>Forward!S129</f>
        <v>195</v>
      </c>
      <c r="T129" s="4">
        <f>Forward!T129</f>
        <v>185</v>
      </c>
      <c r="U129" s="4">
        <f>Forward!U129</f>
        <v>0</v>
      </c>
      <c r="V129" s="6"/>
      <c r="W129" s="20">
        <f t="shared" si="0"/>
        <v>245.22222222222223</v>
      </c>
      <c r="X129" s="20">
        <f t="shared" si="1"/>
        <v>201.69958847736623</v>
      </c>
      <c r="Y129" s="23">
        <f t="shared" si="2"/>
        <v>226.96666666666667</v>
      </c>
      <c r="Z129" s="23">
        <f t="shared" si="3"/>
        <v>195.44290123456793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133.07777777777778</v>
      </c>
      <c r="AJ129" s="9">
        <f t="shared" si="8"/>
        <v>0.35177842394337239</v>
      </c>
      <c r="AK129" s="9">
        <f t="shared" si="9"/>
        <v>0.35177842394337239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  <c r="AS129" s="30"/>
      <c r="BN129" s="30"/>
      <c r="CA129" s="31"/>
      <c r="CV129" s="31"/>
    </row>
    <row r="130" spans="1:100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</f>
        <v>333</v>
      </c>
      <c r="O130" s="4">
        <f>Forward!O130</f>
        <v>289</v>
      </c>
      <c r="P130" s="4">
        <f>Forward!P130</f>
        <v>241</v>
      </c>
      <c r="Q130" s="4">
        <f>Forward!Q130</f>
        <v>220</v>
      </c>
      <c r="R130" s="4">
        <f>Forward!R130</f>
        <v>215</v>
      </c>
      <c r="S130" s="4">
        <f>Forward!S130</f>
        <v>210</v>
      </c>
      <c r="T130" s="4">
        <f>Forward!T130</f>
        <v>200</v>
      </c>
      <c r="U130" s="4">
        <f>Forward!U130</f>
        <v>0</v>
      </c>
      <c r="V130" s="6"/>
      <c r="W130" s="20">
        <f t="shared" si="0"/>
        <v>262.55555555555554</v>
      </c>
      <c r="X130" s="20">
        <f t="shared" si="1"/>
        <v>201.69958847736623</v>
      </c>
      <c r="Y130" s="23">
        <f t="shared" si="2"/>
        <v>243.2</v>
      </c>
      <c r="Z130" s="23">
        <f t="shared" si="3"/>
        <v>195.44290123456793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115.74444444444447</v>
      </c>
      <c r="AJ130" s="9">
        <f t="shared" si="8"/>
        <v>0.3059594090521926</v>
      </c>
      <c r="AK130" s="9">
        <f t="shared" si="9"/>
        <v>0.3059594090521926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  <c r="AS130" s="30"/>
      <c r="BN130" s="30"/>
      <c r="CA130" s="31"/>
      <c r="CV130" s="31"/>
    </row>
    <row r="131" spans="1:100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</f>
        <v>322</v>
      </c>
      <c r="O131" s="4">
        <f>Forward!O131</f>
        <v>281</v>
      </c>
      <c r="P131" s="4">
        <f>Forward!P131</f>
        <v>242</v>
      </c>
      <c r="Q131" s="4">
        <f>Forward!Q131</f>
        <v>230</v>
      </c>
      <c r="R131" s="4">
        <f>Forward!R131</f>
        <v>225</v>
      </c>
      <c r="S131" s="4">
        <f>Forward!S131</f>
        <v>220</v>
      </c>
      <c r="T131" s="4">
        <f>Forward!T131</f>
        <v>210</v>
      </c>
      <c r="U131" s="4">
        <f>Forward!U131</f>
        <v>0</v>
      </c>
      <c r="V131" s="6"/>
      <c r="W131" s="20">
        <f t="shared" si="0"/>
        <v>258.66666666666669</v>
      </c>
      <c r="X131" s="20">
        <f t="shared" si="1"/>
        <v>201.69958847736623</v>
      </c>
      <c r="Y131" s="23">
        <f t="shared" si="2"/>
        <v>244.7</v>
      </c>
      <c r="Z131" s="23">
        <f t="shared" si="3"/>
        <v>195.44290123456793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119.63333333333333</v>
      </c>
      <c r="AJ131" s="9">
        <f t="shared" si="8"/>
        <v>0.31623931623931623</v>
      </c>
      <c r="AK131" s="9">
        <f>IF(AJ131&gt;0,AJ131,0)</f>
        <v>0.31623931623931623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  <c r="AS131" s="30"/>
      <c r="BN131" s="30"/>
      <c r="CA131" s="31"/>
      <c r="CV131" s="31"/>
    </row>
    <row r="132" spans="1:100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</f>
        <v>295</v>
      </c>
      <c r="O132" s="4">
        <f>Forward!O132</f>
        <v>279</v>
      </c>
      <c r="P132" s="4">
        <f>Forward!P132</f>
        <v>233</v>
      </c>
      <c r="Q132" s="4">
        <f>Forward!Q132</f>
        <v>225</v>
      </c>
      <c r="R132" s="4">
        <f>Forward!R132</f>
        <v>220</v>
      </c>
      <c r="S132" s="4">
        <f>Forward!S132</f>
        <v>215</v>
      </c>
      <c r="T132" s="4">
        <f>Forward!T132</f>
        <v>205</v>
      </c>
      <c r="U132" s="4">
        <f>Forward!U132</f>
        <v>0</v>
      </c>
      <c r="V132" s="6"/>
      <c r="W132" s="20">
        <f t="shared" si="0"/>
        <v>249.55555555555554</v>
      </c>
      <c r="X132" s="20">
        <f t="shared" si="1"/>
        <v>201.69958847736623</v>
      </c>
      <c r="Y132" s="23">
        <f t="shared" si="2"/>
        <v>237.06666666666666</v>
      </c>
      <c r="Z132" s="23">
        <f t="shared" si="3"/>
        <v>195.44290123456793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128.74444444444447</v>
      </c>
      <c r="AJ132" s="9">
        <f t="shared" si="8"/>
        <v>0.34032367022057747</v>
      </c>
      <c r="AK132" s="9">
        <f>IF(AJ132&gt;0,AJ132,0)</f>
        <v>0.34032367022057747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  <c r="AS132" s="30"/>
      <c r="BN132" s="30"/>
      <c r="CA132" s="31"/>
      <c r="CV132" s="31"/>
    </row>
    <row r="133" spans="1:100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</f>
        <v>312</v>
      </c>
      <c r="O133" s="4">
        <f>Forward!O133</f>
        <v>316</v>
      </c>
      <c r="P133" s="4">
        <f>Forward!P133</f>
        <v>265</v>
      </c>
      <c r="Q133" s="4">
        <f>Forward!Q133</f>
        <v>260</v>
      </c>
      <c r="R133" s="4">
        <f>Forward!R133</f>
        <v>231</v>
      </c>
      <c r="S133" s="4">
        <f>Forward!S133</f>
        <v>205</v>
      </c>
      <c r="T133" s="4">
        <f>Forward!T133</f>
        <v>195</v>
      </c>
      <c r="U133" s="4">
        <f>Forward!U133</f>
        <v>0</v>
      </c>
      <c r="V133" s="6"/>
      <c r="W133" s="20">
        <f t="shared" si="0"/>
        <v>281.77777777777777</v>
      </c>
      <c r="X133" s="20">
        <f t="shared" si="1"/>
        <v>201.69958847736623</v>
      </c>
      <c r="Y133" s="23">
        <f t="shared" si="2"/>
        <v>257.18333333333334</v>
      </c>
      <c r="Z133" s="23">
        <f t="shared" si="3"/>
        <v>195.44290123456793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96.52222222222224</v>
      </c>
      <c r="AJ133" s="9">
        <f t="shared" si="8"/>
        <v>0.25514729638440981</v>
      </c>
      <c r="AK133" s="9">
        <f>IF(AJ133&gt;0,AJ133,0)</f>
        <v>0.25514729638440981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  <c r="AS133" s="30"/>
      <c r="BN133" s="30"/>
      <c r="CA133" s="31"/>
      <c r="CV133" s="31"/>
    </row>
    <row r="134" spans="1:100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</f>
        <v>364</v>
      </c>
      <c r="P134" s="4">
        <f>Forward!P134</f>
        <v>294</v>
      </c>
      <c r="Q134" s="4">
        <f>Forward!Q134</f>
        <v>275</v>
      </c>
      <c r="R134" s="4">
        <f>Forward!R134</f>
        <v>255</v>
      </c>
      <c r="S134" s="4">
        <f>Forward!S134</f>
        <v>215</v>
      </c>
      <c r="T134" s="4">
        <f>Forward!T134</f>
        <v>203</v>
      </c>
      <c r="U134" s="4">
        <f>Forward!U134</f>
        <v>0</v>
      </c>
      <c r="V134" s="6"/>
      <c r="W134" s="20">
        <f t="shared" si="0"/>
        <v>311</v>
      </c>
      <c r="X134" s="20">
        <f t="shared" si="1"/>
        <v>201.69958847736623</v>
      </c>
      <c r="Y134" s="23">
        <f t="shared" si="2"/>
        <v>280.60000000000002</v>
      </c>
      <c r="Z134" s="23">
        <f t="shared" si="3"/>
        <v>195.44290123456793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79</v>
      </c>
      <c r="AJ134" s="9">
        <f t="shared" si="8"/>
        <v>0.20256410256410257</v>
      </c>
      <c r="AK134" s="9">
        <f>IF(AJ134&gt;0,AJ134,0)</f>
        <v>0.20256410256410257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  <c r="AS134" s="30"/>
      <c r="BN134" s="30"/>
      <c r="CA134" s="31"/>
      <c r="CV134" s="31"/>
    </row>
    <row r="135" spans="1:100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</f>
        <v>436</v>
      </c>
      <c r="P135" s="4">
        <f>Forward!P135</f>
        <v>314</v>
      </c>
      <c r="Q135" s="4">
        <f>Forward!Q135</f>
        <v>298</v>
      </c>
      <c r="R135" s="4">
        <f>Forward!R135</f>
        <v>270</v>
      </c>
      <c r="S135" s="4">
        <f>Forward!S135</f>
        <v>247</v>
      </c>
      <c r="T135" s="4">
        <f>Forward!T135</f>
        <v>209</v>
      </c>
      <c r="U135" s="4">
        <f>Forward!U135</f>
        <v>0</v>
      </c>
      <c r="V135" s="6"/>
      <c r="W135" s="20">
        <f t="shared" si="0"/>
        <v>344.72222222222223</v>
      </c>
      <c r="X135" s="20">
        <f t="shared" si="1"/>
        <v>201.69958847736623</v>
      </c>
      <c r="Y135" s="23">
        <f t="shared" si="2"/>
        <v>309.21666666666664</v>
      </c>
      <c r="Z135" s="23">
        <f t="shared" si="3"/>
        <v>195.44290123456793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45.277777777777771</v>
      </c>
      <c r="AJ135" s="9">
        <f>(AE135-W135)/AE135</f>
        <v>0.11609686609686608</v>
      </c>
      <c r="AK135" s="9">
        <f>IF(AJ135&gt;0,AJ135,0)</f>
        <v>0.11609686609686608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  <c r="AS135" s="30"/>
      <c r="BN135" s="30"/>
      <c r="CA135" s="31"/>
      <c r="CV135" s="31"/>
    </row>
    <row r="136" spans="1:100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</f>
        <v>400</v>
      </c>
      <c r="P136" s="4">
        <f>Forward!P136</f>
        <v>298</v>
      </c>
      <c r="Q136" s="4">
        <f>Forward!Q136</f>
        <v>282</v>
      </c>
      <c r="R136" s="4">
        <f>Forward!R136</f>
        <v>261</v>
      </c>
      <c r="S136" s="4">
        <f>Forward!S136</f>
        <v>240</v>
      </c>
      <c r="T136" s="4">
        <f>Forward!T136</f>
        <v>218</v>
      </c>
      <c r="U136" s="4">
        <f>Forward!U136</f>
        <v>0</v>
      </c>
      <c r="V136" s="6"/>
      <c r="W136" s="20">
        <f t="shared" si="0"/>
        <v>318.94444444444446</v>
      </c>
      <c r="X136" s="20">
        <f t="shared" si="1"/>
        <v>201.69958847736623</v>
      </c>
      <c r="Y136" s="23">
        <f t="shared" si="2"/>
        <v>290.13333333333333</v>
      </c>
      <c r="Z136" s="23">
        <f t="shared" si="3"/>
        <v>195.44290123456793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39" si="16">$AE136+$AB136</f>
        <v>434.63</v>
      </c>
      <c r="AH136" s="8">
        <f t="shared" si="6"/>
        <v>468.77</v>
      </c>
      <c r="AI136" s="25">
        <f t="shared" ref="AI136:AI139" si="17">(AE136-W136)</f>
        <v>71.055555555555543</v>
      </c>
      <c r="AJ136" s="9">
        <f t="shared" ref="AJ136:AJ139" si="18">(AE136-W136)/AE136</f>
        <v>0.18219373219373217</v>
      </c>
      <c r="AK136" s="9">
        <f t="shared" ref="AK136:AK139" si="19">IF(AJ136&gt;0,AJ136,0)</f>
        <v>0.18219373219373217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  <c r="AS136" s="30"/>
      <c r="BN136" s="32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4"/>
      <c r="CV136" s="31"/>
    </row>
    <row r="137" spans="1:100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</f>
        <v>325</v>
      </c>
      <c r="P137" s="4">
        <f>Forward!P137</f>
        <v>296</v>
      </c>
      <c r="Q137" s="4">
        <f>Forward!Q137</f>
        <v>280</v>
      </c>
      <c r="R137" s="4">
        <f>Forward!R137</f>
        <v>256</v>
      </c>
      <c r="S137" s="4">
        <f>Forward!S137</f>
        <v>231</v>
      </c>
      <c r="T137" s="4">
        <f>Forward!T137</f>
        <v>214</v>
      </c>
      <c r="U137" s="4">
        <f>Forward!U137</f>
        <v>0</v>
      </c>
      <c r="V137" s="4"/>
      <c r="W137" s="20">
        <f t="shared" si="0"/>
        <v>294.58333333333331</v>
      </c>
      <c r="X137" s="20">
        <f t="shared" si="1"/>
        <v>201.69958847736623</v>
      </c>
      <c r="Y137" s="23">
        <f t="shared" si="2"/>
        <v>272.05</v>
      </c>
      <c r="Z137" s="23">
        <f t="shared" si="3"/>
        <v>195.44290123456793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95.416666666666686</v>
      </c>
      <c r="AJ137" s="9">
        <f t="shared" si="18"/>
        <v>0.2446581196581197</v>
      </c>
      <c r="AK137" s="9">
        <f t="shared" si="19"/>
        <v>0.2446581196581197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  <c r="AS137" s="32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  <c r="CQ137" s="33"/>
      <c r="CR137" s="33"/>
      <c r="CS137" s="33"/>
      <c r="CT137" s="33"/>
      <c r="CU137" s="33"/>
      <c r="CV137" s="34"/>
    </row>
    <row r="138" spans="1:100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</f>
        <v>337</v>
      </c>
      <c r="P138" s="4">
        <f>Forward!P138</f>
        <v>317</v>
      </c>
      <c r="Q138" s="4">
        <f>Forward!Q138</f>
        <v>293</v>
      </c>
      <c r="R138" s="4">
        <f>Forward!R138</f>
        <v>267</v>
      </c>
      <c r="S138" s="4">
        <f>Forward!S138</f>
        <v>249</v>
      </c>
      <c r="T138" s="4">
        <f>Forward!T138</f>
        <v>220</v>
      </c>
      <c r="U138" s="4">
        <f>Forward!U138</f>
        <v>0</v>
      </c>
      <c r="V138" s="4"/>
      <c r="W138" s="20">
        <f t="shared" si="0"/>
        <v>307.88888888888891</v>
      </c>
      <c r="X138" s="20">
        <f t="shared" si="1"/>
        <v>201.69958847736623</v>
      </c>
      <c r="Y138" s="23">
        <f t="shared" si="2"/>
        <v>284.8</v>
      </c>
      <c r="Z138" s="23">
        <f t="shared" si="3"/>
        <v>195.44290123456793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82.111111111111086</v>
      </c>
      <c r="AJ138" s="9">
        <f t="shared" si="18"/>
        <v>0.21054131054131048</v>
      </c>
      <c r="AK138" s="9">
        <f t="shared" si="19"/>
        <v>0.21054131054131048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100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</f>
        <v>314</v>
      </c>
      <c r="P139" s="4">
        <f>Forward!P139</f>
        <v>313</v>
      </c>
      <c r="Q139" s="4">
        <f>Forward!Q139</f>
        <v>295</v>
      </c>
      <c r="R139" s="4">
        <f>Forward!R139</f>
        <v>270</v>
      </c>
      <c r="S139" s="4">
        <f>Forward!S139</f>
        <v>251</v>
      </c>
      <c r="T139" s="4">
        <f>Forward!T139</f>
        <v>222</v>
      </c>
      <c r="U139" s="4">
        <f>Forward!U139</f>
        <v>0</v>
      </c>
      <c r="V139" s="4"/>
      <c r="W139" s="20">
        <f t="shared" si="0"/>
        <v>301.22222222222223</v>
      </c>
      <c r="X139" s="20">
        <f t="shared" si="1"/>
        <v>201.69958847736623</v>
      </c>
      <c r="Y139" s="23">
        <f t="shared" si="2"/>
        <v>280.93333333333334</v>
      </c>
      <c r="Z139" s="23">
        <f t="shared" si="3"/>
        <v>195.44290123456793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88.777777777777771</v>
      </c>
      <c r="AJ139" s="9">
        <f t="shared" si="18"/>
        <v>0.22763532763532762</v>
      </c>
      <c r="AK139" s="9">
        <f t="shared" si="19"/>
        <v>0.22763532763532762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100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100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100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100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100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pageSetup paperSize="9" scale="27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9F053-D12F-4D13-954F-56532A4C877D}">
  <dimension ref="A1:AR145"/>
  <sheetViews>
    <sheetView zoomScale="70" zoomScaleNormal="70" workbookViewId="0">
      <pane ySplit="1" topLeftCell="A83" activePane="bottomLeft" state="frozen"/>
      <selection pane="bottomLeft" activeCell="L98" sqref="L98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Forward!K86*(1+SUM($B86:$B$228))+('Swap - Encargos'!N3)*(1+SUM($B86:$B$228))</f>
        <v>332.38399999999996</v>
      </c>
      <c r="L86" s="4">
        <f>Forward!L86*(1+SUM($B86:$B$228))+('Swap - Encargos'!O3)*(1+SUM($B86:$B$228))</f>
        <v>340.93799999999999</v>
      </c>
      <c r="M86" s="4">
        <f>Forward!M86*(1+SUM($B86:$B$228))+('Swap - Encargos'!P3)*(1+SUM($B86:$B$228))</f>
        <v>311.60999999999996</v>
      </c>
      <c r="N86" s="4">
        <f>Forward!N86*(1+SUM($B86:$B$228))+('Swap - Encargos'!Q3)*(1+SUM($B86:$B$228))</f>
        <v>292.05799999999999</v>
      </c>
      <c r="O86" s="4">
        <f>Forward!O86*(1+SUM($B86:$B$228))+('Swap - Encargos'!R3)*(1+SUM($B86:$B$228))</f>
        <v>278.61599999999999</v>
      </c>
      <c r="P86" s="4">
        <f>Forward!P86*(1+SUM($B86:$B$228))+('Swap - Encargos'!S3)*(1+SUM($B86:$B$228))</f>
        <v>272.50599999999997</v>
      </c>
      <c r="Q86" s="4">
        <f>Forward!Q86*(1+SUM($B86:$B$228))+('Swap - Encargos'!T3)*(1+SUM($B86:$B$228))</f>
        <v>266.39599999999996</v>
      </c>
      <c r="R86" s="4">
        <f>Forward!R86*(1+SUM($B86:$B$228))+('Swap - Encargos'!U3)*(1+SUM($B86:$B$228))</f>
        <v>260.286</v>
      </c>
      <c r="S86" s="4">
        <f>Forward!S86*(1+SUM($B86:$B$228))+('Swap - Encargos'!V3)*(1+SUM($B86:$B$228))</f>
        <v>254.17599999999999</v>
      </c>
      <c r="T86" s="4">
        <f>Forward!T86*(1+SUM($B86:$B$228))+('Swap - Encargos'!W3)*(1+SUM($B86:$B$228))</f>
        <v>248.066</v>
      </c>
      <c r="U86" s="4">
        <f>Forward!U86*(1+SUM($B86:$B$228))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328.31066666666663</v>
      </c>
      <c r="X86" s="20">
        <f t="shared" ref="X86:X139" si="1">AVERAGE($W$2:$W$198)</f>
        <v>265.92210123456795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311.12119999999993</v>
      </c>
      <c r="Z86" s="23">
        <f t="shared" ref="Z86:Z139" si="3">AVERAGE($Y$2:$Y$198)</f>
        <v>259.706953919753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134" si="7">(AE86-W86)</f>
        <v>45.621333333333325</v>
      </c>
      <c r="AJ86" s="9">
        <f t="shared" ref="AJ86:AJ134" si="8">(AE86-W86)/AE86</f>
        <v>0.12200435729847493</v>
      </c>
      <c r="AK86" s="9">
        <f t="shared" ref="AK86:AK130" si="9">IF(AJ86&gt;0,AJ86,0)</f>
        <v>0.12200435729847493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Forward!K87*(1+SUM($B87:$B$228))+('Swap - Encargos'!N4)*(1+SUM($B87:$B$228))</f>
        <v>259.13579999999996</v>
      </c>
      <c r="L87" s="4">
        <f>Forward!L87*(1+SUM($B87:$B$228))+('Swap - Encargos'!O4)*(1+SUM($B87:$B$228))</f>
        <v>333.34839999999997</v>
      </c>
      <c r="M87" s="4">
        <f>Forward!M87*(1+SUM($B87:$B$228))+('Swap - Encargos'!P4)*(1+SUM($B87:$B$228))</f>
        <v>315.09939999999995</v>
      </c>
      <c r="N87" s="4">
        <f>Forward!N87*(1+SUM($B87:$B$228))+('Swap - Encargos'!Q4)*(1+SUM($B87:$B$228))</f>
        <v>289.55079999999998</v>
      </c>
      <c r="O87" s="4">
        <f>Forward!O87*(1+SUM($B87:$B$228))+('Swap - Encargos'!R4)*(1+SUM($B87:$B$228))</f>
        <v>284.68439999999998</v>
      </c>
      <c r="P87" s="4">
        <f>Forward!P87*(1+SUM($B87:$B$228))+('Swap - Encargos'!S4)*(1+SUM($B87:$B$228))</f>
        <v>271.30179999999996</v>
      </c>
      <c r="Q87" s="4">
        <f>Forward!Q87*(1+SUM($B87:$B$228))+('Swap - Encargos'!T4)*(1+SUM($B87:$B$228))</f>
        <v>265.21879999999999</v>
      </c>
      <c r="R87" s="4">
        <f>Forward!R87*(1+SUM($B87:$B$228))+('Swap - Encargos'!U4)*(1+SUM($B87:$B$228))</f>
        <v>259.13579999999996</v>
      </c>
      <c r="S87" s="4">
        <f>Forward!S87*(1+SUM($B87:$B$228))+('Swap - Encargos'!V4)*(1+SUM($B87:$B$228))</f>
        <v>253.05279999999996</v>
      </c>
      <c r="T87" s="4">
        <f>Forward!T87*(1+SUM($B87:$B$228))+('Swap - Encargos'!W4)*(1+SUM($B87:$B$228))</f>
        <v>246.96979999999996</v>
      </c>
      <c r="U87" s="4">
        <f>Forward!U87*(1+SUM($B87:$B$228))</f>
        <v>0</v>
      </c>
      <c r="V87" s="6"/>
      <c r="W87" s="20">
        <f t="shared" si="0"/>
        <v>303.37272777777775</v>
      </c>
      <c r="X87" s="20">
        <f t="shared" si="1"/>
        <v>265.92210123456795</v>
      </c>
      <c r="Y87" s="23">
        <f t="shared" si="2"/>
        <v>296.56652666666668</v>
      </c>
      <c r="Z87" s="23">
        <f t="shared" si="3"/>
        <v>259.706953919753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70.559272222222205</v>
      </c>
      <c r="AJ87" s="9">
        <f t="shared" si="8"/>
        <v>0.18869546394056194</v>
      </c>
      <c r="AK87" s="9">
        <f t="shared" si="9"/>
        <v>0.18869546394056194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Forward!K88*(1+SUM($B88:$B$228))+('Swap - Encargos'!N5)*(1+SUM($B88:$B$228))</f>
        <v>279.90800000000002</v>
      </c>
      <c r="L88" s="4">
        <f>Forward!L88*(1+SUM($B88:$B$228))+('Swap - Encargos'!O5)*(1+SUM($B88:$B$228))</f>
        <v>359.53700000000003</v>
      </c>
      <c r="M88" s="4">
        <f>Forward!M88*(1+SUM($B88:$B$228))+('Swap - Encargos'!P5)*(1+SUM($B88:$B$228))</f>
        <v>319.72250000000003</v>
      </c>
      <c r="N88" s="4">
        <f>Forward!N88*(1+SUM($B88:$B$228))+('Swap - Encargos'!Q5)*(1+SUM($B88:$B$228))</f>
        <v>285.94050000000004</v>
      </c>
      <c r="O88" s="4">
        <f>Forward!O88*(1+SUM($B88:$B$228))+('Swap - Encargos'!R5)*(1+SUM($B88:$B$228))</f>
        <v>276.2885</v>
      </c>
      <c r="P88" s="4">
        <f>Forward!P88*(1+SUM($B88:$B$228))+('Swap - Encargos'!S5)*(1+SUM($B88:$B$228))</f>
        <v>267.84300000000007</v>
      </c>
      <c r="Q88" s="4">
        <f>Forward!Q88*(1+SUM($B88:$B$228))+('Swap - Encargos'!T5)*(1+SUM($B88:$B$228))</f>
        <v>261.81050000000005</v>
      </c>
      <c r="R88" s="4">
        <f>Forward!R88*(1+SUM($B88:$B$228))+('Swap - Encargos'!U5)*(1+SUM($B88:$B$228))</f>
        <v>255.77800000000002</v>
      </c>
      <c r="S88" s="4">
        <f>Forward!S88*(1+SUM($B88:$B$228))+('Swap - Encargos'!V5)*(1+SUM($B88:$B$228))</f>
        <v>249.74550000000002</v>
      </c>
      <c r="T88" s="4">
        <f>Forward!T88*(1+SUM($B88:$B$228))+('Swap - Encargos'!W5)*(1+SUM($B88:$B$228))</f>
        <v>243.71300000000002</v>
      </c>
      <c r="U88" s="4">
        <f>Forward!U88*(1+SUM($B88:$B$228))</f>
        <v>0</v>
      </c>
      <c r="V88" s="6"/>
      <c r="W88" s="20">
        <f t="shared" si="0"/>
        <v>320.05763888888885</v>
      </c>
      <c r="X88" s="20">
        <f t="shared" si="1"/>
        <v>265.92210123456795</v>
      </c>
      <c r="Y88" s="23">
        <f t="shared" si="2"/>
        <v>303.87713333333335</v>
      </c>
      <c r="Z88" s="23">
        <f t="shared" si="3"/>
        <v>259.706953919753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53.874361111111114</v>
      </c>
      <c r="AJ88" s="9">
        <f t="shared" si="8"/>
        <v>0.14407528938713754</v>
      </c>
      <c r="AK88" s="9">
        <f t="shared" si="9"/>
        <v>0.14407528938713754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Forward!K89*(1+SUM($B89:$B$228))+('Swap - Encargos'!N6)*(1+SUM($B89:$B$228))</f>
        <v>254.72420000000002</v>
      </c>
      <c r="L89" s="4">
        <f>Forward!L89*(1+SUM($B89:$B$228))+('Swap - Encargos'!O6)*(1+SUM($B89:$B$228))</f>
        <v>357.09000000000003</v>
      </c>
      <c r="M89" s="4">
        <f>Forward!M89*(1+SUM($B89:$B$228))+('Swap - Encargos'!P6)*(1+SUM($B89:$B$228))</f>
        <v>323.76160000000004</v>
      </c>
      <c r="N89" s="4">
        <f>Forward!N89*(1+SUM($B89:$B$228))+('Swap - Encargos'!Q6)*(1+SUM($B89:$B$228))</f>
        <v>289.24290000000002</v>
      </c>
      <c r="O89" s="4">
        <f>Forward!O89*(1+SUM($B89:$B$228))+('Swap - Encargos'!R6)*(1+SUM($B89:$B$228))</f>
        <v>278.53020000000004</v>
      </c>
      <c r="P89" s="4">
        <f>Forward!P89*(1+SUM($B89:$B$228))+('Swap - Encargos'!S6)*(1+SUM($B89:$B$228))</f>
        <v>269.00780000000003</v>
      </c>
      <c r="Q89" s="4">
        <f>Forward!Q89*(1+SUM($B89:$B$228))+('Swap - Encargos'!T6)*(1+SUM($B89:$B$228))</f>
        <v>263.05630000000002</v>
      </c>
      <c r="R89" s="4">
        <f>Forward!R89*(1+SUM($B89:$B$228))+('Swap - Encargos'!U6)*(1+SUM($B89:$B$228))</f>
        <v>257.10480000000001</v>
      </c>
      <c r="S89" s="4">
        <f>Forward!S89*(1+SUM($B89:$B$228))+('Swap - Encargos'!V6)*(1+SUM($B89:$B$228))</f>
        <v>251.15330000000006</v>
      </c>
      <c r="T89" s="4">
        <f>Forward!T89*(1+SUM($B89:$B$228))+('Swap - Encargos'!W6)*(1+SUM($B89:$B$228))</f>
        <v>245.20180000000005</v>
      </c>
      <c r="U89" s="4">
        <f>Forward!U89*(1+SUM($B89:$B$228))</f>
        <v>0</v>
      </c>
      <c r="V89" s="6"/>
      <c r="W89" s="20">
        <f t="shared" si="0"/>
        <v>314.73515833333335</v>
      </c>
      <c r="X89" s="20">
        <f t="shared" si="1"/>
        <v>265.92210123456795</v>
      </c>
      <c r="Y89" s="23">
        <f t="shared" si="2"/>
        <v>301.38396000000006</v>
      </c>
      <c r="Z89" s="23">
        <f t="shared" si="3"/>
        <v>259.706953919753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59.196841666666614</v>
      </c>
      <c r="AJ89" s="9">
        <f t="shared" si="8"/>
        <v>0.15830910878626761</v>
      </c>
      <c r="AK89" s="9">
        <f t="shared" si="9"/>
        <v>0.15830910878626761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Forward!K90*(1+SUM($B90:$B$228))+('Swap - Encargos'!N7)*(1+SUM($B90:$B$228))</f>
        <v>247.73700000000002</v>
      </c>
      <c r="L90" s="4">
        <f>Forward!L90*(1+SUM($B90:$B$228))+('Swap - Encargos'!O7)*(1+SUM($B90:$B$228))</f>
        <v>324.41749999999996</v>
      </c>
      <c r="M90" s="4">
        <f>Forward!M90*(1+SUM($B90:$B$228))+('Swap - Encargos'!P7)*(1+SUM($B90:$B$228))</f>
        <v>319.69869999999997</v>
      </c>
      <c r="N90" s="4">
        <f>Forward!N90*(1+SUM($B90:$B$228))+('Swap - Encargos'!Q7)*(1+SUM($B90:$B$228))</f>
        <v>293.74529999999999</v>
      </c>
      <c r="O90" s="4">
        <f>Forward!O90*(1+SUM($B90:$B$228))+('Swap - Encargos'!R7)*(1+SUM($B90:$B$228))</f>
        <v>284.30770000000001</v>
      </c>
      <c r="P90" s="4">
        <f>Forward!P90*(1+SUM($B90:$B$228))+('Swap - Encargos'!S7)*(1+SUM($B90:$B$228))</f>
        <v>273.69040000000001</v>
      </c>
      <c r="Q90" s="4">
        <f>Forward!Q90*(1+SUM($B90:$B$228))+('Swap - Encargos'!T7)*(1+SUM($B90:$B$228))</f>
        <v>267.7919</v>
      </c>
      <c r="R90" s="4">
        <f>Forward!R90*(1+SUM($B90:$B$228))+('Swap - Encargos'!U7)*(1+SUM($B90:$B$228))</f>
        <v>261.89339999999999</v>
      </c>
      <c r="S90" s="4">
        <f>Forward!S90*(1+SUM($B90:$B$228))+('Swap - Encargos'!V7)*(1+SUM($B90:$B$228))</f>
        <v>255.99489999999997</v>
      </c>
      <c r="T90" s="4">
        <f>Forward!T90*(1+SUM($B90:$B$228))+('Swap - Encargos'!W7)*(1+SUM($B90:$B$228))</f>
        <v>250.09640000000002</v>
      </c>
      <c r="U90" s="4">
        <f>Forward!U90*(1+SUM($B90:$B$228))</f>
        <v>0</v>
      </c>
      <c r="V90" s="6"/>
      <c r="W90" s="20">
        <f t="shared" si="0"/>
        <v>302.39643333333328</v>
      </c>
      <c r="X90" s="20">
        <f t="shared" si="1"/>
        <v>265.92210123456795</v>
      </c>
      <c r="Y90" s="23">
        <f t="shared" si="2"/>
        <v>295.71146666666664</v>
      </c>
      <c r="Z90" s="23">
        <f t="shared" si="3"/>
        <v>259.706953919753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71.535566666666682</v>
      </c>
      <c r="AJ90" s="9">
        <f t="shared" si="8"/>
        <v>0.1913063516004693</v>
      </c>
      <c r="AK90" s="9">
        <f t="shared" si="9"/>
        <v>0.1913063516004693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Forward!K91*(1+SUM($B91:$B$228))+('Swap - Encargos'!N8)*(1+SUM($B91:$B$228))</f>
        <v>243.22500000000002</v>
      </c>
      <c r="L91" s="4">
        <f>Forward!L91*(1+SUM($B91:$B$228))+('Swap - Encargos'!O8)*(1+SUM($B91:$B$228))</f>
        <v>323.125</v>
      </c>
      <c r="M91" s="4">
        <f>Forward!M91*(1+SUM($B91:$B$228))+('Swap - Encargos'!P8)*(1+SUM($B91:$B$228))</f>
        <v>311.37500000000006</v>
      </c>
      <c r="N91" s="4">
        <f>Forward!N91*(1+SUM($B91:$B$228))+('Swap - Encargos'!Q8)*(1+SUM($B91:$B$228))</f>
        <v>284.35000000000002</v>
      </c>
      <c r="O91" s="4">
        <f>Forward!O91*(1+SUM($B91:$B$228))+('Swap - Encargos'!R8)*(1+SUM($B91:$B$228))</f>
        <v>277.3</v>
      </c>
      <c r="P91" s="4">
        <f>Forward!P91*(1+SUM($B91:$B$228))+('Swap - Encargos'!S8)*(1+SUM($B91:$B$228))</f>
        <v>264.375</v>
      </c>
      <c r="Q91" s="4">
        <f>Forward!Q91*(1+SUM($B91:$B$228))+('Swap - Encargos'!T8)*(1+SUM($B91:$B$228))</f>
        <v>258.5</v>
      </c>
      <c r="R91" s="4">
        <f>Forward!R91*(1+SUM($B91:$B$228))+('Swap - Encargos'!U8)*(1+SUM($B91:$B$228))</f>
        <v>252.625</v>
      </c>
      <c r="S91" s="4">
        <f>Forward!S91*(1+SUM($B91:$B$228))+('Swap - Encargos'!V8)*(1+SUM($B91:$B$228))</f>
        <v>246.75</v>
      </c>
      <c r="T91" s="4">
        <f>Forward!T91*(1+SUM($B91:$B$228))+('Swap - Encargos'!W8)*(1+SUM($B91:$B$228))</f>
        <v>240.875</v>
      </c>
      <c r="U91" s="4">
        <f>Forward!U91*(1+SUM($B91:$B$228))</f>
        <v>0</v>
      </c>
      <c r="V91" s="6"/>
      <c r="W91" s="20">
        <f t="shared" si="0"/>
        <v>298.28680555555559</v>
      </c>
      <c r="X91" s="20">
        <f t="shared" si="1"/>
        <v>265.92210123456795</v>
      </c>
      <c r="Y91" s="23">
        <f t="shared" si="2"/>
        <v>289.63749999999999</v>
      </c>
      <c r="Z91" s="23">
        <f t="shared" si="3"/>
        <v>259.706953919753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75.645194444444371</v>
      </c>
      <c r="AJ91" s="9">
        <f t="shared" si="8"/>
        <v>0.20229665940450237</v>
      </c>
      <c r="AK91" s="9">
        <f t="shared" si="9"/>
        <v>0.20229665940450237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Forward!K92*(1+SUM($B92:$B$228))+('Swap - Encargos'!N9)*(1+SUM($B92:$B$228))</f>
        <v>156.55220000000003</v>
      </c>
      <c r="L92" s="4">
        <f>Forward!L92*(1+SUM($B92:$B$228))+('Swap - Encargos'!O9)*(1+SUM($B92:$B$228))</f>
        <v>296.7482</v>
      </c>
      <c r="M92" s="4">
        <f>Forward!M92*(1+SUM($B92:$B$228))+('Swap - Encargos'!P9)*(1+SUM($B92:$B$228))</f>
        <v>297.91650000000004</v>
      </c>
      <c r="N92" s="4">
        <f>Forward!N92*(1+SUM($B92:$B$228))+('Swap - Encargos'!Q9)*(1+SUM($B92:$B$228))</f>
        <v>282.72860000000003</v>
      </c>
      <c r="O92" s="4">
        <f>Forward!O92*(1+SUM($B92:$B$228))+('Swap - Encargos'!R9)*(1+SUM($B92:$B$228))</f>
        <v>276.88710000000003</v>
      </c>
      <c r="P92" s="4">
        <f>Forward!P92*(1+SUM($B92:$B$228))+('Swap - Encargos'!S9)*(1+SUM($B92:$B$228))</f>
        <v>262.86750000000001</v>
      </c>
      <c r="Q92" s="4">
        <f>Forward!Q92*(1+SUM($B92:$B$228))+('Swap - Encargos'!T9)*(1+SUM($B92:$B$228))</f>
        <v>257.02600000000001</v>
      </c>
      <c r="R92" s="4">
        <f>Forward!R92*(1+SUM($B92:$B$228))+('Swap - Encargos'!U9)*(1+SUM($B92:$B$228))</f>
        <v>251.18450000000001</v>
      </c>
      <c r="S92" s="4">
        <f>Forward!S92*(1+SUM($B92:$B$228))+('Swap - Encargos'!V9)*(1+SUM($B92:$B$228))</f>
        <v>245.34300000000002</v>
      </c>
      <c r="T92" s="4">
        <f>Forward!T92*(1+SUM($B92:$B$228))+('Swap - Encargos'!W9)*(1+SUM($B92:$B$228))</f>
        <v>239.50150000000002</v>
      </c>
      <c r="U92" s="4">
        <f>Forward!U92*(1+SUM($B92:$B$228))</f>
        <v>0</v>
      </c>
      <c r="V92" s="6"/>
      <c r="W92" s="20">
        <f t="shared" si="0"/>
        <v>271.43503333333337</v>
      </c>
      <c r="X92" s="20">
        <f t="shared" si="1"/>
        <v>265.92210123456795</v>
      </c>
      <c r="Y92" s="23">
        <f t="shared" si="2"/>
        <v>272.79805000000005</v>
      </c>
      <c r="Z92" s="23">
        <f t="shared" si="3"/>
        <v>259.706953919753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102.49696666666659</v>
      </c>
      <c r="AJ92" s="9">
        <f t="shared" si="8"/>
        <v>0.27410589804206809</v>
      </c>
      <c r="AK92" s="9">
        <f t="shared" si="9"/>
        <v>0.27410589804206809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Forward!K93*(1+SUM($B93:$B$228))+('Swap - Encargos'!N10)*(1+SUM($B93:$B$228))</f>
        <v>165.6891</v>
      </c>
      <c r="L93" s="4">
        <f>Forward!L93*(1+SUM($B93:$B$228))+('Swap - Encargos'!O10)*(1+SUM($B93:$B$228))</f>
        <v>287.89949999999999</v>
      </c>
      <c r="M93" s="4">
        <f>Forward!M93*(1+SUM($B93:$B$228))+('Swap - Encargos'!P10)*(1+SUM($B93:$B$228))</f>
        <v>293.77500000000003</v>
      </c>
      <c r="N93" s="4">
        <f>Forward!N93*(1+SUM($B93:$B$228))+('Swap - Encargos'!Q10)*(1+SUM($B93:$B$228))</f>
        <v>283.19909999999999</v>
      </c>
      <c r="O93" s="4">
        <f>Forward!O93*(1+SUM($B93:$B$228))+('Swap - Encargos'!R10)*(1+SUM($B93:$B$228))</f>
        <v>271.44810000000001</v>
      </c>
      <c r="P93" s="4">
        <f>Forward!P93*(1+SUM($B93:$B$228))+('Swap - Encargos'!S10)*(1+SUM($B93:$B$228))</f>
        <v>263.22239999999999</v>
      </c>
      <c r="Q93" s="4">
        <f>Forward!Q93*(1+SUM($B93:$B$228))+('Swap - Encargos'!T10)*(1+SUM($B93:$B$228))</f>
        <v>257.34690000000001</v>
      </c>
      <c r="R93" s="4">
        <f>Forward!R93*(1+SUM($B93:$B$228))+('Swap - Encargos'!U10)*(1+SUM($B93:$B$228))</f>
        <v>251.47139999999999</v>
      </c>
      <c r="S93" s="4">
        <f>Forward!S93*(1+SUM($B93:$B$228))+('Swap - Encargos'!V10)*(1+SUM($B93:$B$228))</f>
        <v>245.5959</v>
      </c>
      <c r="T93" s="4">
        <f>Forward!T93*(1+SUM($B93:$B$228))+('Swap - Encargos'!W10)*(1+SUM($B93:$B$228))</f>
        <v>239.72039999999998</v>
      </c>
      <c r="U93" s="4">
        <f>Forward!U93*(1+SUM($B93:$B$228))</f>
        <v>0</v>
      </c>
      <c r="V93" s="6"/>
      <c r="W93" s="20">
        <f t="shared" si="0"/>
        <v>271.97036666666668</v>
      </c>
      <c r="X93" s="20">
        <f t="shared" si="1"/>
        <v>265.92210123456795</v>
      </c>
      <c r="Y93" s="23">
        <f t="shared" si="2"/>
        <v>271.78104500000001</v>
      </c>
      <c r="Z93" s="23">
        <f t="shared" si="3"/>
        <v>259.706953919753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101.96163333333328</v>
      </c>
      <c r="AJ93" s="9">
        <f t="shared" si="8"/>
        <v>0.27267426519616744</v>
      </c>
      <c r="AK93" s="9">
        <f t="shared" si="9"/>
        <v>0.27267426519616744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Forward!K94*(1+SUM($B94:$B$228))+('Swap - Encargos'!N11)*(1+SUM($B94:$B$228))</f>
        <v>183.87720000000002</v>
      </c>
      <c r="L94" s="4">
        <f>Forward!L94*(1+SUM($B94:$B$228))+('Swap - Encargos'!O11)*(1+SUM($B94:$B$228))</f>
        <v>275.81580000000002</v>
      </c>
      <c r="M94" s="4">
        <f>Forward!M94*(1+SUM($B94:$B$228))+('Swap - Encargos'!P11)*(1+SUM($B94:$B$228))</f>
        <v>289.96019999999999</v>
      </c>
      <c r="N94" s="4">
        <f>Forward!N94*(1+SUM($B94:$B$228))+('Swap - Encargos'!Q11)*(1+SUM($B94:$B$228))</f>
        <v>281.70929999999998</v>
      </c>
      <c r="O94" s="4">
        <f>Forward!O94*(1+SUM($B94:$B$228))+('Swap - Encargos'!R11)*(1+SUM($B94:$B$228))</f>
        <v>276.99450000000002</v>
      </c>
      <c r="P94" s="4">
        <f>Forward!P94*(1+SUM($B94:$B$228))+('Swap - Encargos'!S11)*(1+SUM($B94:$B$228))</f>
        <v>267.56490000000002</v>
      </c>
      <c r="Q94" s="4">
        <f>Forward!Q94*(1+SUM($B94:$B$228))+('Swap - Encargos'!T11)*(1+SUM($B94:$B$228))</f>
        <v>261.67140000000001</v>
      </c>
      <c r="R94" s="4">
        <f>Forward!R94*(1+SUM($B94:$B$228))+('Swap - Encargos'!U11)*(1+SUM($B94:$B$228))</f>
        <v>255.77790000000002</v>
      </c>
      <c r="S94" s="4">
        <f>Forward!S94*(1+SUM($B94:$B$228))+('Swap - Encargos'!V11)*(1+SUM($B94:$B$228))</f>
        <v>249.88440000000003</v>
      </c>
      <c r="T94" s="4">
        <f>Forward!T94*(1+SUM($B94:$B$228))+('Swap - Encargos'!W11)*(1+SUM($B94:$B$228))</f>
        <v>243.99090000000001</v>
      </c>
      <c r="U94" s="4">
        <f>Forward!U94*(1+SUM($B94:$B$228))</f>
        <v>0</v>
      </c>
      <c r="V94" s="6"/>
      <c r="W94" s="20">
        <f t="shared" si="0"/>
        <v>271.62486666666666</v>
      </c>
      <c r="X94" s="20">
        <f t="shared" si="1"/>
        <v>265.92210123456795</v>
      </c>
      <c r="Y94" s="23">
        <f t="shared" si="2"/>
        <v>272.82976000000002</v>
      </c>
      <c r="Z94" s="23">
        <f t="shared" si="3"/>
        <v>259.706953919753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102.3071333333333</v>
      </c>
      <c r="AJ94" s="9">
        <f t="shared" si="8"/>
        <v>0.27359822998120864</v>
      </c>
      <c r="AK94" s="9">
        <f t="shared" si="9"/>
        <v>0.27359822998120864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Forward!K95*(1+SUM($B95:$B$228))+('Swap - Encargos'!N12)*(1+SUM($B95:$B$228))</f>
        <v>158.33439999999999</v>
      </c>
      <c r="L95" s="4">
        <f>Forward!L95*(1+SUM($B95:$B$228))+('Swap - Encargos'!O12)*(1+SUM($B95:$B$228))</f>
        <v>241.04640000000001</v>
      </c>
      <c r="M95" s="4">
        <f>Forward!M95*(1+SUM($B95:$B$228))+('Swap - Encargos'!P12)*(1+SUM($B95:$B$228))</f>
        <v>265.86</v>
      </c>
      <c r="N95" s="4">
        <f>Forward!N95*(1+SUM($B95:$B$228))+('Swap - Encargos'!Q12)*(1+SUM($B95:$B$228))</f>
        <v>269.40480000000002</v>
      </c>
      <c r="O95" s="4">
        <f>Forward!O95*(1+SUM($B95:$B$228))+('Swap - Encargos'!R12)*(1+SUM($B95:$B$228))</f>
        <v>254.04400000000001</v>
      </c>
      <c r="P95" s="4">
        <f>Forward!P95*(1+SUM($B95:$B$228))+('Swap - Encargos'!S12)*(1+SUM($B95:$B$228))</f>
        <v>256.40719999999999</v>
      </c>
      <c r="Q95" s="4">
        <f>Forward!Q95*(1+SUM($B95:$B$228))+('Swap - Encargos'!T12)*(1+SUM($B95:$B$228))</f>
        <v>250.49919999999997</v>
      </c>
      <c r="R95" s="4">
        <f>Forward!R95*(1+SUM($B95:$B$228))+('Swap - Encargos'!U12)*(1+SUM($B95:$B$228))</f>
        <v>244.59120000000001</v>
      </c>
      <c r="S95" s="4">
        <f>Forward!S95*(1+SUM($B95:$B$228))+('Swap - Encargos'!V12)*(1+SUM($B95:$B$228))</f>
        <v>238.6832</v>
      </c>
      <c r="T95" s="4">
        <f>Forward!T95*(1+SUM($B95:$B$228))+('Swap - Encargos'!W12)*(1+SUM($B95:$B$228))</f>
        <v>232.77519999999998</v>
      </c>
      <c r="U95" s="4">
        <f>Forward!U95*(1+SUM($B95:$B$228))</f>
        <v>0</v>
      </c>
      <c r="V95" s="6"/>
      <c r="W95" s="20">
        <f t="shared" si="0"/>
        <v>249.51453333333336</v>
      </c>
      <c r="X95" s="20">
        <f t="shared" si="1"/>
        <v>265.92210123456795</v>
      </c>
      <c r="Y95" s="23">
        <f t="shared" si="2"/>
        <v>252.44884000000002</v>
      </c>
      <c r="Z95" s="23">
        <f t="shared" si="3"/>
        <v>259.706953919753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124.4174666666666</v>
      </c>
      <c r="AJ95" s="9">
        <f t="shared" si="8"/>
        <v>0.33272751908546638</v>
      </c>
      <c r="AK95" s="9">
        <f t="shared" si="9"/>
        <v>0.33272751908546638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Forward!K96*(1+SUM($B96:$B$228))+('Swap - Encargos'!N13)*(1+SUM($B96:$B$228))</f>
        <v>156.3681</v>
      </c>
      <c r="L96" s="4">
        <f>Forward!L96*(1+SUM($B96:$B$228))+('Swap - Encargos'!O13)*(1+SUM($B96:$B$228))</f>
        <v>192.81479999999999</v>
      </c>
      <c r="M96" s="4">
        <f>Forward!M96*(1+SUM($B96:$B$228))+('Swap - Encargos'!P13)*(1+SUM($B96:$B$228))</f>
        <v>236.31569999999999</v>
      </c>
      <c r="N96" s="4">
        <f>Forward!N96*(1+SUM($B96:$B$228))+('Swap - Encargos'!Q13)*(1+SUM($B96:$B$228))</f>
        <v>250.42409999999998</v>
      </c>
      <c r="O96" s="4">
        <f>Forward!O96*(1+SUM($B96:$B$228))+('Swap - Encargos'!R13)*(1+SUM($B96:$B$228))</f>
        <v>241.01849999999999</v>
      </c>
      <c r="P96" s="4">
        <f>Forward!P96*(1+SUM($B96:$B$228))+('Swap - Encargos'!S13)*(1+SUM($B96:$B$228))</f>
        <v>251.59980000000002</v>
      </c>
      <c r="Q96" s="4">
        <f>Forward!Q96*(1+SUM($B96:$B$228))+('Swap - Encargos'!T13)*(1+SUM($B96:$B$228))</f>
        <v>245.72129999999999</v>
      </c>
      <c r="R96" s="4">
        <f>Forward!R96*(1+SUM($B96:$B$228))+('Swap - Encargos'!U13)*(1+SUM($B96:$B$228))</f>
        <v>239.84280000000001</v>
      </c>
      <c r="S96" s="4">
        <f>Forward!S96*(1+SUM($B96:$B$228))+('Swap - Encargos'!V13)*(1+SUM($B96:$B$228))</f>
        <v>236.31569999999999</v>
      </c>
      <c r="T96" s="4">
        <f>Forward!T96*(1+SUM($B96:$B$228))+('Swap - Encargos'!W13)*(1+SUM($B96:$B$228))</f>
        <v>229.26149999999998</v>
      </c>
      <c r="U96" s="4">
        <f>Forward!U96*(1+SUM($B96:$B$228))</f>
        <v>0</v>
      </c>
      <c r="V96" s="6"/>
      <c r="W96" s="20">
        <f t="shared" si="0"/>
        <v>221.29286666666667</v>
      </c>
      <c r="X96" s="20">
        <f t="shared" si="1"/>
        <v>265.92210123456795</v>
      </c>
      <c r="Y96" s="23">
        <f t="shared" si="2"/>
        <v>231.26018999999999</v>
      </c>
      <c r="Z96" s="23">
        <f t="shared" si="3"/>
        <v>259.706953919753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152.63913333333329</v>
      </c>
      <c r="AJ96" s="9">
        <f t="shared" si="8"/>
        <v>0.40820024318146964</v>
      </c>
      <c r="AK96" s="9">
        <f t="shared" si="9"/>
        <v>0.40820024318146964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Forward!K97*(1+SUM($B97:$B$228))+('Swap - Encargos'!N14)*(1+SUM($B97:$B$228))</f>
        <v>151.13640000000001</v>
      </c>
      <c r="L97" s="4">
        <f>Forward!L97*(1+SUM($B97:$B$228))+('Swap - Encargos'!O14)*(1+SUM($B97:$B$228))</f>
        <v>182.7696</v>
      </c>
      <c r="M97" s="4">
        <f>Forward!M97*(1+SUM($B97:$B$228))+('Swap - Encargos'!P14)*(1+SUM($B97:$B$228))</f>
        <v>235.49160000000001</v>
      </c>
      <c r="N97" s="4">
        <f>Forward!N97*(1+SUM($B97:$B$228))+('Swap - Encargos'!Q14)*(1+SUM($B97:$B$228))</f>
        <v>247.20760000000001</v>
      </c>
      <c r="O97" s="4">
        <f>Forward!O97*(1+SUM($B97:$B$228))+('Swap - Encargos'!R14)*(1+SUM($B97:$B$228))</f>
        <v>240.178</v>
      </c>
      <c r="P97" s="4">
        <f>Forward!P97*(1+SUM($B97:$B$228))+('Swap - Encargos'!S14)*(1+SUM($B97:$B$228))</f>
        <v>253.06560000000002</v>
      </c>
      <c r="Q97" s="4">
        <f>Forward!Q97*(1+SUM($B97:$B$228))+('Swap - Encargos'!T14)*(1+SUM($B97:$B$228))</f>
        <v>247.20760000000001</v>
      </c>
      <c r="R97" s="4">
        <f>Forward!R97*(1+SUM($B97:$B$228))+('Swap - Encargos'!U14)*(1+SUM($B97:$B$228))</f>
        <v>241.34960000000001</v>
      </c>
      <c r="S97" s="4">
        <f>Forward!S97*(1+SUM($B97:$B$228))+('Swap - Encargos'!V14)*(1+SUM($B97:$B$228))</f>
        <v>235.49160000000001</v>
      </c>
      <c r="T97" s="4">
        <f>Forward!T97*(1+SUM($B97:$B$228))+('Swap - Encargos'!W14)*(1+SUM($B97:$B$228))</f>
        <v>229.6336</v>
      </c>
      <c r="U97" s="4">
        <f>Forward!U97*(1+SUM($B97:$B$228))</f>
        <v>0</v>
      </c>
      <c r="V97" s="6"/>
      <c r="W97" s="20">
        <f t="shared" si="0"/>
        <v>219.15428888888891</v>
      </c>
      <c r="X97" s="20">
        <f t="shared" si="1"/>
        <v>265.92210123456795</v>
      </c>
      <c r="Y97" s="23">
        <f t="shared" si="2"/>
        <v>230.04366000000002</v>
      </c>
      <c r="Z97" s="23">
        <f t="shared" si="3"/>
        <v>259.706953919753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154.77771111111105</v>
      </c>
      <c r="AJ97" s="9">
        <f t="shared" si="8"/>
        <v>0.41391940542962641</v>
      </c>
      <c r="AK97" s="9">
        <f t="shared" si="9"/>
        <v>0.41391940542962641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Forward!L98*(1+SUM($B98:$B$228))+('Swap - Encargos'!O15)*(1+SUM($B98:$B$228))</f>
        <v>172.47919999999999</v>
      </c>
      <c r="M98" s="4">
        <f>Forward!M98*(1+SUM($B98:$B$228))+('Swap - Encargos'!P15)*(1+SUM($B98:$B$228))</f>
        <v>198.11799999999999</v>
      </c>
      <c r="N98" s="4">
        <f>Forward!N98*(1+SUM($B98:$B$228))+('Swap - Encargos'!Q15)*(1+SUM($B98:$B$228))</f>
        <v>215.59899999999999</v>
      </c>
      <c r="O98" s="4">
        <f>Forward!O98*(1+SUM($B98:$B$228))+('Swap - Encargos'!R15)*(1+SUM($B98:$B$228))</f>
        <v>233.07999999999998</v>
      </c>
      <c r="P98" s="4">
        <f>Forward!P98*(1+SUM($B98:$B$228))+('Swap - Encargos'!S15)*(1+SUM($B98:$B$228))</f>
        <v>255.2226</v>
      </c>
      <c r="Q98" s="4">
        <f>Forward!Q98*(1+SUM($B98:$B$228))+('Swap - Encargos'!T15)*(1+SUM($B98:$B$228))</f>
        <v>249.3956</v>
      </c>
      <c r="R98" s="4">
        <f>Forward!R98*(1+SUM($B98:$B$228))+('Swap - Encargos'!U15)*(1+SUM($B98:$B$228))</f>
        <v>243.5686</v>
      </c>
      <c r="S98" s="4">
        <f>Forward!S98*(1+SUM($B98:$B$228))+('Swap - Encargos'!V15)*(1+SUM($B98:$B$228))</f>
        <v>237.74160000000001</v>
      </c>
      <c r="T98" s="4">
        <f>Forward!T98*(1+SUM($B98:$B$228))+('Swap - Encargos'!W15)*(1+SUM($B98:$B$228))</f>
        <v>231.91460000000001</v>
      </c>
      <c r="U98" s="4">
        <f>Forward!U98*(1+SUM($B98:$B$228))</f>
        <v>0</v>
      </c>
      <c r="V98" s="6"/>
      <c r="W98" s="20">
        <f t="shared" si="0"/>
        <v>195.39873333333333</v>
      </c>
      <c r="X98" s="20">
        <f t="shared" si="1"/>
        <v>265.92210123456795</v>
      </c>
      <c r="Y98" s="23">
        <f t="shared" si="2"/>
        <v>214.89975999999999</v>
      </c>
      <c r="Z98" s="23">
        <f t="shared" si="3"/>
        <v>259.706953919753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173.79998666666665</v>
      </c>
      <c r="AJ98" s="9">
        <f t="shared" si="8"/>
        <v>0.47074915824915825</v>
      </c>
      <c r="AK98" s="9">
        <f t="shared" si="9"/>
        <v>0.47074915824915825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Forward!L99*(1+SUM($B99:$B$228))+('Swap - Encargos'!O16)*(1+SUM($B99:$B$228))</f>
        <v>172.85489999999999</v>
      </c>
      <c r="M99" s="4">
        <f>Forward!M99*(1+SUM($B99:$B$228))+('Swap - Encargos'!P16)*(1+SUM($B99:$B$228))</f>
        <v>183.29579999999999</v>
      </c>
      <c r="N99" s="4">
        <f>Forward!N99*(1+SUM($B99:$B$228))+('Swap - Encargos'!Q16)*(1+SUM($B99:$B$228))</f>
        <v>199.53719999999998</v>
      </c>
      <c r="O99" s="4">
        <f>Forward!O99*(1+SUM($B99:$B$228))+('Swap - Encargos'!R16)*(1+SUM($B99:$B$228))</f>
        <v>212.29829999999998</v>
      </c>
      <c r="P99" s="4">
        <f>Forward!P99*(1+SUM($B99:$B$228))+('Swap - Encargos'!S16)*(1+SUM($B99:$B$228))</f>
        <v>254.06189999999998</v>
      </c>
      <c r="Q99" s="4">
        <f>Forward!Q99*(1+SUM($B99:$B$228))+('Swap - Encargos'!T16)*(1+SUM($B99:$B$228))</f>
        <v>252.90179999999998</v>
      </c>
      <c r="R99" s="4">
        <f>Forward!R99*(1+SUM($B99:$B$228))+('Swap - Encargos'!U16)*(1+SUM($B99:$B$228))</f>
        <v>247.10129999999998</v>
      </c>
      <c r="S99" s="4">
        <f>Forward!S99*(1+SUM($B99:$B$228))+('Swap - Encargos'!V16)*(1+SUM($B99:$B$228))</f>
        <v>241.30079999999998</v>
      </c>
      <c r="T99" s="4">
        <f>Forward!T99*(1+SUM($B99:$B$228))+('Swap - Encargos'!W16)*(1+SUM($B99:$B$228))</f>
        <v>235.50029999999998</v>
      </c>
      <c r="U99" s="4">
        <f>Forward!U99*(1+SUM($B99:$B$228))</f>
        <v>0</v>
      </c>
      <c r="V99" s="6"/>
      <c r="W99" s="20">
        <f t="shared" si="0"/>
        <v>186.32495</v>
      </c>
      <c r="X99" s="20">
        <f t="shared" si="1"/>
        <v>265.92210123456795</v>
      </c>
      <c r="Y99" s="23">
        <f t="shared" si="2"/>
        <v>205.74373499999999</v>
      </c>
      <c r="Z99" s="23">
        <f t="shared" si="3"/>
        <v>259.706953919753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182.87376999999998</v>
      </c>
      <c r="AJ99" s="9">
        <f t="shared" si="8"/>
        <v>0.49532612139067</v>
      </c>
      <c r="AK99" s="9">
        <f t="shared" si="9"/>
        <v>0.49532612139067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Forward!L100*(1+SUM($B100:$B$228))+('Swap - Encargos'!O17)*(1+SUM($B100:$B$228))</f>
        <v>162.3897</v>
      </c>
      <c r="M100" s="4">
        <f>Forward!M100*(1+SUM($B100:$B$228))+('Swap - Encargos'!P17)*(1+SUM($B100:$B$228))</f>
        <v>179.66519999999997</v>
      </c>
      <c r="N100" s="4">
        <f>Forward!N100*(1+SUM($B100:$B$228))+('Swap - Encargos'!Q17)*(1+SUM($B100:$B$228))</f>
        <v>198.0924</v>
      </c>
      <c r="O100" s="4">
        <f>Forward!O100*(1+SUM($B100:$B$228))+('Swap - Encargos'!R17)*(1+SUM($B100:$B$228))</f>
        <v>207.30599999999998</v>
      </c>
      <c r="P100" s="4">
        <f>Forward!P100*(1+SUM($B100:$B$228))+('Swap - Encargos'!S17)*(1+SUM($B100:$B$228))</f>
        <v>230.33999999999997</v>
      </c>
      <c r="Q100" s="4">
        <f>Forward!Q100*(1+SUM($B100:$B$228))+('Swap - Encargos'!T17)*(1+SUM($B100:$B$228))</f>
        <v>244.16039999999998</v>
      </c>
      <c r="R100" s="4">
        <f>Forward!R100*(1+SUM($B100:$B$228))+('Swap - Encargos'!U17)*(1+SUM($B100:$B$228))</f>
        <v>238.40189999999998</v>
      </c>
      <c r="S100" s="4">
        <f>Forward!S100*(1+SUM($B100:$B$228))+('Swap - Encargos'!V17)*(1+SUM($B100:$B$228))</f>
        <v>232.64339999999999</v>
      </c>
      <c r="T100" s="4">
        <f>Forward!T100*(1+SUM($B100:$B$228))+('Swap - Encargos'!W17)*(1+SUM($B100:$B$228))</f>
        <v>226.88489999999999</v>
      </c>
      <c r="U100" s="4">
        <f>Forward!U100*(1+SUM($B100:$B$228))</f>
        <v>0</v>
      </c>
      <c r="V100" s="6"/>
      <c r="W100" s="20">
        <f t="shared" si="0"/>
        <v>182.54444999999998</v>
      </c>
      <c r="X100" s="20">
        <f t="shared" si="1"/>
        <v>265.92210123456795</v>
      </c>
      <c r="Y100" s="23">
        <f t="shared" si="2"/>
        <v>198.28434999999996</v>
      </c>
      <c r="Z100" s="23">
        <f t="shared" si="3"/>
        <v>259.706953919753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186.65427</v>
      </c>
      <c r="AJ100" s="9">
        <f t="shared" si="8"/>
        <v>0.50556586436702711</v>
      </c>
      <c r="AK100" s="9">
        <f t="shared" si="9"/>
        <v>0.50556586436702711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Forward!L101*(1+SUM($B101:$B$228))+('Swap - Encargos'!O18)*(1+SUM($B101:$B$228))</f>
        <v>163.67779999999999</v>
      </c>
      <c r="M101" s="4">
        <f>Forward!M101*(1+SUM($B101:$B$228))+('Swap - Encargos'!P18)*(1+SUM($B101:$B$228))</f>
        <v>165.96700000000001</v>
      </c>
      <c r="N101" s="4">
        <f>Forward!N101*(1+SUM($B101:$B$228))+('Swap - Encargos'!Q18)*(1+SUM($B101:$B$228))</f>
        <v>177.41300000000001</v>
      </c>
      <c r="O101" s="4">
        <f>Forward!O101*(1+SUM($B101:$B$228))+('Swap - Encargos'!R18)*(1+SUM($B101:$B$228))</f>
        <v>191.1482</v>
      </c>
      <c r="P101" s="4">
        <f>Forward!P101*(1+SUM($B101:$B$228))+('Swap - Encargos'!S18)*(1+SUM($B101:$B$228))</f>
        <v>219.76320000000001</v>
      </c>
      <c r="Q101" s="4">
        <f>Forward!Q101*(1+SUM($B101:$B$228))+('Swap - Encargos'!T18)*(1+SUM($B101:$B$228))</f>
        <v>238.07680000000002</v>
      </c>
      <c r="R101" s="4">
        <f>Forward!R101*(1+SUM($B101:$B$228))+('Swap - Encargos'!U18)*(1+SUM($B101:$B$228))</f>
        <v>235.78760000000003</v>
      </c>
      <c r="S101" s="4">
        <f>Forward!S101*(1+SUM($B101:$B$228))+('Swap - Encargos'!V18)*(1+SUM($B101:$B$228))</f>
        <v>233.49840000000003</v>
      </c>
      <c r="T101" s="4">
        <f>Forward!T101*(1+SUM($B101:$B$228))+('Swap - Encargos'!W18)*(1+SUM($B101:$B$228))</f>
        <v>231.20920000000001</v>
      </c>
      <c r="U101" s="4">
        <f>Forward!U101*(1+SUM($B101:$B$228))</f>
        <v>0</v>
      </c>
      <c r="V101" s="6"/>
      <c r="W101" s="20">
        <f t="shared" si="0"/>
        <v>171.30846666666667</v>
      </c>
      <c r="X101" s="20">
        <f t="shared" si="1"/>
        <v>265.92210123456795</v>
      </c>
      <c r="Y101" s="23">
        <f t="shared" si="2"/>
        <v>187.31379000000004</v>
      </c>
      <c r="Z101" s="23">
        <f t="shared" si="3"/>
        <v>259.706953919753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197.89025333333331</v>
      </c>
      <c r="AJ101" s="9">
        <f t="shared" si="8"/>
        <v>0.53599929418317949</v>
      </c>
      <c r="AK101" s="9">
        <f t="shared" si="9"/>
        <v>0.53599929418317949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Forward!L102*(1+SUM($B102:$B$228))+('Swap - Encargos'!O19)*(1+SUM($B102:$B$228))</f>
        <v>165.1405</v>
      </c>
      <c r="M102" s="4">
        <f>Forward!M102*(1+SUM($B102:$B$228))+('Swap - Encargos'!P19)*(1+SUM($B102:$B$228))</f>
        <v>165.1405</v>
      </c>
      <c r="N102" s="4">
        <f>Forward!N102*(1+SUM($B102:$B$228))+('Swap - Encargos'!Q19)*(1+SUM($B102:$B$228))</f>
        <v>183.3629</v>
      </c>
      <c r="O102" s="4">
        <f>Forward!O102*(1+SUM($B102:$B$228))+('Swap - Encargos'!R19)*(1+SUM($B102:$B$228))</f>
        <v>194.75190000000003</v>
      </c>
      <c r="P102" s="4">
        <f>Forward!P102*(1+SUM($B102:$B$228))+('Swap - Encargos'!S19)*(1+SUM($B102:$B$228))</f>
        <v>210.69650000000001</v>
      </c>
      <c r="Q102" s="4">
        <f>Forward!Q102*(1+SUM($B102:$B$228))+('Swap - Encargos'!T19)*(1+SUM($B102:$B$228))</f>
        <v>227.77999999999997</v>
      </c>
      <c r="R102" s="4">
        <f>Forward!R102*(1+SUM($B102:$B$228))+('Swap - Encargos'!U19)*(1+SUM($B102:$B$228))</f>
        <v>225.50220000000002</v>
      </c>
      <c r="S102" s="4">
        <f>Forward!S102*(1+SUM($B102:$B$228))+('Swap - Encargos'!V19)*(1+SUM($B102:$B$228))</f>
        <v>223.2244</v>
      </c>
      <c r="T102" s="4">
        <f>Forward!T102*(1+SUM($B102:$B$228))+('Swap - Encargos'!W19)*(1+SUM($B102:$B$228))</f>
        <v>220.94659999999999</v>
      </c>
      <c r="U102" s="4">
        <f>Forward!U102*(1+SUM($B102:$B$228))</f>
        <v>0</v>
      </c>
      <c r="V102" s="6"/>
      <c r="W102" s="20">
        <f t="shared" si="0"/>
        <v>174.5047888888889</v>
      </c>
      <c r="X102" s="20">
        <f t="shared" si="1"/>
        <v>265.92210123456795</v>
      </c>
      <c r="Y102" s="23">
        <f t="shared" si="2"/>
        <v>187.99442666666667</v>
      </c>
      <c r="Z102" s="23">
        <f t="shared" si="3"/>
        <v>259.706953919753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194.69393111111108</v>
      </c>
      <c r="AJ102" s="9">
        <f t="shared" si="8"/>
        <v>0.52734183669735124</v>
      </c>
      <c r="AK102" s="9">
        <f t="shared" si="9"/>
        <v>0.52734183669735124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Forward!L103*(1+SUM($B103:$B$228))+('Swap - Encargos'!O20)*(1+SUM($B103:$B$228))</f>
        <v>162.53380000000001</v>
      </c>
      <c r="M103" s="4">
        <f>Forward!M103*(1+SUM($B103:$B$228))+('Swap - Encargos'!P20)*(1+SUM($B103:$B$228))</f>
        <v>163.6704</v>
      </c>
      <c r="N103" s="4">
        <f>Forward!N103*(1+SUM($B103:$B$228))+('Swap - Encargos'!Q20)*(1+SUM($B103:$B$228))</f>
        <v>185.26580000000001</v>
      </c>
      <c r="O103" s="4">
        <f>Forward!O103*(1+SUM($B103:$B$228))+('Swap - Encargos'!R20)*(1+SUM($B103:$B$228))</f>
        <v>195.49520000000001</v>
      </c>
      <c r="P103" s="4">
        <f>Forward!P103*(1+SUM($B103:$B$228))+('Swap - Encargos'!S20)*(1+SUM($B103:$B$228))</f>
        <v>202.31480000000002</v>
      </c>
      <c r="Q103" s="4">
        <f>Forward!Q103*(1+SUM($B103:$B$228))+('Swap - Encargos'!T20)*(1+SUM($B103:$B$228))</f>
        <v>221.63700000000003</v>
      </c>
      <c r="R103" s="4">
        <f>Forward!R103*(1+SUM($B103:$B$228))+('Swap - Encargos'!U20)*(1+SUM($B103:$B$228))</f>
        <v>219.36380000000003</v>
      </c>
      <c r="S103" s="4">
        <f>Forward!S103*(1+SUM($B103:$B$228))+('Swap - Encargos'!V20)*(1+SUM($B103:$B$228))</f>
        <v>217.09060000000002</v>
      </c>
      <c r="T103" s="4">
        <f>Forward!T103*(1+SUM($B103:$B$228))+('Swap - Encargos'!W20)*(1+SUM($B103:$B$228))</f>
        <v>214.81740000000002</v>
      </c>
      <c r="U103" s="4">
        <f>Forward!U103*(1+SUM($B103:$B$228))</f>
        <v>0</v>
      </c>
      <c r="V103" s="6"/>
      <c r="W103" s="20">
        <f t="shared" si="0"/>
        <v>175.06797222222224</v>
      </c>
      <c r="X103" s="20">
        <f t="shared" si="1"/>
        <v>265.92210123456795</v>
      </c>
      <c r="Y103" s="23">
        <f t="shared" si="2"/>
        <v>186.78126666666668</v>
      </c>
      <c r="Z103" s="23">
        <f t="shared" si="3"/>
        <v>259.706953919753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194.13074777777774</v>
      </c>
      <c r="AJ103" s="9">
        <f t="shared" si="8"/>
        <v>0.52581641609639862</v>
      </c>
      <c r="AK103" s="9">
        <f t="shared" si="9"/>
        <v>0.52581641609639862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Forward!L104*(1+SUM($B104:$B$228))+('Swap - Encargos'!O21)*(1+SUM($B104:$B$228))</f>
        <v>168.33519999999999</v>
      </c>
      <c r="M104" s="4">
        <f>Forward!M104*(1+SUM($B104:$B$228))+('Swap - Encargos'!P21)*(1+SUM($B104:$B$228))</f>
        <v>170.60999999999999</v>
      </c>
      <c r="N104" s="4">
        <f>Forward!N104*(1+SUM($B104:$B$228))+('Swap - Encargos'!Q21)*(1+SUM($B104:$B$228))</f>
        <v>183.12139999999999</v>
      </c>
      <c r="O104" s="4">
        <f>Forward!O104*(1+SUM($B104:$B$228))+('Swap - Encargos'!R21)*(1+SUM($B104:$B$228))</f>
        <v>192.22059999999999</v>
      </c>
      <c r="P104" s="4">
        <f>Forward!P104*(1+SUM($B104:$B$228))+('Swap - Encargos'!S21)*(1+SUM($B104:$B$228))</f>
        <v>201.31979999999999</v>
      </c>
      <c r="Q104" s="4">
        <f>Forward!Q104*(1+SUM($B104:$B$228))+('Swap - Encargos'!T21)*(1+SUM($B104:$B$228))</f>
        <v>216.10599999999999</v>
      </c>
      <c r="R104" s="4">
        <f>Forward!R104*(1+SUM($B104:$B$228))+('Swap - Encargos'!U21)*(1+SUM($B104:$B$228))</f>
        <v>213.83119999999997</v>
      </c>
      <c r="S104" s="4">
        <f>Forward!S104*(1+SUM($B104:$B$228))+('Swap - Encargos'!V21)*(1+SUM($B104:$B$228))</f>
        <v>211.5564</v>
      </c>
      <c r="T104" s="4">
        <f>Forward!T104*(1+SUM($B104:$B$228))+('Swap - Encargos'!W21)*(1+SUM($B104:$B$228))</f>
        <v>209.28159999999997</v>
      </c>
      <c r="U104" s="4">
        <f>Forward!U104*(1+SUM($B104:$B$228))</f>
        <v>0</v>
      </c>
      <c r="V104" s="6"/>
      <c r="W104" s="20">
        <f t="shared" si="0"/>
        <v>178.00309999999999</v>
      </c>
      <c r="X104" s="20">
        <f t="shared" si="1"/>
        <v>265.92210123456795</v>
      </c>
      <c r="Y104" s="23">
        <f t="shared" si="2"/>
        <v>187.89847999999998</v>
      </c>
      <c r="Z104" s="23">
        <f t="shared" si="3"/>
        <v>259.706953919753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191.19561999999999</v>
      </c>
      <c r="AJ104" s="9">
        <f t="shared" si="8"/>
        <v>0.51786642163873153</v>
      </c>
      <c r="AK104" s="9">
        <f t="shared" si="9"/>
        <v>0.51786642163873153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Forward!L105*(1+SUM($B105:$B$228))+('Swap - Encargos'!O22)*(1+SUM($B105:$B$228))</f>
        <v>171.56620000000004</v>
      </c>
      <c r="M105" s="4">
        <f>Forward!M105*(1+SUM($B105:$B$228))+('Swap - Encargos'!P22)*(1+SUM($B105:$B$228))</f>
        <v>165.8852</v>
      </c>
      <c r="N105" s="4">
        <f>Forward!N105*(1+SUM($B105:$B$228))+('Swap - Encargos'!Q22)*(1+SUM($B105:$B$228))</f>
        <v>184.06440000000001</v>
      </c>
      <c r="O105" s="4">
        <f>Forward!O105*(1+SUM($B105:$B$228))+('Swap - Encargos'!R22)*(1+SUM($B105:$B$228))</f>
        <v>196.56260000000003</v>
      </c>
      <c r="P105" s="4">
        <f>Forward!P105*(1+SUM($B105:$B$228))+('Swap - Encargos'!S22)*(1+SUM($B105:$B$228))</f>
        <v>201.10740000000001</v>
      </c>
      <c r="Q105" s="4">
        <f>Forward!Q105*(1+SUM($B105:$B$228))+('Swap - Encargos'!T22)*(1+SUM($B105:$B$228))</f>
        <v>215.87800000000001</v>
      </c>
      <c r="R105" s="4">
        <f>Forward!R105*(1+SUM($B105:$B$228))+('Swap - Encargos'!U22)*(1+SUM($B105:$B$228))</f>
        <v>213.60560000000001</v>
      </c>
      <c r="S105" s="4">
        <f>Forward!S105*(1+SUM($B105:$B$228))+('Swap - Encargos'!V22)*(1+SUM($B105:$B$228))</f>
        <v>211.33320000000001</v>
      </c>
      <c r="T105" s="4">
        <f>Forward!T105*(1+SUM($B105:$B$228))+('Swap - Encargos'!W22)*(1+SUM($B105:$B$228))</f>
        <v>209.06080000000003</v>
      </c>
      <c r="U105" s="4">
        <f>Forward!U105*(1+SUM($B105:$B$228))</f>
        <v>0</v>
      </c>
      <c r="V105" s="6"/>
      <c r="W105" s="20">
        <f t="shared" si="0"/>
        <v>178.69901111111116</v>
      </c>
      <c r="X105" s="20">
        <f t="shared" si="1"/>
        <v>265.92210123456795</v>
      </c>
      <c r="Y105" s="23">
        <f t="shared" si="2"/>
        <v>189.00687000000005</v>
      </c>
      <c r="Z105" s="23">
        <f t="shared" si="3"/>
        <v>259.706953919753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190.49970888888882</v>
      </c>
      <c r="AJ105" s="9">
        <f t="shared" si="8"/>
        <v>0.51598149876816701</v>
      </c>
      <c r="AK105" s="9">
        <f t="shared" si="9"/>
        <v>0.51598149876816701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Forward!L106*(1+SUM($B106:$B$228))+('Swap - Encargos'!O23)*(1+SUM($B106:$B$228))</f>
        <v>164.32849999999999</v>
      </c>
      <c r="M106" s="4">
        <f>Forward!M106*(1+SUM($B106:$B$228))+('Swap - Encargos'!P23)*(1+SUM($B106:$B$228))</f>
        <v>162.06190000000001</v>
      </c>
      <c r="N106" s="4">
        <f>Forward!N106*(1+SUM($B106:$B$228))+('Swap - Encargos'!Q23)*(1+SUM($B106:$B$228))</f>
        <v>179.06139999999999</v>
      </c>
      <c r="O106" s="4">
        <f>Forward!O106*(1+SUM($B106:$B$228))+('Swap - Encargos'!R23)*(1+SUM($B106:$B$228))</f>
        <v>190.39439999999999</v>
      </c>
      <c r="P106" s="4">
        <f>Forward!P106*(1+SUM($B106:$B$228))+('Swap - Encargos'!S23)*(1+SUM($B106:$B$228))</f>
        <v>202.86069999999998</v>
      </c>
      <c r="Q106" s="4">
        <f>Forward!Q106*(1+SUM($B106:$B$228))+('Swap - Encargos'!T23)*(1+SUM($B106:$B$228))</f>
        <v>217.59359999999998</v>
      </c>
      <c r="R106" s="4">
        <f>Forward!R106*(1+SUM($B106:$B$228))+('Swap - Encargos'!U23)*(1+SUM($B106:$B$228))</f>
        <v>215.327</v>
      </c>
      <c r="S106" s="4">
        <f>Forward!S106*(1+SUM($B106:$B$228))+('Swap - Encargos'!V23)*(1+SUM($B106:$B$228))</f>
        <v>213.06039999999999</v>
      </c>
      <c r="T106" s="4">
        <f>Forward!T106*(1+SUM($B106:$B$228))+('Swap - Encargos'!W23)*(1+SUM($B106:$B$228))</f>
        <v>210.79379999999998</v>
      </c>
      <c r="U106" s="4">
        <f>Forward!U106*(1+SUM($B106:$B$228))</f>
        <v>0</v>
      </c>
      <c r="V106" s="6"/>
      <c r="W106" s="20">
        <f t="shared" si="0"/>
        <v>174.27635555555554</v>
      </c>
      <c r="X106" s="20">
        <f t="shared" si="1"/>
        <v>265.92210123456795</v>
      </c>
      <c r="Y106" s="23">
        <f t="shared" si="2"/>
        <v>186.8433933333333</v>
      </c>
      <c r="Z106" s="23">
        <f t="shared" si="3"/>
        <v>259.706953919753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194.92236444444444</v>
      </c>
      <c r="AJ106" s="9">
        <f t="shared" si="8"/>
        <v>0.52796056401399349</v>
      </c>
      <c r="AK106" s="9">
        <f t="shared" si="9"/>
        <v>0.52796056401399349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Forward!L107*(1+SUM($B107:$B$228))+('Swap - Encargos'!O24)*(1+SUM($B107:$B$228))</f>
        <v>166.21290000000002</v>
      </c>
      <c r="M107" s="4">
        <f>Forward!M107*(1+SUM($B107:$B$228))+('Swap - Encargos'!P24)*(1+SUM($B107:$B$228))</f>
        <v>163.95150000000001</v>
      </c>
      <c r="N107" s="4">
        <f>Forward!N107*(1+SUM($B107:$B$228))+('Swap - Encargos'!Q24)*(1+SUM($B107:$B$228))</f>
        <v>183.17340000000002</v>
      </c>
      <c r="O107" s="4">
        <f>Forward!O107*(1+SUM($B107:$B$228))+('Swap - Encargos'!R24)*(1+SUM($B107:$B$228))</f>
        <v>188.82690000000002</v>
      </c>
      <c r="P107" s="4">
        <f>Forward!P107*(1+SUM($B107:$B$228))+('Swap - Encargos'!S24)*(1+SUM($B107:$B$228))</f>
        <v>201.2646</v>
      </c>
      <c r="Q107" s="4">
        <f>Forward!Q107*(1+SUM($B107:$B$228))+('Swap - Encargos'!T24)*(1+SUM($B107:$B$228))</f>
        <v>212.57160000000002</v>
      </c>
      <c r="R107" s="4">
        <f>Forward!R107*(1+SUM($B107:$B$228))+('Swap - Encargos'!U24)*(1+SUM($B107:$B$228))</f>
        <v>210.31020000000001</v>
      </c>
      <c r="S107" s="4">
        <f>Forward!S107*(1+SUM($B107:$B$228))+('Swap - Encargos'!V24)*(1+SUM($B107:$B$228))</f>
        <v>208.0488</v>
      </c>
      <c r="T107" s="4">
        <f>Forward!T107*(1+SUM($B107:$B$228))+('Swap - Encargos'!W24)*(1+SUM($B107:$B$228))</f>
        <v>205.78740000000002</v>
      </c>
      <c r="U107" s="4">
        <f>Forward!U107*(1+SUM($B107:$B$228))</f>
        <v>0</v>
      </c>
      <c r="V107" s="6"/>
      <c r="W107" s="20">
        <f t="shared" si="0"/>
        <v>176.76610000000002</v>
      </c>
      <c r="X107" s="20">
        <f t="shared" si="1"/>
        <v>265.92210123456795</v>
      </c>
      <c r="Y107" s="23">
        <f t="shared" si="2"/>
        <v>187.63966500000001</v>
      </c>
      <c r="Z107" s="23">
        <f t="shared" si="3"/>
        <v>259.706953919753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192.43261999999996</v>
      </c>
      <c r="AJ107" s="9">
        <f t="shared" si="8"/>
        <v>0.52121692079539161</v>
      </c>
      <c r="AK107" s="9">
        <f t="shared" si="9"/>
        <v>0.52121692079539161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Forward!L108*(1+SUM($B108:$B$228))+('Swap - Encargos'!O25)*(1+SUM($B108:$B$228))</f>
        <v>165.86010000000002</v>
      </c>
      <c r="M108" s="4">
        <f>Forward!M108*(1+SUM($B108:$B$228))+('Swap - Encargos'!P25)*(1+SUM($B108:$B$228))</f>
        <v>177.1431</v>
      </c>
      <c r="N108" s="4">
        <f>Forward!N108*(1+SUM($B108:$B$228))+('Swap - Encargos'!Q25)*(1+SUM($B108:$B$228))</f>
        <v>191.81100000000001</v>
      </c>
      <c r="O108" s="4">
        <f>Forward!O108*(1+SUM($B108:$B$228))+('Swap - Encargos'!R25)*(1+SUM($B108:$B$228))</f>
        <v>197.45250000000001</v>
      </c>
      <c r="P108" s="4">
        <f>Forward!P108*(1+SUM($B108:$B$228))+('Swap - Encargos'!S25)*(1+SUM($B108:$B$228))</f>
        <v>198.58080000000001</v>
      </c>
      <c r="Q108" s="4">
        <f>Forward!Q108*(1+SUM($B108:$B$228))+('Swap - Encargos'!T25)*(1+SUM($B108:$B$228))</f>
        <v>217.76190000000003</v>
      </c>
      <c r="R108" s="4">
        <f>Forward!R108*(1+SUM($B108:$B$228))+('Swap - Encargos'!U25)*(1+SUM($B108:$B$228))</f>
        <v>215.50530000000003</v>
      </c>
      <c r="S108" s="4">
        <f>Forward!S108*(1+SUM($B108:$B$228))+('Swap - Encargos'!V25)*(1+SUM($B108:$B$228))</f>
        <v>213.24870000000004</v>
      </c>
      <c r="T108" s="4">
        <f>Forward!T108*(1+SUM($B108:$B$228))+('Swap - Encargos'!W25)*(1+SUM($B108:$B$228))</f>
        <v>210.99209999999999</v>
      </c>
      <c r="U108" s="4">
        <f>Forward!U108*(1+SUM($B108:$B$228))</f>
        <v>0</v>
      </c>
      <c r="V108" s="6"/>
      <c r="W108" s="20">
        <f t="shared" si="0"/>
        <v>187.04706666666667</v>
      </c>
      <c r="X108" s="20">
        <f t="shared" si="1"/>
        <v>265.92210123456795</v>
      </c>
      <c r="Y108" s="23">
        <f t="shared" si="2"/>
        <v>194.81980000000004</v>
      </c>
      <c r="Z108" s="23">
        <f t="shared" si="3"/>
        <v>259.706953919753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182.15165333333331</v>
      </c>
      <c r="AJ108" s="9">
        <f t="shared" si="8"/>
        <v>0.49337021897945182</v>
      </c>
      <c r="AK108" s="9">
        <f t="shared" si="9"/>
        <v>0.49337021897945182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Forward!L109*(1+SUM($B109:$B$228))+('Swap - Encargos'!O26)*(1+SUM($B109:$B$228))</f>
        <v>166.57399999999998</v>
      </c>
      <c r="M109" s="4">
        <f>Forward!M109*(1+SUM($B109:$B$228))+('Swap - Encargos'!P26)*(1+SUM($B109:$B$228))</f>
        <v>176.70349999999999</v>
      </c>
      <c r="N109" s="4">
        <f>Forward!N109*(1+SUM($B109:$B$228))+('Swap - Encargos'!Q26)*(1+SUM($B109:$B$228))</f>
        <v>203.71549999999999</v>
      </c>
      <c r="O109" s="4">
        <f>Forward!O109*(1+SUM($B109:$B$228))+('Swap - Encargos'!R26)*(1+SUM($B109:$B$228))</f>
        <v>212.71949999999998</v>
      </c>
      <c r="P109" s="4">
        <f>Forward!P109*(1+SUM($B109:$B$228))+('Swap - Encargos'!S26)*(1+SUM($B109:$B$228))</f>
        <v>216.09599999999998</v>
      </c>
      <c r="Q109" s="4">
        <f>Forward!Q109*(1+SUM($B109:$B$228))+('Swap - Encargos'!T26)*(1+SUM($B109:$B$228))</f>
        <v>226.22550000000001</v>
      </c>
      <c r="R109" s="4">
        <f>Forward!R109*(1+SUM($B109:$B$228))+('Swap - Encargos'!U26)*(1+SUM($B109:$B$228))</f>
        <v>223.97449999999998</v>
      </c>
      <c r="S109" s="4">
        <f>Forward!S109*(1+SUM($B109:$B$228))+('Swap - Encargos'!V26)*(1+SUM($B109:$B$228))</f>
        <v>221.7235</v>
      </c>
      <c r="T109" s="4">
        <f>Forward!T109*(1+SUM($B109:$B$228))+('Swap - Encargos'!W26)*(1+SUM($B109:$B$228))</f>
        <v>219.47249999999997</v>
      </c>
      <c r="U109" s="4">
        <f>Forward!U109*(1+SUM($B109:$B$228))</f>
        <v>0</v>
      </c>
      <c r="V109" s="6"/>
      <c r="W109" s="20">
        <f t="shared" si="0"/>
        <v>196.43101388888888</v>
      </c>
      <c r="X109" s="20">
        <f t="shared" si="1"/>
        <v>265.92210123456795</v>
      </c>
      <c r="Y109" s="23">
        <f t="shared" si="2"/>
        <v>206.09780833333332</v>
      </c>
      <c r="Z109" s="23">
        <f t="shared" si="3"/>
        <v>259.706953919753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172.7677061111111</v>
      </c>
      <c r="AJ109" s="9">
        <f t="shared" si="8"/>
        <v>0.46795315571817558</v>
      </c>
      <c r="AK109" s="9">
        <f t="shared" si="9"/>
        <v>0.46795315571817558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Forward!M110*(1+SUM($B110:$B$228))+('Swap - Encargos'!P27)*(1+SUM($B110:$B$228))</f>
        <v>178.5093</v>
      </c>
      <c r="N110" s="4">
        <f>Forward!N110*(1+SUM($B110:$B$228))+('Swap - Encargos'!Q27)*(1+SUM($B110:$B$228))</f>
        <v>199.84059999999999</v>
      </c>
      <c r="O110" s="4">
        <f>Forward!O110*(1+SUM($B110:$B$228))+('Swap - Encargos'!R27)*(1+SUM($B110:$B$228))</f>
        <v>205.45410000000001</v>
      </c>
      <c r="P110" s="4">
        <f>Forward!P110*(1+SUM($B110:$B$228))+('Swap - Encargos'!S27)*(1+SUM($B110:$B$228))</f>
        <v>233.52160000000003</v>
      </c>
      <c r="Q110" s="4">
        <f>Forward!Q110*(1+SUM($B110:$B$228))+('Swap - Encargos'!T27)*(1+SUM($B110:$B$228))</f>
        <v>229.0308</v>
      </c>
      <c r="R110" s="4">
        <f>Forward!R110*(1+SUM($B110:$B$228))+('Swap - Encargos'!U27)*(1+SUM($B110:$B$228))</f>
        <v>230.15350000000001</v>
      </c>
      <c r="S110" s="4">
        <f>Forward!S110*(1+SUM($B110:$B$228))+('Swap - Encargos'!V27)*(1+SUM($B110:$B$228))</f>
        <v>227.90809999999999</v>
      </c>
      <c r="T110" s="4">
        <f>Forward!T110*(1+SUM($B110:$B$228))+('Swap - Encargos'!W27)*(1+SUM($B110:$B$228))</f>
        <v>225.66270000000003</v>
      </c>
      <c r="U110" s="4">
        <f>Forward!U110*(1+SUM($B110:$B$228))</f>
        <v>0</v>
      </c>
      <c r="V110" s="6"/>
      <c r="W110" s="20">
        <f t="shared" si="0"/>
        <v>194.60133333333334</v>
      </c>
      <c r="X110" s="20">
        <f t="shared" si="1"/>
        <v>265.92210123456795</v>
      </c>
      <c r="Y110" s="23">
        <f t="shared" si="2"/>
        <v>209.27128000000002</v>
      </c>
      <c r="Z110" s="23">
        <f t="shared" si="3"/>
        <v>259.706953919753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194.41421666666662</v>
      </c>
      <c r="AJ110" s="9">
        <f t="shared" si="8"/>
        <v>0.49975949975949968</v>
      </c>
      <c r="AK110" s="9">
        <f t="shared" si="9"/>
        <v>0.49975949975949968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Forward!M111*(1+SUM($B111:$B$228))+('Swap - Encargos'!P28)*(1+SUM($B111:$B$228))</f>
        <v>222.58150000000001</v>
      </c>
      <c r="N111" s="4">
        <f>Forward!N111*(1+SUM($B111:$B$228))+('Swap - Encargos'!Q28)*(1+SUM($B111:$B$228))</f>
        <v>286.33600000000001</v>
      </c>
      <c r="O111" s="4">
        <f>Forward!O111*(1+SUM($B111:$B$228))+('Swap - Encargos'!R28)*(1+SUM($B111:$B$228))</f>
        <v>268.44</v>
      </c>
      <c r="P111" s="4">
        <f>Forward!P111*(1+SUM($B111:$B$228))+('Swap - Encargos'!S28)*(1+SUM($B111:$B$228))</f>
        <v>269.55849999999998</v>
      </c>
      <c r="Q111" s="4">
        <f>Forward!Q111*(1+SUM($B111:$B$228))+('Swap - Encargos'!T28)*(1+SUM($B111:$B$228))</f>
        <v>259.49200000000002</v>
      </c>
      <c r="R111" s="4">
        <f>Forward!R111*(1+SUM($B111:$B$228))+('Swap - Encargos'!U28)*(1+SUM($B111:$B$228))</f>
        <v>253.89950000000002</v>
      </c>
      <c r="S111" s="4">
        <f>Forward!S111*(1+SUM($B111:$B$228))+('Swap - Encargos'!V28)*(1+SUM($B111:$B$228))</f>
        <v>248.30700000000002</v>
      </c>
      <c r="T111" s="4">
        <f>Forward!T111*(1+SUM($B111:$B$228))+('Swap - Encargos'!W28)*(1+SUM($B111:$B$228))</f>
        <v>242.71450000000002</v>
      </c>
      <c r="U111" s="4">
        <f>Forward!U111*(1+SUM($B111:$B$228))</f>
        <v>0</v>
      </c>
      <c r="V111" s="6"/>
      <c r="W111" s="20">
        <f t="shared" si="0"/>
        <v>260.42408333333333</v>
      </c>
      <c r="X111" s="20">
        <f t="shared" si="1"/>
        <v>265.92210123456795</v>
      </c>
      <c r="Y111" s="23">
        <f t="shared" si="2"/>
        <v>261.80356666666665</v>
      </c>
      <c r="Z111" s="23">
        <f t="shared" si="3"/>
        <v>259.706953919753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128.59146666666663</v>
      </c>
      <c r="AJ111" s="9">
        <f t="shared" si="8"/>
        <v>0.33055610930377116</v>
      </c>
      <c r="AK111" s="9">
        <f t="shared" si="9"/>
        <v>0.33055610930377116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Forward!M112*(1+SUM($B112:$B$228))+('Swap - Encargos'!P29)*(1+SUM($B112:$B$228))</f>
        <v>218.70940000000002</v>
      </c>
      <c r="N112" s="4">
        <f>Forward!N112*(1+SUM($B112:$B$228))+('Swap - Encargos'!Q29)*(1+SUM($B112:$B$228))</f>
        <v>269.77860000000004</v>
      </c>
      <c r="O112" s="4">
        <f>Forward!O112*(1+SUM($B112:$B$228))+('Swap - Encargos'!R29)*(1+SUM($B112:$B$228))</f>
        <v>258.67660000000001</v>
      </c>
      <c r="P112" s="4">
        <f>Forward!P112*(1+SUM($B112:$B$228))+('Swap - Encargos'!S29)*(1+SUM($B112:$B$228))</f>
        <v>257.56640000000004</v>
      </c>
      <c r="Q112" s="4">
        <f>Forward!Q112*(1+SUM($B112:$B$228))+('Swap - Encargos'!T29)*(1+SUM($B112:$B$228))</f>
        <v>254.23580000000001</v>
      </c>
      <c r="R112" s="4">
        <f>Forward!R112*(1+SUM($B112:$B$228))+('Swap - Encargos'!U29)*(1+SUM($B112:$B$228))</f>
        <v>250.90520000000004</v>
      </c>
      <c r="S112" s="4">
        <f>Forward!S112*(1+SUM($B112:$B$228))+('Swap - Encargos'!V29)*(1+SUM($B112:$B$228))</f>
        <v>245.35419999999999</v>
      </c>
      <c r="T112" s="4">
        <f>Forward!T112*(1+SUM($B112:$B$228))+('Swap - Encargos'!W29)*(1+SUM($B112:$B$228))</f>
        <v>239.8032</v>
      </c>
      <c r="U112" s="4">
        <f>Forward!U112*(1+SUM($B112:$B$228))</f>
        <v>0</v>
      </c>
      <c r="V112" s="6"/>
      <c r="W112" s="20">
        <f t="shared" si="0"/>
        <v>251.21358888888892</v>
      </c>
      <c r="X112" s="20">
        <f t="shared" si="1"/>
        <v>265.92210123456795</v>
      </c>
      <c r="Y112" s="23">
        <f t="shared" si="2"/>
        <v>252.86655333333337</v>
      </c>
      <c r="Z112" s="23">
        <f t="shared" si="3"/>
        <v>259.706953919753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137.80196111111104</v>
      </c>
      <c r="AJ112" s="9">
        <f t="shared" si="8"/>
        <v>0.35423252646612985</v>
      </c>
      <c r="AK112" s="9">
        <f t="shared" si="9"/>
        <v>0.35423252646612985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Forward!M113*(1+SUM($B113:$B$228))+('Swap - Encargos'!P30)*(1+SUM($B113:$B$228))</f>
        <v>207.3082</v>
      </c>
      <c r="N113" s="4">
        <f>Forward!N113*(1+SUM($B113:$B$228))+('Swap - Encargos'!Q30)*(1+SUM($B113:$B$228))</f>
        <v>245.00060000000002</v>
      </c>
      <c r="O113" s="4">
        <f>Forward!O113*(1+SUM($B113:$B$228))+('Swap - Encargos'!R30)*(1+SUM($B113:$B$228))</f>
        <v>243.892</v>
      </c>
      <c r="P113" s="4">
        <f>Forward!P113*(1+SUM($B113:$B$228))+('Swap - Encargos'!S30)*(1+SUM($B113:$B$228))</f>
        <v>241.6748</v>
      </c>
      <c r="Q113" s="4">
        <f>Forward!Q113*(1+SUM($B113:$B$228))+('Swap - Encargos'!T30)*(1+SUM($B113:$B$228))</f>
        <v>240.56620000000001</v>
      </c>
      <c r="R113" s="4">
        <f>Forward!R113*(1+SUM($B113:$B$228))+('Swap - Encargos'!U30)*(1+SUM($B113:$B$228))</f>
        <v>228.3716</v>
      </c>
      <c r="S113" s="4">
        <f>Forward!S113*(1+SUM($B113:$B$228))+('Swap - Encargos'!V30)*(1+SUM($B113:$B$228))</f>
        <v>222.82859999999999</v>
      </c>
      <c r="T113" s="4">
        <f>Forward!T113*(1+SUM($B113:$B$228))+('Swap - Encargos'!W30)*(1+SUM($B113:$B$228))</f>
        <v>217.28559999999999</v>
      </c>
      <c r="U113" s="4">
        <f>Forward!U113*(1+SUM($B113:$B$228))</f>
        <v>0</v>
      </c>
      <c r="V113" s="6"/>
      <c r="W113" s="20">
        <f t="shared" si="0"/>
        <v>234.93081666666663</v>
      </c>
      <c r="X113" s="20">
        <f t="shared" si="1"/>
        <v>265.92210123456795</v>
      </c>
      <c r="Y113" s="23">
        <f t="shared" si="2"/>
        <v>236.74152999999998</v>
      </c>
      <c r="Z113" s="23">
        <f t="shared" si="3"/>
        <v>259.706953919753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154.08473333333333</v>
      </c>
      <c r="AJ113" s="9">
        <f t="shared" si="8"/>
        <v>0.39608887956621103</v>
      </c>
      <c r="AK113" s="9">
        <f t="shared" si="9"/>
        <v>0.39608887956621103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Forward!M114*(1+SUM($B114:$B$228))+('Swap - Encargos'!P31)*(1+SUM($B114:$B$228))</f>
        <v>184.5016</v>
      </c>
      <c r="N114" s="4">
        <f>Forward!N114*(1+SUM($B114:$B$228))+('Swap - Encargos'!Q31)*(1+SUM($B114:$B$228))</f>
        <v>226.48400000000001</v>
      </c>
      <c r="O114" s="4">
        <f>Forward!O114*(1+SUM($B114:$B$228))+('Swap - Encargos'!R31)*(1+SUM($B114:$B$228))</f>
        <v>237.53200000000001</v>
      </c>
      <c r="P114" s="4">
        <f>Forward!P114*(1+SUM($B114:$B$228))+('Swap - Encargos'!S31)*(1+SUM($B114:$B$228))</f>
        <v>230.9032</v>
      </c>
      <c r="Q114" s="4">
        <f>Forward!Q114*(1+SUM($B114:$B$228))+('Swap - Encargos'!T31)*(1+SUM($B114:$B$228))</f>
        <v>227.58879999999999</v>
      </c>
      <c r="R114" s="4">
        <f>Forward!R114*(1+SUM($B114:$B$228))+('Swap - Encargos'!U31)*(1+SUM($B114:$B$228))</f>
        <v>222.06479999999999</v>
      </c>
      <c r="S114" s="4">
        <f>Forward!S114*(1+SUM($B114:$B$228))+('Swap - Encargos'!V31)*(1+SUM($B114:$B$228))</f>
        <v>216.54079999999999</v>
      </c>
      <c r="T114" s="4">
        <f>Forward!T114*(1+SUM($B114:$B$228))+('Swap - Encargos'!W31)*(1+SUM($B114:$B$228))</f>
        <v>211.01679999999999</v>
      </c>
      <c r="U114" s="4">
        <f>Forward!U114*(1+SUM($B114:$B$228))</f>
        <v>0</v>
      </c>
      <c r="V114" s="6"/>
      <c r="W114" s="20">
        <f t="shared" si="0"/>
        <v>221.32826666666665</v>
      </c>
      <c r="X114" s="20">
        <f t="shared" si="1"/>
        <v>265.92210123456795</v>
      </c>
      <c r="Y114" s="23">
        <f t="shared" si="2"/>
        <v>223.90613333333334</v>
      </c>
      <c r="Z114" s="23">
        <f t="shared" si="3"/>
        <v>259.706953919753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167.68728333333331</v>
      </c>
      <c r="AJ114" s="9">
        <f t="shared" si="8"/>
        <v>0.4310554766598233</v>
      </c>
      <c r="AK114" s="9">
        <f t="shared" si="9"/>
        <v>0.4310554766598233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Forward!M115*(1+SUM($B115:$B$228))+('Swap - Encargos'!P32)*(1+SUM($B115:$B$228))</f>
        <v>243.14420000000001</v>
      </c>
      <c r="N115" s="4">
        <f>Forward!N115*(1+SUM($B115:$B$228))+('Swap - Encargos'!Q32)*(1+SUM($B115:$B$228))</f>
        <v>255.24639999999999</v>
      </c>
      <c r="O115" s="4">
        <f>Forward!O115*(1+SUM($B115:$B$228))+('Swap - Encargos'!R32)*(1+SUM($B115:$B$228))</f>
        <v>250.84560000000002</v>
      </c>
      <c r="P115" s="4">
        <f>Forward!P115*(1+SUM($B115:$B$228))+('Swap - Encargos'!S32)*(1+SUM($B115:$B$228))</f>
        <v>238.74340000000001</v>
      </c>
      <c r="Q115" s="4">
        <f>Forward!Q115*(1+SUM($B115:$B$228))+('Swap - Encargos'!T32)*(1+SUM($B115:$B$228))</f>
        <v>235.44280000000003</v>
      </c>
      <c r="R115" s="4">
        <f>Forward!R115*(1+SUM($B115:$B$228))+('Swap - Encargos'!U32)*(1+SUM($B115:$B$228))</f>
        <v>226.64120000000003</v>
      </c>
      <c r="S115" s="4">
        <f>Forward!S115*(1+SUM($B115:$B$228))+('Swap - Encargos'!V32)*(1+SUM($B115:$B$228))</f>
        <v>221.14020000000002</v>
      </c>
      <c r="T115" s="4">
        <f>Forward!T115*(1+SUM($B115:$B$228))+('Swap - Encargos'!W32)*(1+SUM($B115:$B$228))</f>
        <v>215.63920000000002</v>
      </c>
      <c r="U115" s="4">
        <f>Forward!U115*(1+SUM($B115:$B$228))</f>
        <v>0</v>
      </c>
      <c r="V115" s="6"/>
      <c r="W115" s="20">
        <f t="shared" si="0"/>
        <v>249.13417777777781</v>
      </c>
      <c r="X115" s="20">
        <f t="shared" si="1"/>
        <v>265.92210123456795</v>
      </c>
      <c r="Y115" s="23">
        <f t="shared" si="2"/>
        <v>243.30922999999999</v>
      </c>
      <c r="Z115" s="23">
        <f t="shared" si="3"/>
        <v>259.706953919753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139.88137222222215</v>
      </c>
      <c r="AJ115" s="9">
        <f t="shared" si="8"/>
        <v>0.35957784263950932</v>
      </c>
      <c r="AK115" s="9">
        <f t="shared" si="9"/>
        <v>0.35957784263950932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Forward!M116*(1+SUM($B116:$B$228))+('Swap - Encargos'!P33)*(1+SUM($B116:$B$228))</f>
        <v>303.07560000000001</v>
      </c>
      <c r="N116" s="4">
        <f>Forward!N116*(1+SUM($B116:$B$228))+('Swap - Encargos'!Q33)*(1+SUM($B116:$B$228))</f>
        <v>278.91739999999999</v>
      </c>
      <c r="O116" s="4">
        <f>Forward!O116*(1+SUM($B116:$B$228))+('Swap - Encargos'!R33)*(1+SUM($B116:$B$228))</f>
        <v>256.9554</v>
      </c>
      <c r="P116" s="4">
        <f>Forward!P116*(1+SUM($B116:$B$228))+('Swap - Encargos'!S33)*(1+SUM($B116:$B$228))</f>
        <v>242.68010000000001</v>
      </c>
      <c r="Q116" s="4">
        <f>Forward!Q116*(1+SUM($B116:$B$228))+('Swap - Encargos'!T33)*(1+SUM($B116:$B$228))</f>
        <v>233.89530000000002</v>
      </c>
      <c r="R116" s="4">
        <f>Forward!R116*(1+SUM($B116:$B$228))+('Swap - Encargos'!U33)*(1+SUM($B116:$B$228))</f>
        <v>227.30670000000001</v>
      </c>
      <c r="S116" s="4">
        <f>Forward!S116*(1+SUM($B116:$B$228))+('Swap - Encargos'!V33)*(1+SUM($B116:$B$228))</f>
        <v>221.81620000000001</v>
      </c>
      <c r="T116" s="4">
        <f>Forward!T116*(1+SUM($B116:$B$228))+('Swap - Encargos'!W33)*(1+SUM($B116:$B$228))</f>
        <v>216.32570000000001</v>
      </c>
      <c r="U116" s="4">
        <f>Forward!U116*(1+SUM($B116:$B$228))</f>
        <v>0</v>
      </c>
      <c r="V116" s="6"/>
      <c r="W116" s="20">
        <f t="shared" si="0"/>
        <v>269.58354999999995</v>
      </c>
      <c r="X116" s="20">
        <f t="shared" si="1"/>
        <v>265.92210123456795</v>
      </c>
      <c r="Y116" s="23">
        <f t="shared" si="2"/>
        <v>255.52786999999998</v>
      </c>
      <c r="Z116" s="23">
        <f t="shared" si="3"/>
        <v>259.706953919753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119.43200000000002</v>
      </c>
      <c r="AJ116" s="9">
        <f t="shared" si="8"/>
        <v>0.30701086370454866</v>
      </c>
      <c r="AK116" s="9">
        <f t="shared" si="9"/>
        <v>0.30701086370454866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Forward!M117*(1+SUM($B117:$B$228))+('Swap - Encargos'!P34)*(1+SUM($B117:$B$228))</f>
        <v>245.1232</v>
      </c>
      <c r="N117" s="4">
        <f>Forward!N117*(1+SUM($B117:$B$228))+('Swap - Encargos'!Q34)*(1+SUM($B117:$B$228))</f>
        <v>264.82060000000001</v>
      </c>
      <c r="O117" s="4">
        <f>Forward!O117*(1+SUM($B117:$B$228))+('Swap - Encargos'!R34)*(1+SUM($B117:$B$228))</f>
        <v>244.02890000000002</v>
      </c>
      <c r="P117" s="4">
        <f>Forward!P117*(1+SUM($B117:$B$228))+('Swap - Encargos'!S34)*(1+SUM($B117:$B$228))</f>
        <v>239.65170000000001</v>
      </c>
      <c r="Q117" s="4">
        <f>Forward!Q117*(1+SUM($B117:$B$228))+('Swap - Encargos'!T34)*(1+SUM($B117:$B$228))</f>
        <v>233.08590000000001</v>
      </c>
      <c r="R117" s="4">
        <f>Forward!R117*(1+SUM($B117:$B$228))+('Swap - Encargos'!U34)*(1+SUM($B117:$B$228))</f>
        <v>223.2372</v>
      </c>
      <c r="S117" s="4">
        <f>Forward!S117*(1+SUM($B117:$B$228))+('Swap - Encargos'!V34)*(1+SUM($B117:$B$228))</f>
        <v>217.76570000000001</v>
      </c>
      <c r="T117" s="4">
        <f>Forward!T117*(1+SUM($B117:$B$228))+('Swap - Encargos'!W34)*(1+SUM($B117:$B$228))</f>
        <v>212.29420000000002</v>
      </c>
      <c r="U117" s="4">
        <f>Forward!U117*(1+SUM($B117:$B$228))</f>
        <v>0</v>
      </c>
      <c r="V117" s="6"/>
      <c r="W117" s="20">
        <f t="shared" si="0"/>
        <v>250.26033055555556</v>
      </c>
      <c r="X117" s="20">
        <f t="shared" si="1"/>
        <v>265.92210123456795</v>
      </c>
      <c r="Y117" s="23">
        <f t="shared" si="2"/>
        <v>242.78869333333336</v>
      </c>
      <c r="Z117" s="23">
        <f t="shared" si="3"/>
        <v>259.706953919753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138.75521944444441</v>
      </c>
      <c r="AJ117" s="9">
        <f t="shared" si="8"/>
        <v>0.35668296407288713</v>
      </c>
      <c r="AK117" s="9">
        <f t="shared" si="9"/>
        <v>0.35668296407288713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Forward!M118*(1+SUM($B118:$B$228))+('Swap - Encargos'!P35)*(1+SUM($B118:$B$228))</f>
        <v>294.94800000000004</v>
      </c>
      <c r="N118" s="4">
        <f>Forward!N118*(1+SUM($B118:$B$228))+('Swap - Encargos'!Q35)*(1+SUM($B118:$B$228))</f>
        <v>282.9316</v>
      </c>
      <c r="O118" s="4">
        <f>Forward!O118*(1+SUM($B118:$B$228))+('Swap - Encargos'!R35)*(1+SUM($B118:$B$228))</f>
        <v>255.62160000000003</v>
      </c>
      <c r="P118" s="4">
        <f>Forward!P118*(1+SUM($B118:$B$228))+('Swap - Encargos'!S35)*(1+SUM($B118:$B$228))</f>
        <v>241.4204</v>
      </c>
      <c r="Q118" s="4">
        <f>Forward!Q118*(1+SUM($B118:$B$228))+('Swap - Encargos'!T35)*(1+SUM($B118:$B$228))</f>
        <v>237.05080000000001</v>
      </c>
      <c r="R118" s="4">
        <f>Forward!R118*(1+SUM($B118:$B$228))+('Swap - Encargos'!U35)*(1+SUM($B118:$B$228))</f>
        <v>231.58880000000002</v>
      </c>
      <c r="S118" s="4">
        <f>Forward!S118*(1+SUM($B118:$B$228))+('Swap - Encargos'!V35)*(1+SUM($B118:$B$228))</f>
        <v>226.1268</v>
      </c>
      <c r="T118" s="4">
        <f>Forward!T118*(1+SUM($B118:$B$228))+('Swap - Encargos'!W35)*(1+SUM($B118:$B$228))</f>
        <v>220.66480000000001</v>
      </c>
      <c r="U118" s="4">
        <f>Forward!U118*(1+SUM($B118:$B$228))</f>
        <v>0</v>
      </c>
      <c r="V118" s="6"/>
      <c r="W118" s="20">
        <f t="shared" si="0"/>
        <v>265.93871111111116</v>
      </c>
      <c r="X118" s="20">
        <f t="shared" si="1"/>
        <v>265.92210123456795</v>
      </c>
      <c r="Y118" s="23">
        <f t="shared" si="2"/>
        <v>253.94658666666666</v>
      </c>
      <c r="Z118" s="23">
        <f t="shared" si="3"/>
        <v>259.706953919753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123.0768388888888</v>
      </c>
      <c r="AJ118" s="9">
        <f t="shared" si="8"/>
        <v>0.31638025495096228</v>
      </c>
      <c r="AK118" s="9">
        <f t="shared" si="9"/>
        <v>0.31638025495096228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Forward!M119*(1+SUM($B119:$B$228))+('Swap - Encargos'!P36)*(1+SUM($B119:$B$228))</f>
        <v>393.85600000000005</v>
      </c>
      <c r="N119" s="4">
        <f>Forward!N119*(1+SUM($B119:$B$228))+('Swap - Encargos'!Q36)*(1+SUM($B119:$B$228))</f>
        <v>304.64</v>
      </c>
      <c r="O119" s="4">
        <f>Forward!O119*(1+SUM($B119:$B$228))+('Swap - Encargos'!R36)*(1+SUM($B119:$B$228))</f>
        <v>254.59200000000001</v>
      </c>
      <c r="P119" s="4">
        <f>Forward!P119*(1+SUM($B119:$B$228))+('Swap - Encargos'!S36)*(1+SUM($B119:$B$228))</f>
        <v>236.09600000000003</v>
      </c>
      <c r="Q119" s="4">
        <f>Forward!Q119*(1+SUM($B119:$B$228))+('Swap - Encargos'!T36)*(1+SUM($B119:$B$228))</f>
        <v>232.83199999999999</v>
      </c>
      <c r="R119" s="4">
        <f>Forward!R119*(1+SUM($B119:$B$228))+('Swap - Encargos'!U36)*(1+SUM($B119:$B$228))</f>
        <v>227.392</v>
      </c>
      <c r="S119" s="4">
        <f>Forward!S119*(1+SUM($B119:$B$228))+('Swap - Encargos'!V36)*(1+SUM($B119:$B$228))</f>
        <v>221.952</v>
      </c>
      <c r="T119" s="4">
        <f>Forward!T119*(1+SUM($B119:$B$228))+('Swap - Encargos'!W36)*(1+SUM($B119:$B$228))</f>
        <v>216.512</v>
      </c>
      <c r="U119" s="4">
        <f>Forward!U119*(1+SUM($B119:$B$228))</f>
        <v>0</v>
      </c>
      <c r="V119" s="6"/>
      <c r="W119" s="20">
        <f t="shared" si="0"/>
        <v>278.25600000000003</v>
      </c>
      <c r="X119" s="20">
        <f t="shared" si="1"/>
        <v>265.92210123456795</v>
      </c>
      <c r="Y119" s="23">
        <f t="shared" si="2"/>
        <v>259.43360000000001</v>
      </c>
      <c r="Z119" s="23">
        <f t="shared" si="3"/>
        <v>259.706953919753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110.75954999999993</v>
      </c>
      <c r="AJ119" s="9">
        <f t="shared" si="8"/>
        <v>0.28471753892614304</v>
      </c>
      <c r="AK119" s="9">
        <f t="shared" si="9"/>
        <v>0.28471753892614304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Forward!M120*(1+SUM($B120:$B$228))+('Swap - Encargos'!P37)*(1+SUM($B120:$B$228))</f>
        <v>351.84500000000003</v>
      </c>
      <c r="N120" s="4">
        <f>Forward!N120*(1+SUM($B120:$B$228))+('Swap - Encargos'!Q37)*(1+SUM($B120:$B$228))</f>
        <v>233.8416</v>
      </c>
      <c r="O120" s="4">
        <f>Forward!O120*(1+SUM($B120:$B$228))+('Swap - Encargos'!R37)*(1+SUM($B120:$B$228))</f>
        <v>242.50239999999999</v>
      </c>
      <c r="P120" s="4">
        <f>Forward!P120*(1+SUM($B120:$B$228))+('Swap - Encargos'!S37)*(1+SUM($B120:$B$228))</f>
        <v>233.8416</v>
      </c>
      <c r="Q120" s="4">
        <f>Forward!Q120*(1+SUM($B120:$B$228))+('Swap - Encargos'!T37)*(1+SUM($B120:$B$228))</f>
        <v>224.09820000000002</v>
      </c>
      <c r="R120" s="4">
        <f>Forward!R120*(1+SUM($B120:$B$228))+('Swap - Encargos'!U37)*(1+SUM($B120:$B$228))</f>
        <v>221.93299999999999</v>
      </c>
      <c r="S120" s="4">
        <f>Forward!S120*(1+SUM($B120:$B$228))+('Swap - Encargos'!V37)*(1+SUM($B120:$B$228))</f>
        <v>216.51999999999998</v>
      </c>
      <c r="T120" s="4">
        <f>Forward!T120*(1+SUM($B120:$B$228))+('Swap - Encargos'!W37)*(1+SUM($B120:$B$228))</f>
        <v>211.107</v>
      </c>
      <c r="U120" s="4">
        <f>Forward!U120*(1+SUM($B120:$B$228))</f>
        <v>0</v>
      </c>
      <c r="V120" s="6"/>
      <c r="W120" s="20">
        <f t="shared" si="0"/>
        <v>243.28427777777779</v>
      </c>
      <c r="X120" s="20">
        <f t="shared" si="1"/>
        <v>265.92210123456795</v>
      </c>
      <c r="Y120" s="23">
        <f t="shared" si="2"/>
        <v>235.57376000000002</v>
      </c>
      <c r="Z120" s="23">
        <f t="shared" si="3"/>
        <v>259.706953919753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145.73127222222217</v>
      </c>
      <c r="AJ120" s="9">
        <f t="shared" si="8"/>
        <v>0.37461554485989618</v>
      </c>
      <c r="AK120" s="9">
        <f t="shared" si="9"/>
        <v>0.37461554485989618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Forward!M121*(1+SUM($B121:$B$228))+('Swap - Encargos'!P38)*(1+SUM($B121:$B$228))</f>
        <v>169.35589999999999</v>
      </c>
      <c r="N121" s="4">
        <f>Forward!N121*(1+SUM($B121:$B$228))+('Swap - Encargos'!Q38)*(1+SUM($B121:$B$228))</f>
        <v>238.39269999999999</v>
      </c>
      <c r="O121" s="4">
        <f>Forward!O121*(1+SUM($B121:$B$228))+('Swap - Encargos'!R38)*(1+SUM($B121:$B$228))</f>
        <v>243.78620000000001</v>
      </c>
      <c r="P121" s="4">
        <f>Forward!P121*(1+SUM($B121:$B$228))+('Swap - Encargos'!S38)*(1+SUM($B121:$B$228))</f>
        <v>244.86490000000001</v>
      </c>
      <c r="Q121" s="4">
        <f>Forward!Q121*(1+SUM($B121:$B$228))+('Swap - Encargos'!T38)*(1+SUM($B121:$B$228))</f>
        <v>240.55009999999999</v>
      </c>
      <c r="R121" s="4">
        <f>Forward!R121*(1+SUM($B121:$B$228))+('Swap - Encargos'!U38)*(1+SUM($B121:$B$228))</f>
        <v>231.9205</v>
      </c>
      <c r="S121" s="4">
        <f>Forward!S121*(1+SUM($B121:$B$228))+('Swap - Encargos'!V38)*(1+SUM($B121:$B$228))</f>
        <v>226.52699999999999</v>
      </c>
      <c r="T121" s="4">
        <f>Forward!T121*(1+SUM($B121:$B$228))+('Swap - Encargos'!W38)*(1+SUM($B121:$B$228))</f>
        <v>221.1335</v>
      </c>
      <c r="U121" s="4">
        <f>Forward!U121*(1+SUM($B121:$B$228))</f>
        <v>0</v>
      </c>
      <c r="V121" s="6"/>
      <c r="W121" s="20">
        <f t="shared" si="0"/>
        <v>240.25046111111109</v>
      </c>
      <c r="X121" s="20">
        <f t="shared" si="1"/>
        <v>265.92210123456795</v>
      </c>
      <c r="Y121" s="23">
        <f t="shared" si="2"/>
        <v>238.86013666666668</v>
      </c>
      <c r="Z121" s="23">
        <f t="shared" si="3"/>
        <v>259.706953919753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148.76508888888887</v>
      </c>
      <c r="AJ121" s="9">
        <f t="shared" si="8"/>
        <v>0.38241424767953075</v>
      </c>
      <c r="AK121" s="9">
        <f t="shared" si="9"/>
        <v>0.38241424767953075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Forward!N122*(1+SUM($B122:$B$228))+('Swap - Encargos'!Q39)*(1+SUM($B122:$B$228))</f>
        <v>234.02299999999997</v>
      </c>
      <c r="O122" s="4">
        <f>Forward!O122*(1+SUM($B122:$B$228))+('Swap - Encargos'!R39)*(1+SUM($B122:$B$228))</f>
        <v>250.12549999999999</v>
      </c>
      <c r="P122" s="4">
        <f>Forward!P122*(1+SUM($B122:$B$228))+('Swap - Encargos'!S39)*(1+SUM($B122:$B$228))</f>
        <v>238.31699999999998</v>
      </c>
      <c r="Q122" s="4">
        <f>Forward!Q122*(1+SUM($B122:$B$228))+('Swap - Encargos'!T39)*(1+SUM($B122:$B$228))</f>
        <v>231.87599999999998</v>
      </c>
      <c r="R122" s="4">
        <f>Forward!R122*(1+SUM($B122:$B$228))+('Swap - Encargos'!U39)*(1+SUM($B122:$B$228))</f>
        <v>224.36149999999998</v>
      </c>
      <c r="S122" s="4">
        <f>Forward!S122*(1+SUM($B122:$B$228))+('Swap - Encargos'!V39)*(1+SUM($B122:$B$228))</f>
        <v>218.99399999999997</v>
      </c>
      <c r="T122" s="4">
        <f>Forward!T122*(1+SUM($B122:$B$228))+('Swap - Encargos'!W39)*(1+SUM($B122:$B$228))</f>
        <v>213.62649999999999</v>
      </c>
      <c r="U122" s="4">
        <f>Forward!U122*(1+SUM($B122:$B$228))</f>
        <v>0</v>
      </c>
      <c r="V122" s="6"/>
      <c r="W122" s="20">
        <f t="shared" si="0"/>
        <v>240.8218333333333</v>
      </c>
      <c r="X122" s="20">
        <f t="shared" si="1"/>
        <v>265.92210123456795</v>
      </c>
      <c r="Y122" s="23">
        <f t="shared" si="2"/>
        <v>235.74059999999997</v>
      </c>
      <c r="Z122" s="23">
        <f t="shared" si="3"/>
        <v>259.706953919753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165.28321666666665</v>
      </c>
      <c r="AJ122" s="9">
        <f t="shared" si="8"/>
        <v>0.40699621111992246</v>
      </c>
      <c r="AK122" s="9">
        <f t="shared" si="9"/>
        <v>0.40699621111992246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Forward!N123*(1+SUM($B123:$B$228))+('Swap - Encargos'!Q40)*(1+SUM($B123:$B$228))</f>
        <v>286.19730000000004</v>
      </c>
      <c r="O123" s="4">
        <f>Forward!O123*(1+SUM($B123:$B$228))+('Swap - Encargos'!R40)*(1+SUM($B123:$B$228))</f>
        <v>271.19069999999999</v>
      </c>
      <c r="P123" s="4">
        <f>Forward!P123*(1+SUM($B123:$B$228))+('Swap - Encargos'!S40)*(1+SUM($B123:$B$228))</f>
        <v>259.39980000000003</v>
      </c>
      <c r="Q123" s="4">
        <f>Forward!Q123*(1+SUM($B123:$B$228))+('Swap - Encargos'!T40)*(1+SUM($B123:$B$228))</f>
        <v>239.03370000000001</v>
      </c>
      <c r="R123" s="4">
        <f>Forward!R123*(1+SUM($B123:$B$228))+('Swap - Encargos'!U40)*(1+SUM($B123:$B$228))</f>
        <v>233.67420000000001</v>
      </c>
      <c r="S123" s="4">
        <f>Forward!S123*(1+SUM($B123:$B$228))+('Swap - Encargos'!V40)*(1+SUM($B123:$B$228))</f>
        <v>228.31470000000002</v>
      </c>
      <c r="T123" s="4">
        <f>Forward!T123*(1+SUM($B123:$B$228))+('Swap - Encargos'!W40)*(1+SUM($B123:$B$228))</f>
        <v>217.59570000000002</v>
      </c>
      <c r="U123" s="4">
        <f>Forward!U123*(1+SUM($B123:$B$228))</f>
        <v>0</v>
      </c>
      <c r="V123" s="6"/>
      <c r="W123" s="20">
        <f t="shared" si="0"/>
        <v>270.95250000000004</v>
      </c>
      <c r="X123" s="20">
        <f t="shared" si="1"/>
        <v>265.92210123456795</v>
      </c>
      <c r="Y123" s="23">
        <f t="shared" si="2"/>
        <v>256.93443000000002</v>
      </c>
      <c r="Z123" s="23">
        <f t="shared" si="3"/>
        <v>259.706953919753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4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135.15254999999991</v>
      </c>
      <c r="AJ123" s="9">
        <f t="shared" si="8"/>
        <v>0.33280194373352395</v>
      </c>
      <c r="AK123" s="9">
        <f t="shared" si="9"/>
        <v>0.33280194373352395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Forward!N124*(1+SUM($B124:$B$228))+('Swap - Encargos'!Q41)*(1+SUM($B124:$B$228))</f>
        <v>386.46199999999999</v>
      </c>
      <c r="O124" s="4">
        <f>Forward!O124*(1+SUM($B124:$B$228))+('Swap - Encargos'!R41)*(1+SUM($B124:$B$228))</f>
        <v>294.34640000000002</v>
      </c>
      <c r="P124" s="4">
        <f>Forward!P124*(1+SUM($B124:$B$228))+('Swap - Encargos'!S41)*(1+SUM($B124:$B$228))</f>
        <v>263.64119999999997</v>
      </c>
      <c r="Q124" s="4">
        <f>Forward!Q124*(1+SUM($B124:$B$228))+('Swap - Encargos'!T41)*(1+SUM($B124:$B$228))</f>
        <v>246.7004</v>
      </c>
      <c r="R124" s="4">
        <f>Forward!R124*(1+SUM($B124:$B$228))+('Swap - Encargos'!U41)*(1+SUM($B124:$B$228))</f>
        <v>236.11240000000001</v>
      </c>
      <c r="S124" s="4">
        <f>Forward!S124*(1+SUM($B124:$B$228))+('Swap - Encargos'!V41)*(1+SUM($B124:$B$228))</f>
        <v>235.05359999999999</v>
      </c>
      <c r="T124" s="4">
        <f>Forward!T124*(1+SUM($B124:$B$228))+('Swap - Encargos'!W41)*(1+SUM($B124:$B$228))</f>
        <v>224.46559999999999</v>
      </c>
      <c r="U124" s="4">
        <f>Forward!U124*(1+SUM($B124:$B$228))</f>
        <v>0</v>
      </c>
      <c r="V124" s="6"/>
      <c r="W124" s="20">
        <f t="shared" si="0"/>
        <v>307.05199999999996</v>
      </c>
      <c r="X124" s="20">
        <f t="shared" si="1"/>
        <v>265.92210123456795</v>
      </c>
      <c r="Y124" s="23">
        <f t="shared" si="2"/>
        <v>280.40553333333332</v>
      </c>
      <c r="Z124" s="23">
        <f t="shared" si="3"/>
        <v>259.706953919753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4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99.053049999999985</v>
      </c>
      <c r="AJ124" s="9">
        <f t="shared" si="8"/>
        <v>0.24390991936692241</v>
      </c>
      <c r="AK124" s="9">
        <f t="shared" si="9"/>
        <v>0.24390991936692241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Forward!N125*(1+SUM($B125:$B$228))+('Swap - Encargos'!Q42)*(1+SUM($B125:$B$228))</f>
        <v>434.64119999999997</v>
      </c>
      <c r="O125" s="4">
        <f>Forward!O125*(1+SUM($B125:$B$228))+('Swap - Encargos'!R42)*(1+SUM($B125:$B$228))</f>
        <v>325.19159999999999</v>
      </c>
      <c r="P125" s="4">
        <f>Forward!P125*(1+SUM($B125:$B$228))+('Swap - Encargos'!S42)*(1+SUM($B125:$B$228))</f>
        <v>274.6764</v>
      </c>
      <c r="Q125" s="4">
        <f>Forward!Q125*(1+SUM($B125:$B$228))+('Swap - Encargos'!T42)*(1+SUM($B125:$B$228))</f>
        <v>250.47120000000001</v>
      </c>
      <c r="R125" s="4">
        <f>Forward!R125*(1+SUM($B125:$B$228))+('Swap - Encargos'!U42)*(1+SUM($B125:$B$228))</f>
        <v>242.05200000000002</v>
      </c>
      <c r="S125" s="4">
        <f>Forward!S125*(1+SUM($B125:$B$228))+('Swap - Encargos'!V42)*(1+SUM($B125:$B$228))</f>
        <v>242.05200000000002</v>
      </c>
      <c r="T125" s="4">
        <f>Forward!T125*(1+SUM($B125:$B$228))+('Swap - Encargos'!W42)*(1+SUM($B125:$B$228))</f>
        <v>231.52800000000002</v>
      </c>
      <c r="U125" s="4">
        <f>Forward!U125*(1+SUM($B125:$B$228))</f>
        <v>0</v>
      </c>
      <c r="V125" s="6"/>
      <c r="W125" s="20">
        <f t="shared" si="0"/>
        <v>329.4889</v>
      </c>
      <c r="X125" s="20">
        <f t="shared" si="1"/>
        <v>265.92210123456795</v>
      </c>
      <c r="Y125" s="23">
        <f t="shared" si="2"/>
        <v>295.77701999999994</v>
      </c>
      <c r="Z125" s="23">
        <f t="shared" si="3"/>
        <v>259.706953919753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4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76.616149999999948</v>
      </c>
      <c r="AJ125" s="9">
        <f t="shared" si="8"/>
        <v>0.18866091421419151</v>
      </c>
      <c r="AK125" s="9">
        <f t="shared" si="9"/>
        <v>0.18866091421419151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Forward!N126*(1+SUM($B126:$B$228))+('Swap - Encargos'!Q43)*(1+SUM($B126:$B$228))</f>
        <v>413.99950000000001</v>
      </c>
      <c r="O126" s="4">
        <f>Forward!O126*(1+SUM($B126:$B$228))+('Swap - Encargos'!R43)*(1+SUM($B126:$B$228))</f>
        <v>320.71859999999998</v>
      </c>
      <c r="P126" s="4">
        <f>Forward!P126*(1+SUM($B126:$B$228))+('Swap - Encargos'!S43)*(1+SUM($B126:$B$228))</f>
        <v>273.55410000000001</v>
      </c>
      <c r="Q126" s="4">
        <f>Forward!Q126*(1+SUM($B126:$B$228))+('Swap - Encargos'!T43)*(1+SUM($B126:$B$228))</f>
        <v>249.4478</v>
      </c>
      <c r="R126" s="4">
        <f>Forward!R126*(1+SUM($B126:$B$228))+('Swap - Encargos'!U43)*(1+SUM($B126:$B$228))</f>
        <v>249.44780000000003</v>
      </c>
      <c r="S126" s="4">
        <f>Forward!S126*(1+SUM($B126:$B$228))+('Swap - Encargos'!V43)*(1+SUM($B126:$B$228))</f>
        <v>240.01490000000001</v>
      </c>
      <c r="T126" s="4">
        <f>Forward!T126*(1+SUM($B126:$B$228))+('Swap - Encargos'!W43)*(1+SUM($B126:$B$228))</f>
        <v>231.6301</v>
      </c>
      <c r="U126" s="4">
        <f>Forward!U126*(1+SUM($B126:$B$228))</f>
        <v>0</v>
      </c>
      <c r="V126" s="6"/>
      <c r="W126" s="20">
        <f t="shared" si="0"/>
        <v>317.80721111111114</v>
      </c>
      <c r="X126" s="20">
        <f t="shared" si="1"/>
        <v>265.92210123456795</v>
      </c>
      <c r="Y126" s="23">
        <f t="shared" si="2"/>
        <v>289.83458666666667</v>
      </c>
      <c r="Z126" s="23">
        <f t="shared" si="3"/>
        <v>259.706953919753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4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88.297838888888805</v>
      </c>
      <c r="AJ126" s="9">
        <f t="shared" si="8"/>
        <v>0.21742610412967978</v>
      </c>
      <c r="AK126" s="9">
        <f t="shared" si="9"/>
        <v>0.21742610412967978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Forward!N127*(1+SUM($B127:$B$228))+('Swap - Encargos'!Q44)*(1+SUM($B127:$B$228))</f>
        <v>420.291</v>
      </c>
      <c r="O127" s="4">
        <f>Forward!O127*(1+SUM($B127:$B$228))+('Swap - Encargos'!R44)*(1+SUM($B127:$B$228))</f>
        <v>327.24150000000003</v>
      </c>
      <c r="P127" s="4">
        <f>Forward!P127*(1+SUM($B127:$B$228))+('Swap - Encargos'!S44)*(1+SUM($B127:$B$228))</f>
        <v>273.92100000000005</v>
      </c>
      <c r="Q127" s="4">
        <f>Forward!Q127*(1+SUM($B127:$B$228))+('Swap - Encargos'!T44)*(1+SUM($B127:$B$228))</f>
        <v>256.14750000000004</v>
      </c>
      <c r="R127" s="4">
        <f>Forward!R127*(1+SUM($B127:$B$228))+('Swap - Encargos'!U44)*(1+SUM($B127:$B$228))</f>
        <v>247.7835</v>
      </c>
      <c r="S127" s="4">
        <f>Forward!S127*(1+SUM($B127:$B$228))+('Swap - Encargos'!V44)*(1+SUM($B127:$B$228))</f>
        <v>240.46500000000003</v>
      </c>
      <c r="T127" s="4">
        <f>Forward!T127*(1+SUM($B127:$B$228))+('Swap - Encargos'!W44)*(1+SUM($B127:$B$228))</f>
        <v>226.87350000000001</v>
      </c>
      <c r="U127" s="4">
        <f>Forward!U127*(1+SUM($B127:$B$228))</f>
        <v>0</v>
      </c>
      <c r="V127" s="6"/>
      <c r="W127" s="20">
        <f t="shared" si="0"/>
        <v>317.68679166666669</v>
      </c>
      <c r="X127" s="20">
        <f t="shared" si="1"/>
        <v>265.92210123456795</v>
      </c>
      <c r="Y127" s="23">
        <f t="shared" si="2"/>
        <v>290.09140000000002</v>
      </c>
      <c r="Z127" s="23">
        <f t="shared" si="3"/>
        <v>259.706953919753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4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88.418258333333256</v>
      </c>
      <c r="AJ127" s="9">
        <f t="shared" si="8"/>
        <v>0.21772262702306525</v>
      </c>
      <c r="AK127" s="9">
        <f t="shared" si="9"/>
        <v>0.21772262702306525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Forward!N128*(1+SUM($B128:$B$228))+('Swap - Encargos'!Q45)*(1+SUM($B128:$B$228))</f>
        <v>368.21429999999998</v>
      </c>
      <c r="O128" s="4">
        <f>Forward!O128*(1+SUM($B128:$B$228))+('Swap - Encargos'!R45)*(1+SUM($B128:$B$228))</f>
        <v>322.31790000000001</v>
      </c>
      <c r="P128" s="4">
        <f>Forward!P128*(1+SUM($B128:$B$228))+('Swap - Encargos'!S45)*(1+SUM($B128:$B$228))</f>
        <v>278.5077</v>
      </c>
      <c r="Q128" s="4">
        <f>Forward!Q128*(1+SUM($B128:$B$228))+('Swap - Encargos'!T45)*(1+SUM($B128:$B$228))</f>
        <v>256.6026</v>
      </c>
      <c r="R128" s="4">
        <f>Forward!R128*(1+SUM($B128:$B$228))+('Swap - Encargos'!U45)*(1+SUM($B128:$B$228))</f>
        <v>249.30089999999998</v>
      </c>
      <c r="S128" s="4">
        <f>Forward!S128*(1+SUM($B128:$B$228))+('Swap - Encargos'!V45)*(1+SUM($B128:$B$228))</f>
        <v>244.08539999999996</v>
      </c>
      <c r="T128" s="4">
        <f>Forward!T128*(1+SUM($B128:$B$228))+('Swap - Encargos'!W45)*(1+SUM($B128:$B$228))</f>
        <v>231.56819999999999</v>
      </c>
      <c r="U128" s="4">
        <f>Forward!U128*(1+SUM($B128:$B$228))</f>
        <v>0</v>
      </c>
      <c r="V128" s="6"/>
      <c r="W128" s="20">
        <f t="shared" si="0"/>
        <v>304.41135000000003</v>
      </c>
      <c r="X128" s="20">
        <f t="shared" si="1"/>
        <v>265.92210123456795</v>
      </c>
      <c r="Y128" s="23">
        <f t="shared" si="2"/>
        <v>282.57578999999998</v>
      </c>
      <c r="Z128" s="23">
        <f t="shared" si="3"/>
        <v>259.706953919753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4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101.69369999999992</v>
      </c>
      <c r="AJ128" s="9">
        <f t="shared" si="8"/>
        <v>0.2504123009551345</v>
      </c>
      <c r="AK128" s="9">
        <f t="shared" si="9"/>
        <v>0.2504123009551345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Forward!N129*(1+SUM($B129:$B$228))+('Swap - Encargos'!Q46)*(1+SUM($B129:$B$228))</f>
        <v>347.52699999999999</v>
      </c>
      <c r="O129" s="4">
        <f>Forward!O129*(1+SUM($B129:$B$228))+('Swap - Encargos'!R46)*(1+SUM($B129:$B$228))</f>
        <v>318.39299999999997</v>
      </c>
      <c r="P129" s="4">
        <f>Forward!P129*(1+SUM($B129:$B$228))+('Swap - Encargos'!S46)*(1+SUM($B129:$B$228))</f>
        <v>274.69200000000001</v>
      </c>
      <c r="Q129" s="4">
        <f>Forward!Q129*(1+SUM($B129:$B$228))+('Swap - Encargos'!T46)*(1+SUM($B129:$B$228))</f>
        <v>254.92250000000001</v>
      </c>
      <c r="R129" s="4">
        <f>Forward!R129*(1+SUM($B129:$B$228))+('Swap - Encargos'!U46)*(1+SUM($B129:$B$228))</f>
        <v>251.80099999999999</v>
      </c>
      <c r="S129" s="4">
        <f>Forward!S129*(1+SUM($B129:$B$228))+('Swap - Encargos'!V46)*(1+SUM($B129:$B$228))</f>
        <v>239.315</v>
      </c>
      <c r="T129" s="4">
        <f>Forward!T129*(1+SUM($B129:$B$228))+('Swap - Encargos'!W46)*(1+SUM($B129:$B$228))</f>
        <v>247.63900000000001</v>
      </c>
      <c r="U129" s="4">
        <f>Forward!U129*(1+SUM($B129:$B$228))</f>
        <v>0</v>
      </c>
      <c r="V129" s="6"/>
      <c r="W129" s="20">
        <f t="shared" si="0"/>
        <v>295.53090277777778</v>
      </c>
      <c r="X129" s="20">
        <f t="shared" si="1"/>
        <v>265.92210123456795</v>
      </c>
      <c r="Y129" s="23">
        <f t="shared" si="2"/>
        <v>276.84236666666669</v>
      </c>
      <c r="Z129" s="23">
        <f t="shared" si="3"/>
        <v>259.706953919753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4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110.57414722222217</v>
      </c>
      <c r="AJ129" s="9">
        <f t="shared" si="8"/>
        <v>0.27227966562401079</v>
      </c>
      <c r="AK129" s="9">
        <f t="shared" si="9"/>
        <v>0.27227966562401079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Forward!N130*(1+SUM($B130:$B$228))+('Swap - Encargos'!Q47)*(1+SUM($B130:$B$228))</f>
        <v>387.47520000000003</v>
      </c>
      <c r="O130" s="4">
        <f>Forward!O130*(1+SUM($B130:$B$228))+('Swap - Encargos'!R47)*(1+SUM($B130:$B$228))</f>
        <v>340.60320000000002</v>
      </c>
      <c r="P130" s="4">
        <f>Forward!P130*(1+SUM($B130:$B$228))+('Swap - Encargos'!S47)*(1+SUM($B130:$B$228))</f>
        <v>291.64800000000002</v>
      </c>
      <c r="Q130" s="4">
        <f>Forward!Q130*(1+SUM($B130:$B$228))+('Swap - Encargos'!T47)*(1+SUM($B130:$B$228))</f>
        <v>272.89920000000001</v>
      </c>
      <c r="R130" s="4">
        <f>Forward!R130*(1+SUM($B130:$B$228))+('Swap - Encargos'!U47)*(1+SUM($B130:$B$228))</f>
        <v>265.608</v>
      </c>
      <c r="S130" s="4">
        <f>Forward!S130*(1+SUM($B130:$B$228))+('Swap - Encargos'!V47)*(1+SUM($B130:$B$228))</f>
        <v>259.35840000000002</v>
      </c>
      <c r="T130" s="4">
        <f>Forward!T130*(1+SUM($B130:$B$228))+('Swap - Encargos'!W47)*(1+SUM($B130:$B$228))</f>
        <v>257.27520000000004</v>
      </c>
      <c r="U130" s="4">
        <f>Forward!U130*(1+SUM($B130:$B$228))</f>
        <v>0</v>
      </c>
      <c r="V130" s="6"/>
      <c r="W130" s="20">
        <f t="shared" si="0"/>
        <v>314.44746666666674</v>
      </c>
      <c r="X130" s="20">
        <f t="shared" si="1"/>
        <v>265.92210123456795</v>
      </c>
      <c r="Y130" s="23">
        <f t="shared" si="2"/>
        <v>294.56448</v>
      </c>
      <c r="Z130" s="23">
        <f t="shared" si="3"/>
        <v>259.706953919753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4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7"/>
        <v>91.657583333333207</v>
      </c>
      <c r="AJ130" s="9">
        <f t="shared" si="8"/>
        <v>0.2256991961398491</v>
      </c>
      <c r="AK130" s="9">
        <f t="shared" si="9"/>
        <v>0.2256991961398491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Forward!N131*(1+SUM($B131:$B$228))+('Swap - Encargos'!Q48)*(1+SUM($B131:$B$228))</f>
        <v>375.32159999999999</v>
      </c>
      <c r="O131" s="4">
        <f>Forward!O131*(1+SUM($B131:$B$228))+('Swap - Encargos'!R48)*(1+SUM($B131:$B$228))</f>
        <v>324.51839999999999</v>
      </c>
      <c r="P131" s="4">
        <f>Forward!P131*(1+SUM($B131:$B$228))+('Swap - Encargos'!S48)*(1+SUM($B131:$B$228))</f>
        <v>294.45119999999997</v>
      </c>
      <c r="Q131" s="4">
        <f>Forward!Q131*(1+SUM($B131:$B$228))+('Swap - Encargos'!T48)*(1+SUM($B131:$B$228))</f>
        <v>283.04640000000001</v>
      </c>
      <c r="R131" s="4">
        <f>Forward!R131*(1+SUM($B131:$B$228))+('Swap - Encargos'!U48)*(1+SUM($B131:$B$228))</f>
        <v>273.71519999999998</v>
      </c>
      <c r="S131" s="4">
        <f>Forward!S131*(1+SUM($B131:$B$228))+('Swap - Encargos'!V48)*(1+SUM($B131:$B$228))</f>
        <v>267.49439999999998</v>
      </c>
      <c r="T131" s="4">
        <f>Forward!T131*(1+SUM($B131:$B$228))+('Swap - Encargos'!W48)*(1+SUM($B131:$B$228))</f>
        <v>269.56799999999998</v>
      </c>
      <c r="U131" s="4">
        <f>Forward!U131*(1+SUM($B131:$B$228))</f>
        <v>0</v>
      </c>
      <c r="V131" s="6"/>
      <c r="W131" s="20">
        <f t="shared" si="0"/>
        <v>308.36159999999995</v>
      </c>
      <c r="X131" s="20">
        <f t="shared" si="1"/>
        <v>265.92210123456795</v>
      </c>
      <c r="Y131" s="23">
        <f t="shared" si="2"/>
        <v>294.03647999999993</v>
      </c>
      <c r="Z131" s="23">
        <f t="shared" si="3"/>
        <v>259.706953919753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4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7"/>
        <v>97.743449999999996</v>
      </c>
      <c r="AJ131" s="9">
        <f t="shared" si="8"/>
        <v>0.24068513799569843</v>
      </c>
      <c r="AK131" s="9">
        <f>IF(AJ131&gt;0,AJ131,0)</f>
        <v>0.24068513799569843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Forward!N132*(1+SUM($B132:$B$228))+('Swap - Encargos'!Q49)*(1+SUM($B132:$B$228))</f>
        <v>350.13420000000002</v>
      </c>
      <c r="O132" s="4">
        <f>Forward!O132*(1+SUM($B132:$B$228))+('Swap - Encargos'!R49)*(1+SUM($B132:$B$228))</f>
        <v>325.27260000000001</v>
      </c>
      <c r="P132" s="4">
        <f>Forward!P132*(1+SUM($B132:$B$228))+('Swap - Encargos'!S49)*(1+SUM($B132:$B$228))</f>
        <v>280.72890000000001</v>
      </c>
      <c r="Q132" s="4">
        <f>Forward!Q132*(1+SUM($B132:$B$228))+('Swap - Encargos'!T49)*(1+SUM($B132:$B$228))</f>
        <v>274.51350000000002</v>
      </c>
      <c r="R132" s="4">
        <f>Forward!R132*(1+SUM($B132:$B$228))+('Swap - Encargos'!U49)*(1+SUM($B132:$B$228))</f>
        <v>270.36990000000003</v>
      </c>
      <c r="S132" s="4">
        <f>Forward!S132*(1+SUM($B132:$B$228))+('Swap - Encargos'!V49)*(1+SUM($B132:$B$228))</f>
        <v>262.08269999999999</v>
      </c>
      <c r="T132" s="4">
        <f>Forward!T132*(1+SUM($B132:$B$228))+('Swap - Encargos'!W49)*(1+SUM($B132:$B$228))</f>
        <v>262.08269999999999</v>
      </c>
      <c r="U132" s="4">
        <f>Forward!U132*(1+SUM($B132:$B$228))</f>
        <v>0</v>
      </c>
      <c r="V132" s="6"/>
      <c r="W132" s="20">
        <f t="shared" si="0"/>
        <v>297.70614999999998</v>
      </c>
      <c r="X132" s="20">
        <f t="shared" si="1"/>
        <v>265.92210123456795</v>
      </c>
      <c r="Y132" s="23">
        <f t="shared" si="2"/>
        <v>285.52857000000006</v>
      </c>
      <c r="Z132" s="23">
        <f t="shared" si="3"/>
        <v>259.706953919753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4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7"/>
        <v>108.39889999999997</v>
      </c>
      <c r="AJ132" s="9">
        <f t="shared" si="8"/>
        <v>0.26692329977182006</v>
      </c>
      <c r="AK132" s="9">
        <f>IF(AJ132&gt;0,AJ132,0)</f>
        <v>0.26692329977182006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Forward!N133*(1+SUM($B133:$B$228))+('Swap - Encargos'!Q50)*(1+SUM($B133:$B$228))</f>
        <v>374.3442</v>
      </c>
      <c r="O133" s="4">
        <f>Forward!O133*(1+SUM($B133:$B$228))+('Swap - Encargos'!R50)*(1+SUM($B133:$B$228))</f>
        <v>372.27600000000001</v>
      </c>
      <c r="P133" s="4">
        <f>Forward!P133*(1+SUM($B133:$B$228))+('Swap - Encargos'!S50)*(1+SUM($B133:$B$228))</f>
        <v>326.7756</v>
      </c>
      <c r="Q133" s="4">
        <f>Forward!Q133*(1+SUM($B133:$B$228))+('Swap - Encargos'!T50)*(1+SUM($B133:$B$228))</f>
        <v>320.57099999999997</v>
      </c>
      <c r="R133" s="4">
        <f>Forward!R133*(1+SUM($B133:$B$228))+('Swap - Encargos'!U50)*(1+SUM($B133:$B$228))</f>
        <v>289.548</v>
      </c>
      <c r="S133" s="4">
        <f>Forward!S133*(1+SUM($B133:$B$228))+('Swap - Encargos'!V50)*(1+SUM($B133:$B$228))</f>
        <v>265.76369999999997</v>
      </c>
      <c r="T133" s="4">
        <f>Forward!T133*(1+SUM($B133:$B$228))+('Swap - Encargos'!W50)*(1+SUM($B133:$B$228))</f>
        <v>258.52500000000003</v>
      </c>
      <c r="U133" s="4">
        <f>Forward!U133*(1+SUM($B133:$B$228))</f>
        <v>0</v>
      </c>
      <c r="V133" s="6"/>
      <c r="W133" s="20">
        <f t="shared" si="0"/>
        <v>341.36789999999996</v>
      </c>
      <c r="X133" s="20">
        <f t="shared" si="1"/>
        <v>265.92210123456795</v>
      </c>
      <c r="Y133" s="23">
        <f t="shared" si="2"/>
        <v>316.79653500000001</v>
      </c>
      <c r="Z133" s="23">
        <f t="shared" si="3"/>
        <v>259.706953919753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4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7"/>
        <v>64.737149999999986</v>
      </c>
      <c r="AJ133" s="9">
        <f t="shared" si="8"/>
        <v>0.15940986205416552</v>
      </c>
      <c r="AK133" s="9">
        <f>IF(AJ133&gt;0,AJ133,0)</f>
        <v>0.15940986205416552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Forward!O134*(1+SUM($B134:$B$228))+('Swap - Encargos'!R51)*(1+SUM($B134:$B$228))</f>
        <v>419.53559999999993</v>
      </c>
      <c r="P134" s="4">
        <f>Forward!P134*(1+SUM($B134:$B$228))+('Swap - Encargos'!S51)*(1+SUM($B134:$B$228))</f>
        <v>354.59519999999998</v>
      </c>
      <c r="Q134" s="4">
        <f>Forward!Q134*(1+SUM($B134:$B$228))+('Swap - Encargos'!T51)*(1+SUM($B134:$B$228))</f>
        <v>340.16399999999999</v>
      </c>
      <c r="R134" s="4">
        <f>Forward!R134*(1+SUM($B134:$B$228))+('Swap - Encargos'!U51)*(1+SUM($B134:$B$228))</f>
        <v>317.4864</v>
      </c>
      <c r="S134" s="4">
        <f>Forward!S134*(1+SUM($B134:$B$228))+('Swap - Encargos'!V51)*(1+SUM($B134:$B$228))</f>
        <v>278.31599999999997</v>
      </c>
      <c r="T134" s="4">
        <f>Forward!T134*(1+SUM($B134:$B$228))+('Swap - Encargos'!W51)*(1+SUM($B134:$B$228))</f>
        <v>263.88479999999998</v>
      </c>
      <c r="U134" s="4">
        <f>Forward!U134*(1+SUM($B134:$B$228))</f>
        <v>0</v>
      </c>
      <c r="V134" s="6"/>
      <c r="W134" s="20">
        <f t="shared" si="0"/>
        <v>371.4316</v>
      </c>
      <c r="X134" s="20">
        <f t="shared" si="1"/>
        <v>265.92210123456795</v>
      </c>
      <c r="Y134" s="23">
        <f t="shared" si="2"/>
        <v>342.01944000000003</v>
      </c>
      <c r="Z134" s="23">
        <f t="shared" si="3"/>
        <v>259.706953919753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7"/>
        <v>30.580399999999997</v>
      </c>
      <c r="AJ134" s="9">
        <f t="shared" si="8"/>
        <v>7.6068376068376062E-2</v>
      </c>
      <c r="AK134" s="9">
        <f>IF(AJ134&gt;0,AJ134,0)</f>
        <v>7.6068376068376062E-2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Forward!O135*(1+SUM($B135:$B$228))+('Swap - Encargos'!R52)*(1+SUM($B135:$B$228))</f>
        <v>488.73419999999999</v>
      </c>
      <c r="P135" s="4">
        <f>Forward!P135*(1+SUM($B135:$B$228))+('Swap - Encargos'!S52)*(1+SUM($B135:$B$228))</f>
        <v>372.95440000000002</v>
      </c>
      <c r="Q135" s="4">
        <f>Forward!Q135*(1+SUM($B135:$B$228))+('Swap - Encargos'!T52)*(1+SUM($B135:$B$228))</f>
        <v>358.61</v>
      </c>
      <c r="R135" s="4">
        <f>Forward!R135*(1+SUM($B135:$B$228))+('Swap - Encargos'!U52)*(1+SUM($B135:$B$228))</f>
        <v>329.9212</v>
      </c>
      <c r="S135" s="4">
        <f>Forward!S135*(1+SUM($B135:$B$228))+('Swap - Encargos'!V52)*(1+SUM($B135:$B$228))</f>
        <v>307.38</v>
      </c>
      <c r="T135" s="4">
        <f>Forward!T135*(1+SUM($B135:$B$228))+('Swap - Encargos'!W52)*(1+SUM($B135:$B$228))</f>
        <v>268.4452</v>
      </c>
      <c r="U135" s="4">
        <f>Forward!U135*(1+SUM($B135:$B$228))</f>
        <v>0</v>
      </c>
      <c r="V135" s="6"/>
      <c r="W135" s="20">
        <f t="shared" si="0"/>
        <v>402.35472777777773</v>
      </c>
      <c r="X135" s="20">
        <f t="shared" si="1"/>
        <v>265.92210123456795</v>
      </c>
      <c r="Y135" s="23">
        <f t="shared" si="2"/>
        <v>367.84847666666667</v>
      </c>
      <c r="Z135" s="23">
        <f t="shared" si="3"/>
        <v>259.706953919753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-0.3427277777777249</v>
      </c>
      <c r="AJ135" s="9">
        <f>(AE135-W135)/AE135</f>
        <v>-8.5253121244571034E-4</v>
      </c>
      <c r="AK135" s="9">
        <f>IF(AJ135&gt;0,AJ135,0)</f>
        <v>0</v>
      </c>
      <c r="AL135" s="9">
        <f>IF(AJ135&lt;0,AJ135,0)</f>
        <v>-8.5253121244571034E-4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Forward!O136*(1+SUM($B136:$B$228))+('Swap - Encargos'!R53)*(1+SUM($B136:$B$228))</f>
        <v>452.52480000000008</v>
      </c>
      <c r="P136" s="4">
        <f>Forward!P136*(1+SUM($B136:$B$228))+('Swap - Encargos'!S53)*(1+SUM($B136:$B$228))</f>
        <v>355.70080000000002</v>
      </c>
      <c r="Q136" s="4">
        <f>Forward!Q136*(1+SUM($B136:$B$228))+('Swap - Encargos'!T53)*(1+SUM($B136:$B$228))</f>
        <v>336.33600000000007</v>
      </c>
      <c r="R136" s="4">
        <f>Forward!R136*(1+SUM($B136:$B$228))+('Swap - Encargos'!U53)*(1+SUM($B136:$B$228))</f>
        <v>315.95200000000006</v>
      </c>
      <c r="S136" s="4">
        <f>Forward!S136*(1+SUM($B136:$B$228))+('Swap - Encargos'!V53)*(1+SUM($B136:$B$228))</f>
        <v>294.54880000000003</v>
      </c>
      <c r="T136" s="4">
        <f>Forward!T136*(1+SUM($B136:$B$228))+('Swap - Encargos'!W53)*(1+SUM($B136:$B$228))</f>
        <v>270.08800000000002</v>
      </c>
      <c r="U136" s="4">
        <f>Forward!U136*(1+SUM($B136:$B$228))</f>
        <v>0</v>
      </c>
      <c r="V136" s="6"/>
      <c r="W136" s="20">
        <f t="shared" si="0"/>
        <v>373.93315555555563</v>
      </c>
      <c r="X136" s="20">
        <f t="shared" si="1"/>
        <v>265.92210123456795</v>
      </c>
      <c r="Y136" s="23">
        <f t="shared" si="2"/>
        <v>344.93125333333336</v>
      </c>
      <c r="Z136" s="23">
        <f t="shared" si="3"/>
        <v>259.706953919753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15">AD136*(1-0%)</f>
        <v>402.012</v>
      </c>
      <c r="AF136" s="8">
        <f t="shared" si="4"/>
        <v>421.44258000000002</v>
      </c>
      <c r="AG136" s="14">
        <f t="shared" ref="AG136:AG139" si="16">$AE136+$AB136</f>
        <v>448.01660400000003</v>
      </c>
      <c r="AH136" s="8">
        <f t="shared" si="6"/>
        <v>483.20811600000002</v>
      </c>
      <c r="AI136" s="25">
        <f t="shared" ref="AI136:AI139" si="17">(AE136-W136)</f>
        <v>28.078844444444371</v>
      </c>
      <c r="AJ136" s="9">
        <f t="shared" ref="AJ136:AJ139" si="18">(AE136-W136)/AE136</f>
        <v>6.9845786803489379E-2</v>
      </c>
      <c r="AK136" s="9">
        <f t="shared" ref="AK136:AK139" si="19">IF(AJ136&gt;0,AJ136,0)</f>
        <v>6.9845786803489379E-2</v>
      </c>
      <c r="AL136" s="9">
        <f t="shared" ref="AL136:AL139" si="20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Forward!O137*(1+SUM($B137:$B$228))+('Swap - Encargos'!R54)*(1+SUM($B137:$B$228))</f>
        <v>375.63749999999999</v>
      </c>
      <c r="P137" s="4">
        <f>Forward!P137*(1+SUM($B137:$B$228))+('Swap - Encargos'!S54)*(1+SUM($B137:$B$228))</f>
        <v>351.33749999999998</v>
      </c>
      <c r="Q137" s="4">
        <f>Forward!Q137*(1+SUM($B137:$B$228))+('Swap - Encargos'!T54)*(1+SUM($B137:$B$228))</f>
        <v>337.16250000000002</v>
      </c>
      <c r="R137" s="4">
        <f>Forward!R137*(1+SUM($B137:$B$228))+('Swap - Encargos'!U54)*(1+SUM($B137:$B$228))</f>
        <v>311.84999999999997</v>
      </c>
      <c r="S137" s="4">
        <f>Forward!S137*(1+SUM($B137:$B$228))+('Swap - Encargos'!V54)*(1+SUM($B137:$B$228))</f>
        <v>284.51249999999999</v>
      </c>
      <c r="T137" s="4">
        <f>Forward!T137*(1+SUM($B137:$B$228))+('Swap - Encargos'!W54)*(1+SUM($B137:$B$228))</f>
        <v>270.33749999999998</v>
      </c>
      <c r="U137" s="4">
        <f>Forward!U137*(1+SUM($B137:$B$228))</f>
        <v>0</v>
      </c>
      <c r="V137" s="4"/>
      <c r="W137" s="20">
        <f t="shared" si="0"/>
        <v>349.39687499999997</v>
      </c>
      <c r="X137" s="20">
        <f t="shared" si="1"/>
        <v>265.92210123456795</v>
      </c>
      <c r="Y137" s="23">
        <f t="shared" si="2"/>
        <v>326.83500000000004</v>
      </c>
      <c r="Z137" s="23">
        <f t="shared" si="3"/>
        <v>259.706953919753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15"/>
        <v>402.012</v>
      </c>
      <c r="AF137" s="8">
        <f t="shared" si="4"/>
        <v>421.44258000000002</v>
      </c>
      <c r="AG137" s="14">
        <f t="shared" si="16"/>
        <v>448.01660400000003</v>
      </c>
      <c r="AH137" s="8">
        <f t="shared" si="6"/>
        <v>483.20811600000002</v>
      </c>
      <c r="AI137" s="25">
        <f t="shared" si="17"/>
        <v>52.615125000000035</v>
      </c>
      <c r="AJ137" s="9">
        <f t="shared" si="18"/>
        <v>0.13087948867198002</v>
      </c>
      <c r="AK137" s="9">
        <f t="shared" si="19"/>
        <v>0.13087948867198002</v>
      </c>
      <c r="AL137" s="9">
        <f t="shared" si="20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Forward!O138*(1+SUM($B138:$B$228))+('Swap - Encargos'!R55)*(1+SUM($B138:$B$228))</f>
        <v>381.19820000000004</v>
      </c>
      <c r="P138" s="4">
        <f>Forward!P138*(1+SUM($B138:$B$228))+('Swap - Encargos'!S55)*(1+SUM($B138:$B$228))</f>
        <v>367.11699999999996</v>
      </c>
      <c r="Q138" s="4">
        <f>Forward!Q138*(1+SUM($B138:$B$228))+('Swap - Encargos'!T55)*(1+SUM($B138:$B$228))</f>
        <v>345.99520000000001</v>
      </c>
      <c r="R138" s="4">
        <f>Forward!R138*(1+SUM($B138:$B$228))+('Swap - Encargos'!U55)*(1+SUM($B138:$B$228))</f>
        <v>318.83860000000004</v>
      </c>
      <c r="S138" s="4">
        <f>Forward!S138*(1+SUM($B138:$B$228))+('Swap - Encargos'!V55)*(1+SUM($B138:$B$228))</f>
        <v>301.74</v>
      </c>
      <c r="T138" s="4">
        <f>Forward!T138*(1+SUM($B138:$B$228))+('Swap - Encargos'!W55)*(1+SUM($B138:$B$228))</f>
        <v>270.56020000000001</v>
      </c>
      <c r="U138" s="4">
        <f>Forward!U138*(1+SUM($B138:$B$228))</f>
        <v>0</v>
      </c>
      <c r="V138" s="4"/>
      <c r="W138" s="20">
        <f t="shared" si="0"/>
        <v>357.84128888888893</v>
      </c>
      <c r="X138" s="20">
        <f t="shared" si="1"/>
        <v>265.92210123456795</v>
      </c>
      <c r="Y138" s="23">
        <f t="shared" si="2"/>
        <v>335.60193333333336</v>
      </c>
      <c r="Z138" s="23">
        <f t="shared" si="3"/>
        <v>259.706953919753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15"/>
        <v>402.012</v>
      </c>
      <c r="AF138" s="8">
        <f t="shared" si="4"/>
        <v>421.44258000000002</v>
      </c>
      <c r="AG138" s="14">
        <f t="shared" si="16"/>
        <v>448.01660400000003</v>
      </c>
      <c r="AH138" s="8">
        <f t="shared" si="6"/>
        <v>483.20811600000002</v>
      </c>
      <c r="AI138" s="25">
        <f t="shared" si="17"/>
        <v>44.170711111111075</v>
      </c>
      <c r="AJ138" s="9">
        <f t="shared" si="18"/>
        <v>0.10987411099945045</v>
      </c>
      <c r="AK138" s="9">
        <f t="shared" si="19"/>
        <v>0.10987411099945045</v>
      </c>
      <c r="AL138" s="9">
        <f t="shared" si="20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Forward!O139*(1+SUM($B139:$B$228))+('Swap - Encargos'!R56)*(1+SUM($B139:$B$228))</f>
        <v>366</v>
      </c>
      <c r="P139" s="4">
        <f>Forward!P139*(1+SUM($B139:$B$228))+('Swap - Encargos'!S56)*(1+SUM($B139:$B$228))</f>
        <v>363</v>
      </c>
      <c r="Q139" s="4">
        <f>Forward!Q139*(1+SUM($B139:$B$228))+('Swap - Encargos'!T56)*(1+SUM($B139:$B$228))</f>
        <v>345</v>
      </c>
      <c r="R139" s="4">
        <f>Forward!R139*(1+SUM($B139:$B$228))+('Swap - Encargos'!U56)*(1+SUM($B139:$B$228))</f>
        <v>319</v>
      </c>
      <c r="S139" s="4">
        <f>Forward!S139*(1+SUM($B139:$B$228))+('Swap - Encargos'!V56)*(1+SUM($B139:$B$228))</f>
        <v>302</v>
      </c>
      <c r="T139" s="4">
        <f>Forward!T139*(1+SUM($B139:$B$228))+('Swap - Encargos'!W56)*(1+SUM($B139:$B$228))</f>
        <v>270</v>
      </c>
      <c r="U139" s="4">
        <f>Forward!U139*(1+SUM($B139:$B$228))</f>
        <v>0</v>
      </c>
      <c r="V139" s="4"/>
      <c r="W139" s="20">
        <f t="shared" si="0"/>
        <v>351.47222222222223</v>
      </c>
      <c r="X139" s="20">
        <f t="shared" si="1"/>
        <v>265.92210123456795</v>
      </c>
      <c r="Y139" s="23">
        <f t="shared" si="2"/>
        <v>331</v>
      </c>
      <c r="Z139" s="23">
        <f t="shared" si="3"/>
        <v>259.706953919753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15"/>
        <v>402.012</v>
      </c>
      <c r="AF139" s="8">
        <f t="shared" si="4"/>
        <v>421.44258000000002</v>
      </c>
      <c r="AG139" s="14">
        <f t="shared" si="16"/>
        <v>448.01660400000003</v>
      </c>
      <c r="AH139" s="8">
        <f t="shared" si="6"/>
        <v>483.20811600000002</v>
      </c>
      <c r="AI139" s="25">
        <f t="shared" si="17"/>
        <v>50.539777777777772</v>
      </c>
      <c r="AJ139" s="9">
        <f t="shared" si="18"/>
        <v>0.12571708749434787</v>
      </c>
      <c r="AK139" s="9">
        <f t="shared" si="19"/>
        <v>0.12571708749434787</v>
      </c>
      <c r="AL139" s="9">
        <f t="shared" si="20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8A3DF-0F00-44D8-9BDC-85CF399FAB51}">
  <dimension ref="A1:AR145"/>
  <sheetViews>
    <sheetView zoomScale="70" zoomScaleNormal="70" workbookViewId="0">
      <pane ySplit="1" topLeftCell="A83" activePane="bottomLeft" state="frozen"/>
      <selection pane="bottomLeft" activeCell="L98" sqref="L98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Forward!K86+('Swap - Encargos'!N3)</f>
        <v>272</v>
      </c>
      <c r="L86" s="4">
        <f>Forward!L86+('Swap - Encargos'!O3)</f>
        <v>279</v>
      </c>
      <c r="M86" s="4">
        <f>Forward!M86+('Swap - Encargos'!P3)</f>
        <v>255</v>
      </c>
      <c r="N86" s="4">
        <f>Forward!N86+('Swap - Encargos'!Q3)</f>
        <v>239</v>
      </c>
      <c r="O86" s="4">
        <f>Forward!O86+('Swap - Encargos'!R3)</f>
        <v>228</v>
      </c>
      <c r="P86" s="4">
        <f>Forward!P86+('Swap - Encargos'!S3)</f>
        <v>223</v>
      </c>
      <c r="Q86" s="4">
        <f>Forward!Q86+('Swap - Encargos'!T3)</f>
        <v>218</v>
      </c>
      <c r="R86" s="4">
        <f>Forward!R86+('Swap - Encargos'!U3)</f>
        <v>213</v>
      </c>
      <c r="S86" s="4">
        <f>Forward!S86+('Swap - Encargos'!V3)</f>
        <v>208</v>
      </c>
      <c r="T86" s="4">
        <f>Forward!T86+('Swap - Encargos'!W3)</f>
        <v>203</v>
      </c>
      <c r="U86" s="4">
        <f>Forward!U86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268.66666666666669</v>
      </c>
      <c r="X86" s="20">
        <f t="shared" ref="X86:X139" si="1">AVERAGE($W$2:$W$198)</f>
        <v>242.41923868312753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254.6</v>
      </c>
      <c r="Z86" s="23">
        <f t="shared" ref="Z86:Z139" si="3">AVERAGE($Y$2:$Y$198)</f>
        <v>236.29691358024684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39" si="4">$AE86+$AA86</f>
        <v>335.89</v>
      </c>
      <c r="AG86" s="14">
        <f t="shared" ref="AG86:AG130" si="5">$AE86+$AB86</f>
        <v>371</v>
      </c>
      <c r="AH86" s="8">
        <f t="shared" ref="AH86:AH139" si="6">$AE86+$AC86</f>
        <v>403.95</v>
      </c>
      <c r="AI86" s="25">
        <f t="shared" ref="AI86:AI134" si="7">(AE86-W86)</f>
        <v>37.333333333333314</v>
      </c>
      <c r="AJ86" s="9">
        <f t="shared" ref="AJ86:AJ134" si="8">(AE86-W86)/AE86</f>
        <v>0.12200435729847488</v>
      </c>
      <c r="AK86" s="9">
        <f t="shared" ref="AK86:AK130" si="9">IF(AJ86&gt;0,AJ86,0)</f>
        <v>0.12200435729847488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Forward!K87+('Swap - Encargos'!N4)</f>
        <v>213</v>
      </c>
      <c r="L87" s="4">
        <f>Forward!L87+('Swap - Encargos'!O4)</f>
        <v>274</v>
      </c>
      <c r="M87" s="4">
        <f>Forward!M87+('Swap - Encargos'!P4)</f>
        <v>259</v>
      </c>
      <c r="N87" s="4">
        <f>Forward!N87+('Swap - Encargos'!Q4)</f>
        <v>238</v>
      </c>
      <c r="O87" s="4">
        <f>Forward!O87+('Swap - Encargos'!R4)</f>
        <v>234</v>
      </c>
      <c r="P87" s="4">
        <f>Forward!P87+('Swap - Encargos'!S4)</f>
        <v>223</v>
      </c>
      <c r="Q87" s="4">
        <f>Forward!Q87+('Swap - Encargos'!T4)</f>
        <v>218</v>
      </c>
      <c r="R87" s="4">
        <f>Forward!R87+('Swap - Encargos'!U4)</f>
        <v>213</v>
      </c>
      <c r="S87" s="4">
        <f>Forward!S87+('Swap - Encargos'!V4)</f>
        <v>208</v>
      </c>
      <c r="T87" s="4">
        <f>Forward!T87+('Swap - Encargos'!W4)</f>
        <v>203</v>
      </c>
      <c r="U87" s="4">
        <f>Forward!U87</f>
        <v>0</v>
      </c>
      <c r="V87" s="6"/>
      <c r="W87" s="20">
        <f t="shared" si="0"/>
        <v>249.36111111111111</v>
      </c>
      <c r="X87" s="20">
        <f t="shared" si="1"/>
        <v>242.41923868312753</v>
      </c>
      <c r="Y87" s="23">
        <f t="shared" si="2"/>
        <v>243.76666666666668</v>
      </c>
      <c r="Z87" s="23">
        <f t="shared" si="3"/>
        <v>236.29691358024684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56.638888888888886</v>
      </c>
      <c r="AJ87" s="9">
        <f t="shared" si="8"/>
        <v>0.18509440813362382</v>
      </c>
      <c r="AK87" s="9">
        <f t="shared" si="9"/>
        <v>0.18509440813362382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Forward!K88+('Swap - Encargos'!N5)</f>
        <v>232</v>
      </c>
      <c r="L88" s="4">
        <f>Forward!L88+('Swap - Encargos'!O5)</f>
        <v>298</v>
      </c>
      <c r="M88" s="4">
        <f>Forward!M88+('Swap - Encargos'!P5)</f>
        <v>265</v>
      </c>
      <c r="N88" s="4">
        <f>Forward!N88+('Swap - Encargos'!Q5)</f>
        <v>237</v>
      </c>
      <c r="O88" s="4">
        <f>Forward!O88+('Swap - Encargos'!R5)</f>
        <v>229</v>
      </c>
      <c r="P88" s="4">
        <f>Forward!P88+('Swap - Encargos'!S5)</f>
        <v>222</v>
      </c>
      <c r="Q88" s="4">
        <f>Forward!Q88+('Swap - Encargos'!T5)</f>
        <v>217</v>
      </c>
      <c r="R88" s="4">
        <f>Forward!R88+('Swap - Encargos'!U5)</f>
        <v>212</v>
      </c>
      <c r="S88" s="4">
        <f>Forward!S88+('Swap - Encargos'!V5)</f>
        <v>207</v>
      </c>
      <c r="T88" s="4">
        <f>Forward!T88+('Swap - Encargos'!W5)</f>
        <v>202</v>
      </c>
      <c r="U88" s="4">
        <f>Forward!U88</f>
        <v>0</v>
      </c>
      <c r="V88" s="6"/>
      <c r="W88" s="20">
        <f t="shared" si="0"/>
        <v>265.27777777777777</v>
      </c>
      <c r="X88" s="20">
        <f t="shared" si="1"/>
        <v>242.41923868312753</v>
      </c>
      <c r="Y88" s="23">
        <f t="shared" si="2"/>
        <v>251.86666666666667</v>
      </c>
      <c r="Z88" s="23">
        <f t="shared" si="3"/>
        <v>236.29691358024684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40.722222222222229</v>
      </c>
      <c r="AJ88" s="9">
        <f t="shared" si="8"/>
        <v>0.13307915758896152</v>
      </c>
      <c r="AK88" s="9">
        <f t="shared" si="9"/>
        <v>0.13307915758896152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Forward!K89+('Swap - Encargos'!N6)</f>
        <v>214</v>
      </c>
      <c r="L89" s="4">
        <f>Forward!L89+('Swap - Encargos'!O6)</f>
        <v>300</v>
      </c>
      <c r="M89" s="4">
        <f>Forward!M89+('Swap - Encargos'!P6)</f>
        <v>272</v>
      </c>
      <c r="N89" s="4">
        <f>Forward!N89+('Swap - Encargos'!Q6)</f>
        <v>243</v>
      </c>
      <c r="O89" s="4">
        <f>Forward!O89+('Swap - Encargos'!R6)</f>
        <v>234</v>
      </c>
      <c r="P89" s="4">
        <f>Forward!P89+('Swap - Encargos'!S6)</f>
        <v>226</v>
      </c>
      <c r="Q89" s="4">
        <f>Forward!Q89+('Swap - Encargos'!T6)</f>
        <v>221</v>
      </c>
      <c r="R89" s="4">
        <f>Forward!R89+('Swap - Encargos'!U6)</f>
        <v>216</v>
      </c>
      <c r="S89" s="4">
        <f>Forward!S89+('Swap - Encargos'!V6)</f>
        <v>211</v>
      </c>
      <c r="T89" s="4">
        <f>Forward!T89+('Swap - Encargos'!W6)</f>
        <v>206</v>
      </c>
      <c r="U89" s="4">
        <f>Forward!U89</f>
        <v>0</v>
      </c>
      <c r="V89" s="6"/>
      <c r="W89" s="20">
        <f t="shared" si="0"/>
        <v>264.41666666666669</v>
      </c>
      <c r="X89" s="20">
        <f t="shared" si="1"/>
        <v>242.41923868312753</v>
      </c>
      <c r="Y89" s="23">
        <f t="shared" si="2"/>
        <v>253.2</v>
      </c>
      <c r="Z89" s="23">
        <f t="shared" si="3"/>
        <v>236.29691358024684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41.583333333333314</v>
      </c>
      <c r="AJ89" s="9">
        <f t="shared" si="8"/>
        <v>0.13589324618736376</v>
      </c>
      <c r="AK89" s="9">
        <f t="shared" si="9"/>
        <v>0.13589324618736376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Forward!K90+('Swap - Encargos'!N7)</f>
        <v>210</v>
      </c>
      <c r="L90" s="4">
        <f>Forward!L90+('Swap - Encargos'!O7)</f>
        <v>275</v>
      </c>
      <c r="M90" s="4">
        <f>Forward!M90+('Swap - Encargos'!P7)</f>
        <v>271</v>
      </c>
      <c r="N90" s="4">
        <f>Forward!N90+('Swap - Encargos'!Q7)</f>
        <v>249</v>
      </c>
      <c r="O90" s="4">
        <f>Forward!O90+('Swap - Encargos'!R7)</f>
        <v>241</v>
      </c>
      <c r="P90" s="4">
        <f>Forward!P90+('Swap - Encargos'!S7)</f>
        <v>232</v>
      </c>
      <c r="Q90" s="4">
        <f>Forward!Q90+('Swap - Encargos'!T7)</f>
        <v>227</v>
      </c>
      <c r="R90" s="4">
        <f>Forward!R90+('Swap - Encargos'!U7)</f>
        <v>222</v>
      </c>
      <c r="S90" s="4">
        <f>Forward!S90+('Swap - Encargos'!V7)</f>
        <v>217</v>
      </c>
      <c r="T90" s="4">
        <f>Forward!T90+('Swap - Encargos'!W7)</f>
        <v>212</v>
      </c>
      <c r="U90" s="4">
        <f>Forward!U90</f>
        <v>0</v>
      </c>
      <c r="V90" s="6"/>
      <c r="W90" s="20">
        <f t="shared" si="0"/>
        <v>256.33333333333331</v>
      </c>
      <c r="X90" s="20">
        <f t="shared" si="1"/>
        <v>242.41923868312753</v>
      </c>
      <c r="Y90" s="23">
        <f t="shared" si="2"/>
        <v>250.66666666666666</v>
      </c>
      <c r="Z90" s="23">
        <f t="shared" si="3"/>
        <v>236.29691358024684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49.666666666666686</v>
      </c>
      <c r="AJ90" s="9">
        <f t="shared" si="8"/>
        <v>0.1623093681917212</v>
      </c>
      <c r="AK90" s="9">
        <f t="shared" si="9"/>
        <v>0.1623093681917212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Forward!K91+('Swap - Encargos'!N8)</f>
        <v>207</v>
      </c>
      <c r="L91" s="4">
        <f>Forward!L91+('Swap - Encargos'!O8)</f>
        <v>275</v>
      </c>
      <c r="M91" s="4">
        <f>Forward!M91+('Swap - Encargos'!P8)</f>
        <v>265</v>
      </c>
      <c r="N91" s="4">
        <f>Forward!N91+('Swap - Encargos'!Q8)</f>
        <v>242</v>
      </c>
      <c r="O91" s="4">
        <f>Forward!O91+('Swap - Encargos'!R8)</f>
        <v>236</v>
      </c>
      <c r="P91" s="4">
        <f>Forward!P91+('Swap - Encargos'!S8)</f>
        <v>225</v>
      </c>
      <c r="Q91" s="4">
        <f>Forward!Q91+('Swap - Encargos'!T8)</f>
        <v>220</v>
      </c>
      <c r="R91" s="4">
        <f>Forward!R91+('Swap - Encargos'!U8)</f>
        <v>215</v>
      </c>
      <c r="S91" s="4">
        <f>Forward!S91+('Swap - Encargos'!V8)</f>
        <v>210</v>
      </c>
      <c r="T91" s="4">
        <f>Forward!T91+('Swap - Encargos'!W8)</f>
        <v>205</v>
      </c>
      <c r="U91" s="4">
        <f>Forward!U91</f>
        <v>0</v>
      </c>
      <c r="V91" s="6"/>
      <c r="W91" s="20">
        <f t="shared" si="0"/>
        <v>253.86111111111111</v>
      </c>
      <c r="X91" s="20">
        <f t="shared" si="1"/>
        <v>242.41923868312753</v>
      </c>
      <c r="Y91" s="23">
        <f t="shared" si="2"/>
        <v>246.5</v>
      </c>
      <c r="Z91" s="23">
        <f t="shared" si="3"/>
        <v>236.29691358024684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52.138888888888886</v>
      </c>
      <c r="AJ91" s="9">
        <f t="shared" si="8"/>
        <v>0.17038852578068264</v>
      </c>
      <c r="AK91" s="9">
        <f t="shared" si="9"/>
        <v>0.17038852578068264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Forward!K92+('Swap - Encargos'!N9)</f>
        <v>134</v>
      </c>
      <c r="L92" s="4">
        <f>Forward!L92+('Swap - Encargos'!O9)</f>
        <v>254</v>
      </c>
      <c r="M92" s="4">
        <f>Forward!M92+('Swap - Encargos'!P9)</f>
        <v>255</v>
      </c>
      <c r="N92" s="4">
        <f>Forward!N92+('Swap - Encargos'!Q9)</f>
        <v>242</v>
      </c>
      <c r="O92" s="4">
        <f>Forward!O92+('Swap - Encargos'!R9)</f>
        <v>237</v>
      </c>
      <c r="P92" s="4">
        <f>Forward!P92+('Swap - Encargos'!S9)</f>
        <v>225</v>
      </c>
      <c r="Q92" s="4">
        <f>Forward!Q92+('Swap - Encargos'!T9)</f>
        <v>220</v>
      </c>
      <c r="R92" s="4">
        <f>Forward!R92+('Swap - Encargos'!U9)</f>
        <v>215</v>
      </c>
      <c r="S92" s="4">
        <f>Forward!S92+('Swap - Encargos'!V9)</f>
        <v>210</v>
      </c>
      <c r="T92" s="4">
        <f>Forward!T92+('Swap - Encargos'!W9)</f>
        <v>205</v>
      </c>
      <c r="U92" s="4">
        <f>Forward!U92</f>
        <v>0</v>
      </c>
      <c r="V92" s="6"/>
      <c r="W92" s="20">
        <f t="shared" si="0"/>
        <v>232.33333333333334</v>
      </c>
      <c r="X92" s="20">
        <f t="shared" si="1"/>
        <v>242.41923868312753</v>
      </c>
      <c r="Y92" s="23">
        <f t="shared" si="2"/>
        <v>233.5</v>
      </c>
      <c r="Z92" s="23">
        <f t="shared" si="3"/>
        <v>236.29691358024684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73.666666666666657</v>
      </c>
      <c r="AJ92" s="9">
        <f t="shared" si="8"/>
        <v>0.2407407407407407</v>
      </c>
      <c r="AK92" s="9">
        <f t="shared" si="9"/>
        <v>0.2407407407407407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Forward!K93+('Swap - Encargos'!N10)</f>
        <v>141</v>
      </c>
      <c r="L93" s="4">
        <f>Forward!L93+('Swap - Encargos'!O10)</f>
        <v>245</v>
      </c>
      <c r="M93" s="4">
        <f>Forward!M93+('Swap - Encargos'!P10)</f>
        <v>250</v>
      </c>
      <c r="N93" s="4">
        <f>Forward!N93+('Swap - Encargos'!Q10)</f>
        <v>241</v>
      </c>
      <c r="O93" s="4">
        <f>Forward!O93+('Swap - Encargos'!R10)</f>
        <v>231</v>
      </c>
      <c r="P93" s="4">
        <f>Forward!P93+('Swap - Encargos'!S10)</f>
        <v>224</v>
      </c>
      <c r="Q93" s="4">
        <f>Forward!Q93+('Swap - Encargos'!T10)</f>
        <v>219</v>
      </c>
      <c r="R93" s="4">
        <f>Forward!R93+('Swap - Encargos'!U10)</f>
        <v>214</v>
      </c>
      <c r="S93" s="4">
        <f>Forward!S93+('Swap - Encargos'!V10)</f>
        <v>209</v>
      </c>
      <c r="T93" s="4">
        <f>Forward!T93+('Swap - Encargos'!W10)</f>
        <v>204</v>
      </c>
      <c r="U93" s="4">
        <f>Forward!U93</f>
        <v>0</v>
      </c>
      <c r="V93" s="6"/>
      <c r="W93" s="20">
        <f t="shared" si="0"/>
        <v>231.44444444444446</v>
      </c>
      <c r="X93" s="20">
        <f t="shared" si="1"/>
        <v>242.41923868312753</v>
      </c>
      <c r="Y93" s="23">
        <f t="shared" si="2"/>
        <v>231.28333333333333</v>
      </c>
      <c r="Z93" s="23">
        <f t="shared" si="3"/>
        <v>236.29691358024684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74.555555555555543</v>
      </c>
      <c r="AJ93" s="9">
        <f t="shared" si="8"/>
        <v>0.2436456063907044</v>
      </c>
      <c r="AK93" s="9">
        <f t="shared" si="9"/>
        <v>0.2436456063907044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Forward!K94+('Swap - Encargos'!N11)</f>
        <v>156</v>
      </c>
      <c r="L94" s="4">
        <f>Forward!L94+('Swap - Encargos'!O11)</f>
        <v>234</v>
      </c>
      <c r="M94" s="4">
        <f>Forward!M94+('Swap - Encargos'!P11)</f>
        <v>246</v>
      </c>
      <c r="N94" s="4">
        <f>Forward!N94+('Swap - Encargos'!Q11)</f>
        <v>239</v>
      </c>
      <c r="O94" s="4">
        <f>Forward!O94+('Swap - Encargos'!R11)</f>
        <v>235</v>
      </c>
      <c r="P94" s="4">
        <f>Forward!P94+('Swap - Encargos'!S11)</f>
        <v>227</v>
      </c>
      <c r="Q94" s="4">
        <f>Forward!Q94+('Swap - Encargos'!T11)</f>
        <v>222</v>
      </c>
      <c r="R94" s="4">
        <f>Forward!R94+('Swap - Encargos'!U11)</f>
        <v>217</v>
      </c>
      <c r="S94" s="4">
        <f>Forward!S94+('Swap - Encargos'!V11)</f>
        <v>212</v>
      </c>
      <c r="T94" s="4">
        <f>Forward!T94+('Swap - Encargos'!W11)</f>
        <v>207</v>
      </c>
      <c r="U94" s="4">
        <f>Forward!U94</f>
        <v>0</v>
      </c>
      <c r="V94" s="6"/>
      <c r="W94" s="20">
        <f t="shared" si="0"/>
        <v>230.44444444444446</v>
      </c>
      <c r="X94" s="20">
        <f t="shared" si="1"/>
        <v>242.41923868312753</v>
      </c>
      <c r="Y94" s="23">
        <f t="shared" si="2"/>
        <v>231.46666666666667</v>
      </c>
      <c r="Z94" s="23">
        <f t="shared" si="3"/>
        <v>236.29691358024684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75.555555555555543</v>
      </c>
      <c r="AJ94" s="9">
        <f t="shared" si="8"/>
        <v>0.24691358024691354</v>
      </c>
      <c r="AK94" s="9">
        <f t="shared" si="9"/>
        <v>0.24691358024691354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Forward!K95+('Swap - Encargos'!N12)</f>
        <v>134</v>
      </c>
      <c r="L95" s="4">
        <f>Forward!L95+('Swap - Encargos'!O12)</f>
        <v>204</v>
      </c>
      <c r="M95" s="4">
        <f>Forward!M95+('Swap - Encargos'!P12)</f>
        <v>225</v>
      </c>
      <c r="N95" s="4">
        <f>Forward!N95+('Swap - Encargos'!Q12)</f>
        <v>228</v>
      </c>
      <c r="O95" s="4">
        <f>Forward!O95+('Swap - Encargos'!R12)</f>
        <v>215</v>
      </c>
      <c r="P95" s="4">
        <f>Forward!P95+('Swap - Encargos'!S12)</f>
        <v>217</v>
      </c>
      <c r="Q95" s="4">
        <f>Forward!Q95+('Swap - Encargos'!T12)</f>
        <v>212</v>
      </c>
      <c r="R95" s="4">
        <f>Forward!R95+('Swap - Encargos'!U12)</f>
        <v>207</v>
      </c>
      <c r="S95" s="4">
        <f>Forward!S95+('Swap - Encargos'!V12)</f>
        <v>202</v>
      </c>
      <c r="T95" s="4">
        <f>Forward!T95+('Swap - Encargos'!W12)</f>
        <v>197</v>
      </c>
      <c r="U95" s="4">
        <f>Forward!U95</f>
        <v>0</v>
      </c>
      <c r="V95" s="6"/>
      <c r="W95" s="20">
        <f t="shared" si="0"/>
        <v>211.16666666666666</v>
      </c>
      <c r="X95" s="20">
        <f t="shared" si="1"/>
        <v>242.41923868312753</v>
      </c>
      <c r="Y95" s="23">
        <f t="shared" si="2"/>
        <v>213.65</v>
      </c>
      <c r="Z95" s="23">
        <f t="shared" si="3"/>
        <v>236.29691358024684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94.833333333333343</v>
      </c>
      <c r="AJ95" s="9">
        <f t="shared" si="8"/>
        <v>0.30991285403050112</v>
      </c>
      <c r="AK95" s="9">
        <f t="shared" si="9"/>
        <v>0.30991285403050112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Forward!K96+('Swap - Encargos'!N13)</f>
        <v>133</v>
      </c>
      <c r="L96" s="4">
        <f>Forward!L96+('Swap - Encargos'!O13)</f>
        <v>164</v>
      </c>
      <c r="M96" s="4">
        <f>Forward!M96+('Swap - Encargos'!P13)</f>
        <v>201</v>
      </c>
      <c r="N96" s="4">
        <f>Forward!N96+('Swap - Encargos'!Q13)</f>
        <v>213</v>
      </c>
      <c r="O96" s="4">
        <f>Forward!O96+('Swap - Encargos'!R13)</f>
        <v>205</v>
      </c>
      <c r="P96" s="4">
        <f>Forward!P96+('Swap - Encargos'!S13)</f>
        <v>214</v>
      </c>
      <c r="Q96" s="4">
        <f>Forward!Q96+('Swap - Encargos'!T13)</f>
        <v>209</v>
      </c>
      <c r="R96" s="4">
        <f>Forward!R96+('Swap - Encargos'!U13)</f>
        <v>204</v>
      </c>
      <c r="S96" s="4">
        <f>Forward!S96+('Swap - Encargos'!V13)</f>
        <v>201</v>
      </c>
      <c r="T96" s="4">
        <f>Forward!T96+('Swap - Encargos'!W13)</f>
        <v>195</v>
      </c>
      <c r="U96" s="4">
        <f>Forward!U96</f>
        <v>0</v>
      </c>
      <c r="V96" s="6"/>
      <c r="W96" s="20">
        <f t="shared" si="0"/>
        <v>188.22222222222223</v>
      </c>
      <c r="X96" s="20">
        <f t="shared" si="1"/>
        <v>242.41923868312753</v>
      </c>
      <c r="Y96" s="23">
        <f t="shared" si="2"/>
        <v>196.7</v>
      </c>
      <c r="Z96" s="23">
        <f t="shared" si="3"/>
        <v>236.29691358024684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117.77777777777777</v>
      </c>
      <c r="AJ96" s="9">
        <f t="shared" si="8"/>
        <v>0.38489469862018877</v>
      </c>
      <c r="AK96" s="9">
        <f t="shared" si="9"/>
        <v>0.38489469862018877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Forward!K97+('Swap - Encargos'!N14)</f>
        <v>129</v>
      </c>
      <c r="L97" s="4">
        <f>Forward!L97+('Swap - Encargos'!O14)</f>
        <v>156</v>
      </c>
      <c r="M97" s="4">
        <f>Forward!M97+('Swap - Encargos'!P14)</f>
        <v>201</v>
      </c>
      <c r="N97" s="4">
        <f>Forward!N97+('Swap - Encargos'!Q14)</f>
        <v>211</v>
      </c>
      <c r="O97" s="4">
        <f>Forward!O97+('Swap - Encargos'!R14)</f>
        <v>205</v>
      </c>
      <c r="P97" s="4">
        <f>Forward!P97+('Swap - Encargos'!S14)</f>
        <v>216</v>
      </c>
      <c r="Q97" s="4">
        <f>Forward!Q97+('Swap - Encargos'!T14)</f>
        <v>211</v>
      </c>
      <c r="R97" s="4">
        <f>Forward!R97+('Swap - Encargos'!U14)</f>
        <v>206</v>
      </c>
      <c r="S97" s="4">
        <f>Forward!S97+('Swap - Encargos'!V14)</f>
        <v>201</v>
      </c>
      <c r="T97" s="4">
        <f>Forward!T97+('Swap - Encargos'!W14)</f>
        <v>196</v>
      </c>
      <c r="U97" s="4">
        <f>Forward!U97</f>
        <v>0</v>
      </c>
      <c r="V97" s="6"/>
      <c r="W97" s="20">
        <f t="shared" si="0"/>
        <v>187.05555555555554</v>
      </c>
      <c r="X97" s="20">
        <f t="shared" si="1"/>
        <v>242.41923868312753</v>
      </c>
      <c r="Y97" s="23">
        <f t="shared" si="2"/>
        <v>196.35</v>
      </c>
      <c r="Z97" s="23">
        <f t="shared" si="3"/>
        <v>236.29691358024684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118.94444444444446</v>
      </c>
      <c r="AJ97" s="9">
        <f t="shared" si="8"/>
        <v>0.38870733478576619</v>
      </c>
      <c r="AK97" s="9">
        <f t="shared" si="9"/>
        <v>0.38870733478576619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Forward!L98+('Swap - Encargos'!O15)</f>
        <v>148</v>
      </c>
      <c r="M98" s="4">
        <f>Forward!M98+('Swap - Encargos'!P15)</f>
        <v>170</v>
      </c>
      <c r="N98" s="4">
        <f>Forward!N98+('Swap - Encargos'!Q15)</f>
        <v>185</v>
      </c>
      <c r="O98" s="4">
        <f>Forward!O98+('Swap - Encargos'!R15)</f>
        <v>200</v>
      </c>
      <c r="P98" s="4">
        <f>Forward!P98+('Swap - Encargos'!S15)</f>
        <v>219</v>
      </c>
      <c r="Q98" s="4">
        <f>Forward!Q98+('Swap - Encargos'!T15)</f>
        <v>214</v>
      </c>
      <c r="R98" s="4">
        <f>Forward!R98+('Swap - Encargos'!U15)</f>
        <v>209</v>
      </c>
      <c r="S98" s="4">
        <f>Forward!S98+('Swap - Encargos'!V15)</f>
        <v>204</v>
      </c>
      <c r="T98" s="4">
        <f>Forward!T98+('Swap - Encargos'!W15)</f>
        <v>199</v>
      </c>
      <c r="U98" s="4">
        <f>Forward!U98</f>
        <v>0</v>
      </c>
      <c r="V98" s="6"/>
      <c r="W98" s="20">
        <f t="shared" si="0"/>
        <v>167.66666666666666</v>
      </c>
      <c r="X98" s="20">
        <f t="shared" si="1"/>
        <v>242.41923868312753</v>
      </c>
      <c r="Y98" s="23">
        <f t="shared" si="2"/>
        <v>184.4</v>
      </c>
      <c r="Z98" s="23">
        <f t="shared" si="3"/>
        <v>236.29691358024684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149.13333333333335</v>
      </c>
      <c r="AJ98" s="9">
        <f t="shared" si="8"/>
        <v>0.47074915824915831</v>
      </c>
      <c r="AK98" s="9">
        <f t="shared" si="9"/>
        <v>0.47074915824915831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Forward!L99+('Swap - Encargos'!O16)</f>
        <v>149</v>
      </c>
      <c r="M99" s="4">
        <f>Forward!M99+('Swap - Encargos'!P16)</f>
        <v>158</v>
      </c>
      <c r="N99" s="4">
        <f>Forward!N99+('Swap - Encargos'!Q16)</f>
        <v>172</v>
      </c>
      <c r="O99" s="4">
        <f>Forward!O99+('Swap - Encargos'!R16)</f>
        <v>183</v>
      </c>
      <c r="P99" s="4">
        <f>Forward!P99+('Swap - Encargos'!S16)</f>
        <v>219</v>
      </c>
      <c r="Q99" s="4">
        <f>Forward!Q99+('Swap - Encargos'!T16)</f>
        <v>218</v>
      </c>
      <c r="R99" s="4">
        <f>Forward!R99+('Swap - Encargos'!U16)</f>
        <v>213</v>
      </c>
      <c r="S99" s="4">
        <f>Forward!S99+('Swap - Encargos'!V16)</f>
        <v>208</v>
      </c>
      <c r="T99" s="4">
        <f>Forward!T99+('Swap - Encargos'!W16)</f>
        <v>203</v>
      </c>
      <c r="U99" s="4">
        <f>Forward!U99</f>
        <v>0</v>
      </c>
      <c r="V99" s="6"/>
      <c r="W99" s="20">
        <f t="shared" si="0"/>
        <v>160.61111111111111</v>
      </c>
      <c r="X99" s="20">
        <f t="shared" si="1"/>
        <v>242.41923868312753</v>
      </c>
      <c r="Y99" s="23">
        <f t="shared" si="2"/>
        <v>177.35</v>
      </c>
      <c r="Z99" s="23">
        <f t="shared" si="3"/>
        <v>236.29691358024684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156.1888888888889</v>
      </c>
      <c r="AJ99" s="9">
        <f t="shared" si="8"/>
        <v>0.49302048260381592</v>
      </c>
      <c r="AK99" s="9">
        <f t="shared" si="9"/>
        <v>0.49302048260381592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Forward!L100+('Swap - Encargos'!O17)</f>
        <v>141</v>
      </c>
      <c r="M100" s="4">
        <f>Forward!M100+('Swap - Encargos'!P17)</f>
        <v>156</v>
      </c>
      <c r="N100" s="4">
        <f>Forward!N100+('Swap - Encargos'!Q17)</f>
        <v>172</v>
      </c>
      <c r="O100" s="4">
        <f>Forward!O100+('Swap - Encargos'!R17)</f>
        <v>180</v>
      </c>
      <c r="P100" s="4">
        <f>Forward!P100+('Swap - Encargos'!S17)</f>
        <v>200</v>
      </c>
      <c r="Q100" s="4">
        <f>Forward!Q100+('Swap - Encargos'!T17)</f>
        <v>212</v>
      </c>
      <c r="R100" s="4">
        <f>Forward!R100+('Swap - Encargos'!U17)</f>
        <v>207</v>
      </c>
      <c r="S100" s="4">
        <f>Forward!S100+('Swap - Encargos'!V17)</f>
        <v>202</v>
      </c>
      <c r="T100" s="4">
        <f>Forward!T100+('Swap - Encargos'!W17)</f>
        <v>197</v>
      </c>
      <c r="U100" s="4">
        <f>Forward!U100</f>
        <v>0</v>
      </c>
      <c r="V100" s="6"/>
      <c r="W100" s="20">
        <f t="shared" si="0"/>
        <v>158.5</v>
      </c>
      <c r="X100" s="20">
        <f t="shared" si="1"/>
        <v>242.41923868312753</v>
      </c>
      <c r="Y100" s="23">
        <f t="shared" si="2"/>
        <v>172.16666666666666</v>
      </c>
      <c r="Z100" s="23">
        <f t="shared" si="3"/>
        <v>236.29691358024684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158.30000000000001</v>
      </c>
      <c r="AJ100" s="9">
        <f t="shared" si="8"/>
        <v>0.49968434343434343</v>
      </c>
      <c r="AK100" s="9">
        <f t="shared" si="9"/>
        <v>0.49968434343434343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Forward!L101+('Swap - Encargos'!O18)</f>
        <v>143</v>
      </c>
      <c r="M101" s="4">
        <f>Forward!M101+('Swap - Encargos'!P18)</f>
        <v>145</v>
      </c>
      <c r="N101" s="4">
        <f>Forward!N101+('Swap - Encargos'!Q18)</f>
        <v>155</v>
      </c>
      <c r="O101" s="4">
        <f>Forward!O101+('Swap - Encargos'!R18)</f>
        <v>167</v>
      </c>
      <c r="P101" s="4">
        <f>Forward!P101+('Swap - Encargos'!S18)</f>
        <v>192</v>
      </c>
      <c r="Q101" s="4">
        <f>Forward!Q101+('Swap - Encargos'!T18)</f>
        <v>208</v>
      </c>
      <c r="R101" s="4">
        <f>Forward!R101+('Swap - Encargos'!U18)</f>
        <v>206</v>
      </c>
      <c r="S101" s="4">
        <f>Forward!S101+('Swap - Encargos'!V18)</f>
        <v>204</v>
      </c>
      <c r="T101" s="4">
        <f>Forward!T101+('Swap - Encargos'!W18)</f>
        <v>202</v>
      </c>
      <c r="U101" s="4">
        <f>Forward!U101</f>
        <v>0</v>
      </c>
      <c r="V101" s="6"/>
      <c r="W101" s="20">
        <f t="shared" si="0"/>
        <v>149.66666666666666</v>
      </c>
      <c r="X101" s="20">
        <f t="shared" si="1"/>
        <v>242.41923868312753</v>
      </c>
      <c r="Y101" s="23">
        <f t="shared" si="2"/>
        <v>163.65</v>
      </c>
      <c r="Z101" s="23">
        <f t="shared" si="3"/>
        <v>236.29691358024684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167.13333333333335</v>
      </c>
      <c r="AJ101" s="9">
        <f t="shared" si="8"/>
        <v>0.52756734006734007</v>
      </c>
      <c r="AK101" s="9">
        <f t="shared" si="9"/>
        <v>0.52756734006734007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Forward!L102+('Swap - Encargos'!O19)</f>
        <v>145</v>
      </c>
      <c r="M102" s="4">
        <f>Forward!M102+('Swap - Encargos'!P19)</f>
        <v>145</v>
      </c>
      <c r="N102" s="4">
        <f>Forward!N102+('Swap - Encargos'!Q19)</f>
        <v>161</v>
      </c>
      <c r="O102" s="4">
        <f>Forward!O102+('Swap - Encargos'!R19)</f>
        <v>171</v>
      </c>
      <c r="P102" s="4">
        <f>Forward!P102+('Swap - Encargos'!S19)</f>
        <v>185</v>
      </c>
      <c r="Q102" s="4">
        <f>Forward!Q102+('Swap - Encargos'!T19)</f>
        <v>200</v>
      </c>
      <c r="R102" s="4">
        <f>Forward!R102+('Swap - Encargos'!U19)</f>
        <v>198</v>
      </c>
      <c r="S102" s="4">
        <f>Forward!S102+('Swap - Encargos'!V19)</f>
        <v>196</v>
      </c>
      <c r="T102" s="4">
        <f>Forward!T102+('Swap - Encargos'!W19)</f>
        <v>194</v>
      </c>
      <c r="U102" s="4">
        <f>Forward!U102</f>
        <v>0</v>
      </c>
      <c r="V102" s="6"/>
      <c r="W102" s="20">
        <f t="shared" si="0"/>
        <v>153.22222222222223</v>
      </c>
      <c r="X102" s="20">
        <f t="shared" si="1"/>
        <v>242.41923868312753</v>
      </c>
      <c r="Y102" s="23">
        <f t="shared" si="2"/>
        <v>165.06666666666666</v>
      </c>
      <c r="Z102" s="23">
        <f t="shared" si="3"/>
        <v>236.29691358024684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163.57777777777778</v>
      </c>
      <c r="AJ102" s="9">
        <f t="shared" si="8"/>
        <v>0.51634399551066212</v>
      </c>
      <c r="AK102" s="9">
        <f t="shared" si="9"/>
        <v>0.51634399551066212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Forward!L103+('Swap - Encargos'!O20)</f>
        <v>143</v>
      </c>
      <c r="M103" s="4">
        <f>Forward!M103+('Swap - Encargos'!P20)</f>
        <v>144</v>
      </c>
      <c r="N103" s="4">
        <f>Forward!N103+('Swap - Encargos'!Q20)</f>
        <v>163</v>
      </c>
      <c r="O103" s="4">
        <f>Forward!O103+('Swap - Encargos'!R20)</f>
        <v>172</v>
      </c>
      <c r="P103" s="4">
        <f>Forward!P103+('Swap - Encargos'!S20)</f>
        <v>178</v>
      </c>
      <c r="Q103" s="4">
        <f>Forward!Q103+('Swap - Encargos'!T20)</f>
        <v>195</v>
      </c>
      <c r="R103" s="4">
        <f>Forward!R103+('Swap - Encargos'!U20)</f>
        <v>193</v>
      </c>
      <c r="S103" s="4">
        <f>Forward!S103+('Swap - Encargos'!V20)</f>
        <v>191</v>
      </c>
      <c r="T103" s="4">
        <f>Forward!T103+('Swap - Encargos'!W20)</f>
        <v>189</v>
      </c>
      <c r="U103" s="4">
        <f>Forward!U103</f>
        <v>0</v>
      </c>
      <c r="V103" s="6"/>
      <c r="W103" s="20">
        <f t="shared" si="0"/>
        <v>154.02777777777777</v>
      </c>
      <c r="X103" s="20">
        <f t="shared" si="1"/>
        <v>242.41923868312753</v>
      </c>
      <c r="Y103" s="23">
        <f t="shared" si="2"/>
        <v>164.33333333333334</v>
      </c>
      <c r="Z103" s="23">
        <f t="shared" si="3"/>
        <v>236.29691358024684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162.77222222222224</v>
      </c>
      <c r="AJ103" s="9">
        <f t="shared" si="8"/>
        <v>0.51380120650953987</v>
      </c>
      <c r="AK103" s="9">
        <f t="shared" si="9"/>
        <v>0.51380120650953987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Forward!L104+('Swap - Encargos'!O21)</f>
        <v>148</v>
      </c>
      <c r="M104" s="4">
        <f>Forward!M104+('Swap - Encargos'!P21)</f>
        <v>150</v>
      </c>
      <c r="N104" s="4">
        <f>Forward!N104+('Swap - Encargos'!Q21)</f>
        <v>161</v>
      </c>
      <c r="O104" s="4">
        <f>Forward!O104+('Swap - Encargos'!R21)</f>
        <v>169</v>
      </c>
      <c r="P104" s="4">
        <f>Forward!P104+('Swap - Encargos'!S21)</f>
        <v>177</v>
      </c>
      <c r="Q104" s="4">
        <f>Forward!Q104+('Swap - Encargos'!T21)</f>
        <v>190</v>
      </c>
      <c r="R104" s="4">
        <f>Forward!R104+('Swap - Encargos'!U21)</f>
        <v>188</v>
      </c>
      <c r="S104" s="4">
        <f>Forward!S104+('Swap - Encargos'!V21)</f>
        <v>186</v>
      </c>
      <c r="T104" s="4">
        <f>Forward!T104+('Swap - Encargos'!W21)</f>
        <v>184</v>
      </c>
      <c r="U104" s="4">
        <f>Forward!U104</f>
        <v>0</v>
      </c>
      <c r="V104" s="6"/>
      <c r="W104" s="20">
        <f t="shared" si="0"/>
        <v>156.5</v>
      </c>
      <c r="X104" s="20">
        <f t="shared" si="1"/>
        <v>242.41923868312753</v>
      </c>
      <c r="Y104" s="23">
        <f t="shared" si="2"/>
        <v>165.2</v>
      </c>
      <c r="Z104" s="23">
        <f t="shared" si="3"/>
        <v>236.29691358024684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160.30000000000001</v>
      </c>
      <c r="AJ104" s="9">
        <f t="shared" si="8"/>
        <v>0.50599747474747481</v>
      </c>
      <c r="AK104" s="9">
        <f t="shared" si="9"/>
        <v>0.50599747474747481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Forward!L105+('Swap - Encargos'!O22)</f>
        <v>151</v>
      </c>
      <c r="M105" s="4">
        <f>Forward!M105+('Swap - Encargos'!P22)</f>
        <v>146</v>
      </c>
      <c r="N105" s="4">
        <f>Forward!N105+('Swap - Encargos'!Q22)</f>
        <v>162</v>
      </c>
      <c r="O105" s="4">
        <f>Forward!O105+('Swap - Encargos'!R22)</f>
        <v>173</v>
      </c>
      <c r="P105" s="4">
        <f>Forward!P105+('Swap - Encargos'!S22)</f>
        <v>177</v>
      </c>
      <c r="Q105" s="4">
        <f>Forward!Q105+('Swap - Encargos'!T22)</f>
        <v>190</v>
      </c>
      <c r="R105" s="4">
        <f>Forward!R105+('Swap - Encargos'!U22)</f>
        <v>188</v>
      </c>
      <c r="S105" s="4">
        <f>Forward!S105+('Swap - Encargos'!V22)</f>
        <v>186</v>
      </c>
      <c r="T105" s="4">
        <f>Forward!T105+('Swap - Encargos'!W22)</f>
        <v>184</v>
      </c>
      <c r="U105" s="4">
        <f>Forward!U105</f>
        <v>0</v>
      </c>
      <c r="V105" s="6"/>
      <c r="W105" s="20">
        <f t="shared" si="0"/>
        <v>157.27777777777777</v>
      </c>
      <c r="X105" s="20">
        <f t="shared" si="1"/>
        <v>242.41923868312753</v>
      </c>
      <c r="Y105" s="23">
        <f t="shared" si="2"/>
        <v>166.35</v>
      </c>
      <c r="Z105" s="23">
        <f t="shared" si="3"/>
        <v>236.29691358024684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159.52222222222224</v>
      </c>
      <c r="AJ105" s="9">
        <f t="shared" si="8"/>
        <v>0.50354236812570152</v>
      </c>
      <c r="AK105" s="9">
        <f t="shared" si="9"/>
        <v>0.50354236812570152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Forward!L106+('Swap - Encargos'!O23)</f>
        <v>145</v>
      </c>
      <c r="M106" s="4">
        <f>Forward!M106+('Swap - Encargos'!P23)</f>
        <v>143</v>
      </c>
      <c r="N106" s="4">
        <f>Forward!N106+('Swap - Encargos'!Q23)</f>
        <v>158</v>
      </c>
      <c r="O106" s="4">
        <f>Forward!O106+('Swap - Encargos'!R23)</f>
        <v>168</v>
      </c>
      <c r="P106" s="4">
        <f>Forward!P106+('Swap - Encargos'!S23)</f>
        <v>179</v>
      </c>
      <c r="Q106" s="4">
        <f>Forward!Q106+('Swap - Encargos'!T23)</f>
        <v>192</v>
      </c>
      <c r="R106" s="4">
        <f>Forward!R106+('Swap - Encargos'!U23)</f>
        <v>190</v>
      </c>
      <c r="S106" s="4">
        <f>Forward!S106+('Swap - Encargos'!V23)</f>
        <v>188</v>
      </c>
      <c r="T106" s="4">
        <f>Forward!T106+('Swap - Encargos'!W23)</f>
        <v>186</v>
      </c>
      <c r="U106" s="4">
        <f>Forward!U106</f>
        <v>0</v>
      </c>
      <c r="V106" s="6"/>
      <c r="W106" s="20">
        <f t="shared" si="0"/>
        <v>153.77777777777777</v>
      </c>
      <c r="X106" s="20">
        <f t="shared" si="1"/>
        <v>242.41923868312753</v>
      </c>
      <c r="Y106" s="23">
        <f t="shared" si="2"/>
        <v>164.86666666666667</v>
      </c>
      <c r="Z106" s="23">
        <f t="shared" si="3"/>
        <v>236.29691358024684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163.02222222222224</v>
      </c>
      <c r="AJ106" s="9">
        <f t="shared" si="8"/>
        <v>0.5145903479236813</v>
      </c>
      <c r="AK106" s="9">
        <f t="shared" si="9"/>
        <v>0.5145903479236813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Forward!L107+('Swap - Encargos'!O24)</f>
        <v>147</v>
      </c>
      <c r="M107" s="4">
        <f>Forward!M107+('Swap - Encargos'!P24)</f>
        <v>145</v>
      </c>
      <c r="N107" s="4">
        <f>Forward!N107+('Swap - Encargos'!Q24)</f>
        <v>162</v>
      </c>
      <c r="O107" s="4">
        <f>Forward!O107+('Swap - Encargos'!R24)</f>
        <v>167</v>
      </c>
      <c r="P107" s="4">
        <f>Forward!P107+('Swap - Encargos'!S24)</f>
        <v>178</v>
      </c>
      <c r="Q107" s="4">
        <f>Forward!Q107+('Swap - Encargos'!T24)</f>
        <v>188</v>
      </c>
      <c r="R107" s="4">
        <f>Forward!R107+('Swap - Encargos'!U24)</f>
        <v>186</v>
      </c>
      <c r="S107" s="4">
        <f>Forward!S107+('Swap - Encargos'!V24)</f>
        <v>184</v>
      </c>
      <c r="T107" s="4">
        <f>Forward!T107+('Swap - Encargos'!W24)</f>
        <v>182</v>
      </c>
      <c r="U107" s="4">
        <f>Forward!U107</f>
        <v>0</v>
      </c>
      <c r="V107" s="6"/>
      <c r="W107" s="20">
        <f t="shared" si="0"/>
        <v>156.33333333333334</v>
      </c>
      <c r="X107" s="20">
        <f t="shared" si="1"/>
        <v>242.41923868312753</v>
      </c>
      <c r="Y107" s="23">
        <f t="shared" si="2"/>
        <v>165.95</v>
      </c>
      <c r="Z107" s="23">
        <f t="shared" si="3"/>
        <v>236.29691358024684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160.46666666666667</v>
      </c>
      <c r="AJ107" s="9">
        <f t="shared" si="8"/>
        <v>0.50652356902356899</v>
      </c>
      <c r="AK107" s="9">
        <f t="shared" si="9"/>
        <v>0.50652356902356899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Forward!L108+('Swap - Encargos'!O25)</f>
        <v>147</v>
      </c>
      <c r="M108" s="4">
        <f>Forward!M108+('Swap - Encargos'!P25)</f>
        <v>157</v>
      </c>
      <c r="N108" s="4">
        <f>Forward!N108+('Swap - Encargos'!Q25)</f>
        <v>170</v>
      </c>
      <c r="O108" s="4">
        <f>Forward!O108+('Swap - Encargos'!R25)</f>
        <v>175</v>
      </c>
      <c r="P108" s="4">
        <f>Forward!P108+('Swap - Encargos'!S25)</f>
        <v>176</v>
      </c>
      <c r="Q108" s="4">
        <f>Forward!Q108+('Swap - Encargos'!T25)</f>
        <v>193</v>
      </c>
      <c r="R108" s="4">
        <f>Forward!R108+('Swap - Encargos'!U25)</f>
        <v>191</v>
      </c>
      <c r="S108" s="4">
        <f>Forward!S108+('Swap - Encargos'!V25)</f>
        <v>189</v>
      </c>
      <c r="T108" s="4">
        <f>Forward!T108+('Swap - Encargos'!W25)</f>
        <v>187</v>
      </c>
      <c r="U108" s="4">
        <f>Forward!U108</f>
        <v>0</v>
      </c>
      <c r="V108" s="6"/>
      <c r="W108" s="20">
        <f t="shared" si="0"/>
        <v>165.77777777777777</v>
      </c>
      <c r="X108" s="20">
        <f t="shared" si="1"/>
        <v>242.41923868312753</v>
      </c>
      <c r="Y108" s="23">
        <f t="shared" si="2"/>
        <v>172.66666666666666</v>
      </c>
      <c r="Z108" s="23">
        <f t="shared" si="3"/>
        <v>236.29691358024684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151.02222222222224</v>
      </c>
      <c r="AJ108" s="9">
        <f t="shared" si="8"/>
        <v>0.4767115600448934</v>
      </c>
      <c r="AK108" s="9">
        <f t="shared" si="9"/>
        <v>0.4767115600448934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Forward!L109+('Swap - Encargos'!O26)</f>
        <v>148</v>
      </c>
      <c r="M109" s="4">
        <f>Forward!M109+('Swap - Encargos'!P26)</f>
        <v>157</v>
      </c>
      <c r="N109" s="4">
        <f>Forward!N109+('Swap - Encargos'!Q26)</f>
        <v>181</v>
      </c>
      <c r="O109" s="4">
        <f>Forward!O109+('Swap - Encargos'!R26)</f>
        <v>189</v>
      </c>
      <c r="P109" s="4">
        <f>Forward!P109+('Swap - Encargos'!S26)</f>
        <v>192</v>
      </c>
      <c r="Q109" s="4">
        <f>Forward!Q109+('Swap - Encargos'!T26)</f>
        <v>201</v>
      </c>
      <c r="R109" s="4">
        <f>Forward!R109+('Swap - Encargos'!U26)</f>
        <v>199</v>
      </c>
      <c r="S109" s="4">
        <f>Forward!S109+('Swap - Encargos'!V26)</f>
        <v>197</v>
      </c>
      <c r="T109" s="4">
        <f>Forward!T109+('Swap - Encargos'!W26)</f>
        <v>195</v>
      </c>
      <c r="U109" s="4">
        <f>Forward!U109</f>
        <v>0</v>
      </c>
      <c r="V109" s="6"/>
      <c r="W109" s="20">
        <f t="shared" si="0"/>
        <v>174.52777777777777</v>
      </c>
      <c r="X109" s="20">
        <f t="shared" si="1"/>
        <v>242.41923868312753</v>
      </c>
      <c r="Y109" s="23">
        <f t="shared" si="2"/>
        <v>183.11666666666667</v>
      </c>
      <c r="Z109" s="23">
        <f t="shared" si="3"/>
        <v>236.29691358024684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142.27222222222224</v>
      </c>
      <c r="AJ109" s="9">
        <f t="shared" si="8"/>
        <v>0.4490916105499439</v>
      </c>
      <c r="AK109" s="9">
        <f t="shared" si="9"/>
        <v>0.4490916105499439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Forward!M110+('Swap - Encargos'!P27)</f>
        <v>159</v>
      </c>
      <c r="N110" s="4">
        <f>Forward!N110+('Swap - Encargos'!Q27)</f>
        <v>178</v>
      </c>
      <c r="O110" s="4">
        <f>Forward!O110+('Swap - Encargos'!R27)</f>
        <v>183</v>
      </c>
      <c r="P110" s="4">
        <f>Forward!P110+('Swap - Encargos'!S27)</f>
        <v>208</v>
      </c>
      <c r="Q110" s="4">
        <f>Forward!Q110+('Swap - Encargos'!T27)</f>
        <v>204</v>
      </c>
      <c r="R110" s="4">
        <f>Forward!R110+('Swap - Encargos'!U27)</f>
        <v>205</v>
      </c>
      <c r="S110" s="4">
        <f>Forward!S110+('Swap - Encargos'!V27)</f>
        <v>203</v>
      </c>
      <c r="T110" s="4">
        <f>Forward!T110+('Swap - Encargos'!W27)</f>
        <v>201</v>
      </c>
      <c r="U110" s="4">
        <f>Forward!U110</f>
        <v>0</v>
      </c>
      <c r="V110" s="6"/>
      <c r="W110" s="20">
        <f t="shared" si="0"/>
        <v>173.33333333333334</v>
      </c>
      <c r="X110" s="20">
        <f t="shared" si="1"/>
        <v>242.41923868312753</v>
      </c>
      <c r="Y110" s="23">
        <f t="shared" si="2"/>
        <v>186.4</v>
      </c>
      <c r="Z110" s="23">
        <f t="shared" si="3"/>
        <v>236.29691358024684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173.16666666666666</v>
      </c>
      <c r="AJ110" s="9">
        <f t="shared" si="8"/>
        <v>0.49975949975949974</v>
      </c>
      <c r="AK110" s="9">
        <f t="shared" si="9"/>
        <v>0.49975949975949974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Forward!M111+('Swap - Encargos'!P28)</f>
        <v>199</v>
      </c>
      <c r="N111" s="4">
        <f>Forward!N111+('Swap - Encargos'!Q28)</f>
        <v>256</v>
      </c>
      <c r="O111" s="4">
        <f>Forward!O111+('Swap - Encargos'!R28)</f>
        <v>240</v>
      </c>
      <c r="P111" s="4">
        <f>Forward!P111+('Swap - Encargos'!S28)</f>
        <v>241</v>
      </c>
      <c r="Q111" s="4">
        <f>Forward!Q111+('Swap - Encargos'!T28)</f>
        <v>232</v>
      </c>
      <c r="R111" s="4">
        <f>Forward!R111+('Swap - Encargos'!U28)</f>
        <v>227</v>
      </c>
      <c r="S111" s="4">
        <f>Forward!S111+('Swap - Encargos'!V28)</f>
        <v>222</v>
      </c>
      <c r="T111" s="4">
        <f>Forward!T111+('Swap - Encargos'!W28)</f>
        <v>217</v>
      </c>
      <c r="U111" s="4">
        <f>Forward!U111</f>
        <v>0</v>
      </c>
      <c r="V111" s="6"/>
      <c r="W111" s="20">
        <f t="shared" si="0"/>
        <v>232.83333333333334</v>
      </c>
      <c r="X111" s="20">
        <f t="shared" si="1"/>
        <v>242.41923868312753</v>
      </c>
      <c r="Y111" s="23">
        <f t="shared" si="2"/>
        <v>234.06666666666666</v>
      </c>
      <c r="Z111" s="23">
        <f t="shared" si="3"/>
        <v>236.29691358024684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113.66666666666666</v>
      </c>
      <c r="AJ111" s="9">
        <f t="shared" si="8"/>
        <v>0.32804232804232802</v>
      </c>
      <c r="AK111" s="9">
        <f t="shared" si="9"/>
        <v>0.32804232804232802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Forward!M112+('Swap - Encargos'!P29)</f>
        <v>197</v>
      </c>
      <c r="N112" s="4">
        <f>Forward!N112+('Swap - Encargos'!Q29)</f>
        <v>243</v>
      </c>
      <c r="O112" s="4">
        <f>Forward!O112+('Swap - Encargos'!R29)</f>
        <v>233</v>
      </c>
      <c r="P112" s="4">
        <f>Forward!P112+('Swap - Encargos'!S29)</f>
        <v>232</v>
      </c>
      <c r="Q112" s="4">
        <f>Forward!Q112+('Swap - Encargos'!T29)</f>
        <v>229</v>
      </c>
      <c r="R112" s="4">
        <f>Forward!R112+('Swap - Encargos'!U29)</f>
        <v>226</v>
      </c>
      <c r="S112" s="4">
        <f>Forward!S112+('Swap - Encargos'!V29)</f>
        <v>221</v>
      </c>
      <c r="T112" s="4">
        <f>Forward!T112+('Swap - Encargos'!W29)</f>
        <v>216</v>
      </c>
      <c r="U112" s="4">
        <f>Forward!U112</f>
        <v>0</v>
      </c>
      <c r="V112" s="6"/>
      <c r="W112" s="20">
        <f t="shared" si="0"/>
        <v>226.27777777777777</v>
      </c>
      <c r="X112" s="20">
        <f t="shared" si="1"/>
        <v>242.41923868312753</v>
      </c>
      <c r="Y112" s="23">
        <f t="shared" si="2"/>
        <v>227.76666666666668</v>
      </c>
      <c r="Z112" s="23">
        <f t="shared" si="3"/>
        <v>236.29691358024684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120.22222222222223</v>
      </c>
      <c r="AJ112" s="9">
        <f t="shared" si="8"/>
        <v>0.34696168029501362</v>
      </c>
      <c r="AK112" s="9">
        <f t="shared" si="9"/>
        <v>0.34696168029501362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Forward!M113+('Swap - Encargos'!P30)</f>
        <v>187</v>
      </c>
      <c r="N113" s="4">
        <f>Forward!N113+('Swap - Encargos'!Q30)</f>
        <v>221</v>
      </c>
      <c r="O113" s="4">
        <f>Forward!O113+('Swap - Encargos'!R30)</f>
        <v>220</v>
      </c>
      <c r="P113" s="4">
        <f>Forward!P113+('Swap - Encargos'!S30)</f>
        <v>218</v>
      </c>
      <c r="Q113" s="4">
        <f>Forward!Q113+('Swap - Encargos'!T30)</f>
        <v>217</v>
      </c>
      <c r="R113" s="4">
        <f>Forward!R113+('Swap - Encargos'!U30)</f>
        <v>206</v>
      </c>
      <c r="S113" s="4">
        <f>Forward!S113+('Swap - Encargos'!V30)</f>
        <v>201</v>
      </c>
      <c r="T113" s="4">
        <f>Forward!T113+('Swap - Encargos'!W30)</f>
        <v>196</v>
      </c>
      <c r="U113" s="4">
        <f>Forward!U113</f>
        <v>0</v>
      </c>
      <c r="V113" s="6"/>
      <c r="W113" s="20">
        <f t="shared" si="0"/>
        <v>211.91666666666666</v>
      </c>
      <c r="X113" s="20">
        <f t="shared" si="1"/>
        <v>242.41923868312753</v>
      </c>
      <c r="Y113" s="23">
        <f t="shared" si="2"/>
        <v>213.55</v>
      </c>
      <c r="Z113" s="23">
        <f t="shared" si="3"/>
        <v>236.29691358024684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134.58333333333334</v>
      </c>
      <c r="AJ113" s="9">
        <f t="shared" si="8"/>
        <v>0.38840788840788842</v>
      </c>
      <c r="AK113" s="9">
        <f t="shared" si="9"/>
        <v>0.38840788840788842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Forward!M114+('Swap - Encargos'!P31)</f>
        <v>167</v>
      </c>
      <c r="N114" s="4">
        <f>Forward!N114+('Swap - Encargos'!Q31)</f>
        <v>205</v>
      </c>
      <c r="O114" s="4">
        <f>Forward!O114+('Swap - Encargos'!R31)</f>
        <v>215</v>
      </c>
      <c r="P114" s="4">
        <f>Forward!P114+('Swap - Encargos'!S31)</f>
        <v>209</v>
      </c>
      <c r="Q114" s="4">
        <f>Forward!Q114+('Swap - Encargos'!T31)</f>
        <v>206</v>
      </c>
      <c r="R114" s="4">
        <f>Forward!R114+('Swap - Encargos'!U31)</f>
        <v>201</v>
      </c>
      <c r="S114" s="4">
        <f>Forward!S114+('Swap - Encargos'!V31)</f>
        <v>196</v>
      </c>
      <c r="T114" s="4">
        <f>Forward!T114+('Swap - Encargos'!W31)</f>
        <v>191</v>
      </c>
      <c r="U114" s="4">
        <f>Forward!U114</f>
        <v>0</v>
      </c>
      <c r="V114" s="6"/>
      <c r="W114" s="20">
        <f t="shared" si="0"/>
        <v>200.33333333333334</v>
      </c>
      <c r="X114" s="20">
        <f t="shared" si="1"/>
        <v>242.41923868312753</v>
      </c>
      <c r="Y114" s="23">
        <f t="shared" si="2"/>
        <v>202.66666666666666</v>
      </c>
      <c r="Z114" s="23">
        <f t="shared" si="3"/>
        <v>236.29691358024684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146.16666666666666</v>
      </c>
      <c r="AJ114" s="9">
        <f t="shared" si="8"/>
        <v>0.42183742183742179</v>
      </c>
      <c r="AK114" s="9">
        <f t="shared" si="9"/>
        <v>0.42183742183742179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Forward!M115+('Swap - Encargos'!P32)</f>
        <v>221</v>
      </c>
      <c r="N115" s="4">
        <f>Forward!N115+('Swap - Encargos'!Q32)</f>
        <v>232</v>
      </c>
      <c r="O115" s="4">
        <f>Forward!O115+('Swap - Encargos'!R32)</f>
        <v>228</v>
      </c>
      <c r="P115" s="4">
        <f>Forward!P115+('Swap - Encargos'!S32)</f>
        <v>217</v>
      </c>
      <c r="Q115" s="4">
        <f>Forward!Q115+('Swap - Encargos'!T32)</f>
        <v>214</v>
      </c>
      <c r="R115" s="4">
        <f>Forward!R115+('Swap - Encargos'!U32)</f>
        <v>206</v>
      </c>
      <c r="S115" s="4">
        <f>Forward!S115+('Swap - Encargos'!V32)</f>
        <v>201</v>
      </c>
      <c r="T115" s="4">
        <f>Forward!T115+('Swap - Encargos'!W32)</f>
        <v>196</v>
      </c>
      <c r="U115" s="4">
        <f>Forward!U115</f>
        <v>0</v>
      </c>
      <c r="V115" s="6"/>
      <c r="W115" s="20">
        <f t="shared" si="0"/>
        <v>226.44444444444446</v>
      </c>
      <c r="X115" s="20">
        <f t="shared" si="1"/>
        <v>242.41923868312753</v>
      </c>
      <c r="Y115" s="23">
        <f t="shared" si="2"/>
        <v>221.15</v>
      </c>
      <c r="Z115" s="23">
        <f t="shared" si="3"/>
        <v>236.29691358024684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120.05555555555554</v>
      </c>
      <c r="AJ115" s="9">
        <f t="shared" si="8"/>
        <v>0.34648067981401309</v>
      </c>
      <c r="AK115" s="9">
        <f t="shared" si="9"/>
        <v>0.34648067981401309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Forward!M116+('Swap - Encargos'!P33)</f>
        <v>276</v>
      </c>
      <c r="N116" s="4">
        <f>Forward!N116+('Swap - Encargos'!Q33)</f>
        <v>254</v>
      </c>
      <c r="O116" s="4">
        <f>Forward!O116+('Swap - Encargos'!R33)</f>
        <v>234</v>
      </c>
      <c r="P116" s="4">
        <f>Forward!P116+('Swap - Encargos'!S33)</f>
        <v>221</v>
      </c>
      <c r="Q116" s="4">
        <f>Forward!Q116+('Swap - Encargos'!T33)</f>
        <v>213</v>
      </c>
      <c r="R116" s="4">
        <f>Forward!R116+('Swap - Encargos'!U33)</f>
        <v>207</v>
      </c>
      <c r="S116" s="4">
        <f>Forward!S116+('Swap - Encargos'!V33)</f>
        <v>202</v>
      </c>
      <c r="T116" s="4">
        <f>Forward!T116+('Swap - Encargos'!W33)</f>
        <v>197</v>
      </c>
      <c r="U116" s="4">
        <f>Forward!U116</f>
        <v>0</v>
      </c>
      <c r="V116" s="6"/>
      <c r="W116" s="20">
        <f t="shared" si="0"/>
        <v>245.5</v>
      </c>
      <c r="X116" s="20">
        <f t="shared" si="1"/>
        <v>242.41923868312753</v>
      </c>
      <c r="Y116" s="23">
        <f t="shared" si="2"/>
        <v>232.7</v>
      </c>
      <c r="Z116" s="23">
        <f t="shared" si="3"/>
        <v>236.29691358024684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101</v>
      </c>
      <c r="AJ116" s="9">
        <f t="shared" si="8"/>
        <v>0.29148629148629146</v>
      </c>
      <c r="AK116" s="9">
        <f t="shared" si="9"/>
        <v>0.29148629148629146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Forward!M117+('Swap - Encargos'!P34)</f>
        <v>224</v>
      </c>
      <c r="N117" s="4">
        <f>Forward!N117+('Swap - Encargos'!Q34)</f>
        <v>242</v>
      </c>
      <c r="O117" s="4">
        <f>Forward!O117+('Swap - Encargos'!R34)</f>
        <v>223</v>
      </c>
      <c r="P117" s="4">
        <f>Forward!P117+('Swap - Encargos'!S34)</f>
        <v>219</v>
      </c>
      <c r="Q117" s="4">
        <f>Forward!Q117+('Swap - Encargos'!T34)</f>
        <v>213</v>
      </c>
      <c r="R117" s="4">
        <f>Forward!R117+('Swap - Encargos'!U34)</f>
        <v>204</v>
      </c>
      <c r="S117" s="4">
        <f>Forward!S117+('Swap - Encargos'!V34)</f>
        <v>199</v>
      </c>
      <c r="T117" s="4">
        <f>Forward!T117+('Swap - Encargos'!W34)</f>
        <v>194</v>
      </c>
      <c r="U117" s="4">
        <f>Forward!U117</f>
        <v>0</v>
      </c>
      <c r="V117" s="6"/>
      <c r="W117" s="20">
        <f t="shared" si="0"/>
        <v>228.69444444444446</v>
      </c>
      <c r="X117" s="20">
        <f t="shared" si="1"/>
        <v>242.41923868312753</v>
      </c>
      <c r="Y117" s="23">
        <f t="shared" si="2"/>
        <v>221.86666666666667</v>
      </c>
      <c r="Z117" s="23">
        <f t="shared" si="3"/>
        <v>236.29691358024684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117.80555555555554</v>
      </c>
      <c r="AJ117" s="9">
        <f t="shared" si="8"/>
        <v>0.3399871733205066</v>
      </c>
      <c r="AK117" s="9">
        <f t="shared" si="9"/>
        <v>0.3399871733205066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Forward!M118+('Swap - Encargos'!P35)</f>
        <v>270</v>
      </c>
      <c r="N118" s="4">
        <f>Forward!N118+('Swap - Encargos'!Q35)</f>
        <v>259</v>
      </c>
      <c r="O118" s="4">
        <f>Forward!O118+('Swap - Encargos'!R35)</f>
        <v>234</v>
      </c>
      <c r="P118" s="4">
        <f>Forward!P118+('Swap - Encargos'!S35)</f>
        <v>221</v>
      </c>
      <c r="Q118" s="4">
        <f>Forward!Q118+('Swap - Encargos'!T35)</f>
        <v>217</v>
      </c>
      <c r="R118" s="4">
        <f>Forward!R118+('Swap - Encargos'!U35)</f>
        <v>212</v>
      </c>
      <c r="S118" s="4">
        <f>Forward!S118+('Swap - Encargos'!V35)</f>
        <v>207</v>
      </c>
      <c r="T118" s="4">
        <f>Forward!T118+('Swap - Encargos'!W35)</f>
        <v>202</v>
      </c>
      <c r="U118" s="4">
        <f>Forward!U118</f>
        <v>0</v>
      </c>
      <c r="V118" s="6"/>
      <c r="W118" s="20">
        <f t="shared" si="0"/>
        <v>243.44444444444446</v>
      </c>
      <c r="X118" s="20">
        <f t="shared" si="1"/>
        <v>242.41923868312753</v>
      </c>
      <c r="Y118" s="23">
        <f t="shared" si="2"/>
        <v>232.46666666666667</v>
      </c>
      <c r="Z118" s="23">
        <f t="shared" si="3"/>
        <v>236.29691358024684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103.05555555555554</v>
      </c>
      <c r="AJ118" s="9">
        <f t="shared" si="8"/>
        <v>0.29741863075196406</v>
      </c>
      <c r="AK118" s="9">
        <f t="shared" si="9"/>
        <v>0.29741863075196406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Forward!M119+('Swap - Encargos'!P36)</f>
        <v>362</v>
      </c>
      <c r="N119" s="4">
        <f>Forward!N119+('Swap - Encargos'!Q36)</f>
        <v>280</v>
      </c>
      <c r="O119" s="4">
        <f>Forward!O119+('Swap - Encargos'!R36)</f>
        <v>234</v>
      </c>
      <c r="P119" s="4">
        <f>Forward!P119+('Swap - Encargos'!S36)</f>
        <v>217</v>
      </c>
      <c r="Q119" s="4">
        <f>Forward!Q119+('Swap - Encargos'!T36)</f>
        <v>214</v>
      </c>
      <c r="R119" s="4">
        <f>Forward!R119+('Swap - Encargos'!U36)</f>
        <v>209</v>
      </c>
      <c r="S119" s="4">
        <f>Forward!S119+('Swap - Encargos'!V36)</f>
        <v>204</v>
      </c>
      <c r="T119" s="4">
        <f>Forward!T119+('Swap - Encargos'!W36)</f>
        <v>199</v>
      </c>
      <c r="U119" s="4">
        <f>Forward!U119</f>
        <v>0</v>
      </c>
      <c r="V119" s="6"/>
      <c r="W119" s="20">
        <f t="shared" si="0"/>
        <v>255.75</v>
      </c>
      <c r="X119" s="20">
        <f t="shared" si="1"/>
        <v>242.41923868312753</v>
      </c>
      <c r="Y119" s="23">
        <f t="shared" si="2"/>
        <v>238.45</v>
      </c>
      <c r="Z119" s="23">
        <f t="shared" si="3"/>
        <v>236.29691358024684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90.75</v>
      </c>
      <c r="AJ119" s="9">
        <f t="shared" si="8"/>
        <v>0.26190476190476192</v>
      </c>
      <c r="AK119" s="9">
        <f t="shared" si="9"/>
        <v>0.26190476190476192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Forward!M120+('Swap - Encargos'!P37)</f>
        <v>325</v>
      </c>
      <c r="N120" s="4">
        <f>Forward!N120+('Swap - Encargos'!Q37)</f>
        <v>216</v>
      </c>
      <c r="O120" s="4">
        <f>Forward!O120+('Swap - Encargos'!R37)</f>
        <v>224</v>
      </c>
      <c r="P120" s="4">
        <f>Forward!P120+('Swap - Encargos'!S37)</f>
        <v>216</v>
      </c>
      <c r="Q120" s="4">
        <f>Forward!Q120+('Swap - Encargos'!T37)</f>
        <v>207</v>
      </c>
      <c r="R120" s="4">
        <f>Forward!R120+('Swap - Encargos'!U37)</f>
        <v>205</v>
      </c>
      <c r="S120" s="4">
        <f>Forward!S120+('Swap - Encargos'!V37)</f>
        <v>200</v>
      </c>
      <c r="T120" s="4">
        <f>Forward!T120+('Swap - Encargos'!W37)</f>
        <v>195</v>
      </c>
      <c r="U120" s="4">
        <f>Forward!U120</f>
        <v>0</v>
      </c>
      <c r="V120" s="6"/>
      <c r="W120" s="20">
        <f t="shared" si="0"/>
        <v>224.72222222222223</v>
      </c>
      <c r="X120" s="20">
        <f t="shared" si="1"/>
        <v>242.41923868312753</v>
      </c>
      <c r="Y120" s="23">
        <f t="shared" si="2"/>
        <v>217.6</v>
      </c>
      <c r="Z120" s="23">
        <f t="shared" si="3"/>
        <v>236.29691358024684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121.77777777777777</v>
      </c>
      <c r="AJ120" s="9">
        <f t="shared" si="8"/>
        <v>0.35145101811768475</v>
      </c>
      <c r="AK120" s="9">
        <f t="shared" si="9"/>
        <v>0.35145101811768475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Forward!M121+('Swap - Encargos'!P38)</f>
        <v>157</v>
      </c>
      <c r="N121" s="4">
        <f>Forward!N121+('Swap - Encargos'!Q38)</f>
        <v>221</v>
      </c>
      <c r="O121" s="4">
        <f>Forward!O121+('Swap - Encargos'!R38)</f>
        <v>226</v>
      </c>
      <c r="P121" s="4">
        <f>Forward!P121+('Swap - Encargos'!S38)</f>
        <v>227</v>
      </c>
      <c r="Q121" s="4">
        <f>Forward!Q121+('Swap - Encargos'!T38)</f>
        <v>223</v>
      </c>
      <c r="R121" s="4">
        <f>Forward!R121+('Swap - Encargos'!U38)</f>
        <v>215</v>
      </c>
      <c r="S121" s="4">
        <f>Forward!S121+('Swap - Encargos'!V38)</f>
        <v>210</v>
      </c>
      <c r="T121" s="4">
        <f>Forward!T121+('Swap - Encargos'!W38)</f>
        <v>205</v>
      </c>
      <c r="U121" s="4">
        <f>Forward!U121</f>
        <v>0</v>
      </c>
      <c r="V121" s="6"/>
      <c r="W121" s="20">
        <f t="shared" si="0"/>
        <v>222.72222222222223</v>
      </c>
      <c r="X121" s="20">
        <f t="shared" si="1"/>
        <v>242.41923868312753</v>
      </c>
      <c r="Y121" s="23">
        <f t="shared" si="2"/>
        <v>221.43333333333334</v>
      </c>
      <c r="Z121" s="23">
        <f t="shared" si="3"/>
        <v>236.29691358024684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123.77777777777777</v>
      </c>
      <c r="AJ121" s="9">
        <f t="shared" si="8"/>
        <v>0.35722302388969052</v>
      </c>
      <c r="AK121" s="9">
        <f t="shared" si="9"/>
        <v>0.35722302388969052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Forward!N122+('Swap - Encargos'!Q39)</f>
        <v>218</v>
      </c>
      <c r="O122" s="4">
        <f>Forward!O122+('Swap - Encargos'!R39)</f>
        <v>233</v>
      </c>
      <c r="P122" s="4">
        <f>Forward!P122+('Swap - Encargos'!S39)</f>
        <v>222</v>
      </c>
      <c r="Q122" s="4">
        <f>Forward!Q122+('Swap - Encargos'!T39)</f>
        <v>216</v>
      </c>
      <c r="R122" s="4">
        <f>Forward!R122+('Swap - Encargos'!U39)</f>
        <v>209</v>
      </c>
      <c r="S122" s="4">
        <f>Forward!S122+('Swap - Encargos'!V39)</f>
        <v>204</v>
      </c>
      <c r="T122" s="4">
        <f>Forward!T122+('Swap - Encargos'!W39)</f>
        <v>199</v>
      </c>
      <c r="U122" s="4">
        <f>Forward!U122</f>
        <v>0</v>
      </c>
      <c r="V122" s="6"/>
      <c r="W122" s="20">
        <f t="shared" si="0"/>
        <v>224.33333333333334</v>
      </c>
      <c r="X122" s="20">
        <f t="shared" si="1"/>
        <v>242.41923868312753</v>
      </c>
      <c r="Y122" s="23">
        <f t="shared" si="2"/>
        <v>219.6</v>
      </c>
      <c r="Z122" s="23">
        <f t="shared" si="3"/>
        <v>236.29691358024684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153.96666666666667</v>
      </c>
      <c r="AJ122" s="9">
        <f t="shared" si="8"/>
        <v>0.40699621111992246</v>
      </c>
      <c r="AK122" s="9">
        <f t="shared" si="9"/>
        <v>0.40699621111992246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Forward!N123+('Swap - Encargos'!Q40)</f>
        <v>267</v>
      </c>
      <c r="O123" s="4">
        <f>Forward!O123+('Swap - Encargos'!R40)</f>
        <v>253</v>
      </c>
      <c r="P123" s="4">
        <f>Forward!P123+('Swap - Encargos'!S40)</f>
        <v>242</v>
      </c>
      <c r="Q123" s="4">
        <f>Forward!Q123+('Swap - Encargos'!T40)</f>
        <v>223</v>
      </c>
      <c r="R123" s="4">
        <f>Forward!R123+('Swap - Encargos'!U40)</f>
        <v>218</v>
      </c>
      <c r="S123" s="4">
        <f>Forward!S123+('Swap - Encargos'!V40)</f>
        <v>213</v>
      </c>
      <c r="T123" s="4">
        <f>Forward!T123+('Swap - Encargos'!W40)</f>
        <v>203</v>
      </c>
      <c r="U123" s="4">
        <f>Forward!U123</f>
        <v>0</v>
      </c>
      <c r="V123" s="6"/>
      <c r="W123" s="20">
        <f t="shared" si="0"/>
        <v>252.77777777777777</v>
      </c>
      <c r="X123" s="20">
        <f t="shared" si="1"/>
        <v>242.41923868312753</v>
      </c>
      <c r="Y123" s="23">
        <f t="shared" si="2"/>
        <v>239.7</v>
      </c>
      <c r="Z123" s="23">
        <f t="shared" si="3"/>
        <v>236.29691358024684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125.52222222222224</v>
      </c>
      <c r="AJ123" s="9">
        <f t="shared" si="8"/>
        <v>0.3318060328369607</v>
      </c>
      <c r="AK123" s="9">
        <f t="shared" si="9"/>
        <v>0.3318060328369607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Forward!N124+('Swap - Encargos'!Q41)</f>
        <v>365</v>
      </c>
      <c r="O124" s="4">
        <f>Forward!O124+('Swap - Encargos'!R41)</f>
        <v>278</v>
      </c>
      <c r="P124" s="4">
        <f>Forward!P124+('Swap - Encargos'!S41)</f>
        <v>249</v>
      </c>
      <c r="Q124" s="4">
        <f>Forward!Q124+('Swap - Encargos'!T41)</f>
        <v>233</v>
      </c>
      <c r="R124" s="4">
        <f>Forward!R124+('Swap - Encargos'!U41)</f>
        <v>223</v>
      </c>
      <c r="S124" s="4">
        <f>Forward!S124+('Swap - Encargos'!V41)</f>
        <v>222</v>
      </c>
      <c r="T124" s="4">
        <f>Forward!T124+('Swap - Encargos'!W41)</f>
        <v>212</v>
      </c>
      <c r="U124" s="4">
        <f>Forward!U124</f>
        <v>0</v>
      </c>
      <c r="V124" s="6"/>
      <c r="W124" s="20">
        <f t="shared" si="0"/>
        <v>290</v>
      </c>
      <c r="X124" s="20">
        <f t="shared" si="1"/>
        <v>242.41923868312753</v>
      </c>
      <c r="Y124" s="23">
        <f t="shared" si="2"/>
        <v>264.83333333333331</v>
      </c>
      <c r="Z124" s="23">
        <f t="shared" si="3"/>
        <v>236.29691358024684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88.300000000000011</v>
      </c>
      <c r="AJ124" s="9">
        <f t="shared" si="8"/>
        <v>0.23341263547449118</v>
      </c>
      <c r="AK124" s="9">
        <f t="shared" si="9"/>
        <v>0.23341263547449118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Forward!N125+('Swap - Encargos'!Q42)</f>
        <v>413</v>
      </c>
      <c r="O125" s="4">
        <f>Forward!O125+('Swap - Encargos'!R42)</f>
        <v>309</v>
      </c>
      <c r="P125" s="4">
        <f>Forward!P125+('Swap - Encargos'!S42)</f>
        <v>261</v>
      </c>
      <c r="Q125" s="4">
        <f>Forward!Q125+('Swap - Encargos'!T42)</f>
        <v>238</v>
      </c>
      <c r="R125" s="4">
        <f>Forward!R125+('Swap - Encargos'!U42)</f>
        <v>230</v>
      </c>
      <c r="S125" s="4">
        <f>Forward!S125+('Swap - Encargos'!V42)</f>
        <v>230</v>
      </c>
      <c r="T125" s="4">
        <f>Forward!T125+('Swap - Encargos'!W42)</f>
        <v>220</v>
      </c>
      <c r="U125" s="4">
        <f>Forward!U125</f>
        <v>0</v>
      </c>
      <c r="V125" s="6"/>
      <c r="W125" s="20">
        <f t="shared" si="0"/>
        <v>313.08333333333331</v>
      </c>
      <c r="X125" s="20">
        <f t="shared" si="1"/>
        <v>242.41923868312753</v>
      </c>
      <c r="Y125" s="23">
        <f t="shared" si="2"/>
        <v>281.05</v>
      </c>
      <c r="Z125" s="23">
        <f t="shared" si="3"/>
        <v>236.29691358024684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65.216666666666697</v>
      </c>
      <c r="AJ125" s="9">
        <f t="shared" si="8"/>
        <v>0.17239404352806423</v>
      </c>
      <c r="AK125" s="9">
        <f t="shared" si="9"/>
        <v>0.17239404352806423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Forward!N126+('Swap - Encargos'!Q43)</f>
        <v>395</v>
      </c>
      <c r="O126" s="4">
        <f>Forward!O126+('Swap - Encargos'!R43)</f>
        <v>306</v>
      </c>
      <c r="P126" s="4">
        <f>Forward!P126+('Swap - Encargos'!S43)</f>
        <v>261</v>
      </c>
      <c r="Q126" s="4">
        <f>Forward!Q126+('Swap - Encargos'!T43)</f>
        <v>238</v>
      </c>
      <c r="R126" s="4">
        <f>Forward!R126+('Swap - Encargos'!U43)</f>
        <v>238</v>
      </c>
      <c r="S126" s="4">
        <f>Forward!S126+('Swap - Encargos'!V43)</f>
        <v>229</v>
      </c>
      <c r="T126" s="4">
        <f>Forward!T126+('Swap - Encargos'!W43)</f>
        <v>221</v>
      </c>
      <c r="U126" s="4">
        <f>Forward!U126</f>
        <v>0</v>
      </c>
      <c r="V126" s="6"/>
      <c r="W126" s="20">
        <f t="shared" si="0"/>
        <v>303.22222222222223</v>
      </c>
      <c r="X126" s="20">
        <f t="shared" si="1"/>
        <v>242.41923868312753</v>
      </c>
      <c r="Y126" s="23">
        <f t="shared" si="2"/>
        <v>276.53333333333336</v>
      </c>
      <c r="Z126" s="23">
        <f t="shared" si="3"/>
        <v>236.29691358024684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75.077777777777783</v>
      </c>
      <c r="AJ126" s="9">
        <f t="shared" si="8"/>
        <v>0.19846095103827063</v>
      </c>
      <c r="AK126" s="9">
        <f t="shared" si="9"/>
        <v>0.19846095103827063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Forward!N127+('Swap - Encargos'!Q44)</f>
        <v>402</v>
      </c>
      <c r="O127" s="4">
        <f>Forward!O127+('Swap - Encargos'!R44)</f>
        <v>313</v>
      </c>
      <c r="P127" s="4">
        <f>Forward!P127+('Swap - Encargos'!S44)</f>
        <v>262</v>
      </c>
      <c r="Q127" s="4">
        <f>Forward!Q127+('Swap - Encargos'!T44)</f>
        <v>245</v>
      </c>
      <c r="R127" s="4">
        <f>Forward!R127+('Swap - Encargos'!U44)</f>
        <v>237</v>
      </c>
      <c r="S127" s="4">
        <f>Forward!S127+('Swap - Encargos'!V44)</f>
        <v>230</v>
      </c>
      <c r="T127" s="4">
        <f>Forward!T127+('Swap - Encargos'!W44)</f>
        <v>217</v>
      </c>
      <c r="U127" s="4">
        <f>Forward!U127</f>
        <v>0</v>
      </c>
      <c r="V127" s="6"/>
      <c r="W127" s="20">
        <f t="shared" si="0"/>
        <v>303.86111111111109</v>
      </c>
      <c r="X127" s="20">
        <f t="shared" si="1"/>
        <v>242.41923868312753</v>
      </c>
      <c r="Y127" s="23">
        <f t="shared" si="2"/>
        <v>277.46666666666664</v>
      </c>
      <c r="Z127" s="23">
        <f t="shared" si="3"/>
        <v>236.29691358024684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74.438888888888926</v>
      </c>
      <c r="AJ127" s="9">
        <f t="shared" si="8"/>
        <v>0.19677210914324325</v>
      </c>
      <c r="AK127" s="9">
        <f t="shared" si="9"/>
        <v>0.19677210914324325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Forward!N128+('Swap - Encargos'!Q45)</f>
        <v>353</v>
      </c>
      <c r="O128" s="4">
        <f>Forward!O128+('Swap - Encargos'!R45)</f>
        <v>309</v>
      </c>
      <c r="P128" s="4">
        <f>Forward!P128+('Swap - Encargos'!S45)</f>
        <v>267</v>
      </c>
      <c r="Q128" s="4">
        <f>Forward!Q128+('Swap - Encargos'!T45)</f>
        <v>246</v>
      </c>
      <c r="R128" s="4">
        <f>Forward!R128+('Swap - Encargos'!U45)</f>
        <v>239</v>
      </c>
      <c r="S128" s="4">
        <f>Forward!S128+('Swap - Encargos'!V45)</f>
        <v>234</v>
      </c>
      <c r="T128" s="4">
        <f>Forward!T128+('Swap - Encargos'!W45)</f>
        <v>222</v>
      </c>
      <c r="U128" s="4">
        <f>Forward!U128</f>
        <v>0</v>
      </c>
      <c r="V128" s="6"/>
      <c r="W128" s="20">
        <f t="shared" si="0"/>
        <v>291.83333333333331</v>
      </c>
      <c r="X128" s="20">
        <f t="shared" si="1"/>
        <v>242.41923868312753</v>
      </c>
      <c r="Y128" s="23">
        <f t="shared" si="2"/>
        <v>270.89999999999998</v>
      </c>
      <c r="Z128" s="23">
        <f t="shared" si="3"/>
        <v>236.29691358024684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86.466666666666697</v>
      </c>
      <c r="AJ128" s="9">
        <f t="shared" si="8"/>
        <v>0.2285663935148472</v>
      </c>
      <c r="AK128" s="9">
        <f t="shared" si="9"/>
        <v>0.2285663935148472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Forward!N129+('Swap - Encargos'!Q46)</f>
        <v>334</v>
      </c>
      <c r="O129" s="4">
        <f>Forward!O129+('Swap - Encargos'!R46)</f>
        <v>306</v>
      </c>
      <c r="P129" s="4">
        <f>Forward!P129+('Swap - Encargos'!S46)</f>
        <v>264</v>
      </c>
      <c r="Q129" s="4">
        <f>Forward!Q129+('Swap - Encargos'!T46)</f>
        <v>245</v>
      </c>
      <c r="R129" s="4">
        <f>Forward!R129+('Swap - Encargos'!U46)</f>
        <v>242</v>
      </c>
      <c r="S129" s="4">
        <f>Forward!S129+('Swap - Encargos'!V46)</f>
        <v>230</v>
      </c>
      <c r="T129" s="4">
        <f>Forward!T129+('Swap - Encargos'!W46)</f>
        <v>238</v>
      </c>
      <c r="U129" s="4">
        <f>Forward!U129</f>
        <v>0</v>
      </c>
      <c r="V129" s="6"/>
      <c r="W129" s="20">
        <f t="shared" si="0"/>
        <v>284.02777777777777</v>
      </c>
      <c r="X129" s="20">
        <f t="shared" si="1"/>
        <v>242.41923868312753</v>
      </c>
      <c r="Y129" s="23">
        <f t="shared" si="2"/>
        <v>266.06666666666666</v>
      </c>
      <c r="Z129" s="23">
        <f t="shared" si="3"/>
        <v>236.29691358024684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94.27222222222224</v>
      </c>
      <c r="AJ129" s="9">
        <f t="shared" si="8"/>
        <v>0.24919963579757398</v>
      </c>
      <c r="AK129" s="9">
        <f t="shared" si="9"/>
        <v>0.24919963579757398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Forward!N130+('Swap - Encargos'!Q47)</f>
        <v>372</v>
      </c>
      <c r="O130" s="4">
        <f>Forward!O130+('Swap - Encargos'!R47)</f>
        <v>327</v>
      </c>
      <c r="P130" s="4">
        <f>Forward!P130+('Swap - Encargos'!S47)</f>
        <v>280</v>
      </c>
      <c r="Q130" s="4">
        <f>Forward!Q130+('Swap - Encargos'!T47)</f>
        <v>262</v>
      </c>
      <c r="R130" s="4">
        <f>Forward!R130+('Swap - Encargos'!U47)</f>
        <v>255</v>
      </c>
      <c r="S130" s="4">
        <f>Forward!S130+('Swap - Encargos'!V47)</f>
        <v>249</v>
      </c>
      <c r="T130" s="4">
        <f>Forward!T130+('Swap - Encargos'!W47)</f>
        <v>247</v>
      </c>
      <c r="U130" s="4">
        <f>Forward!U130</f>
        <v>0</v>
      </c>
      <c r="V130" s="6"/>
      <c r="W130" s="20">
        <f t="shared" si="0"/>
        <v>301.88888888888891</v>
      </c>
      <c r="X130" s="20">
        <f t="shared" si="1"/>
        <v>242.41923868312753</v>
      </c>
      <c r="Y130" s="23">
        <f t="shared" si="2"/>
        <v>282.8</v>
      </c>
      <c r="Z130" s="23">
        <f t="shared" si="3"/>
        <v>236.29691358024684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76.411111111111097</v>
      </c>
      <c r="AJ130" s="9">
        <f t="shared" si="8"/>
        <v>0.20198549064528443</v>
      </c>
      <c r="AK130" s="9">
        <f t="shared" si="9"/>
        <v>0.20198549064528443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Forward!N131+('Swap - Encargos'!Q48)</f>
        <v>362</v>
      </c>
      <c r="O131" s="4">
        <f>Forward!O131+('Swap - Encargos'!R48)</f>
        <v>313</v>
      </c>
      <c r="P131" s="4">
        <f>Forward!P131+('Swap - Encargos'!S48)</f>
        <v>284</v>
      </c>
      <c r="Q131" s="4">
        <f>Forward!Q131+('Swap - Encargos'!T48)</f>
        <v>273</v>
      </c>
      <c r="R131" s="4">
        <f>Forward!R131+('Swap - Encargos'!U48)</f>
        <v>264</v>
      </c>
      <c r="S131" s="4">
        <f>Forward!S131+('Swap - Encargos'!V48)</f>
        <v>258</v>
      </c>
      <c r="T131" s="4">
        <f>Forward!T131+('Swap - Encargos'!W48)</f>
        <v>260</v>
      </c>
      <c r="U131" s="4">
        <f>Forward!U131</f>
        <v>0</v>
      </c>
      <c r="V131" s="6"/>
      <c r="W131" s="20">
        <f t="shared" si="0"/>
        <v>297.41666666666669</v>
      </c>
      <c r="X131" s="20">
        <f t="shared" si="1"/>
        <v>242.41923868312753</v>
      </c>
      <c r="Y131" s="23">
        <f t="shared" si="2"/>
        <v>283.60000000000002</v>
      </c>
      <c r="Z131" s="23">
        <f t="shared" si="3"/>
        <v>236.29691358024684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80.883333333333326</v>
      </c>
      <c r="AJ131" s="9">
        <f t="shared" si="8"/>
        <v>0.21380738391047666</v>
      </c>
      <c r="AK131" s="9">
        <f>IF(AJ131&gt;0,AJ131,0)</f>
        <v>0.21380738391047666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Forward!N132+('Swap - Encargos'!Q49)</f>
        <v>338</v>
      </c>
      <c r="O132" s="4">
        <f>Forward!O132+('Swap - Encargos'!R49)</f>
        <v>314</v>
      </c>
      <c r="P132" s="4">
        <f>Forward!P132+('Swap - Encargos'!S49)</f>
        <v>271</v>
      </c>
      <c r="Q132" s="4">
        <f>Forward!Q132+('Swap - Encargos'!T49)</f>
        <v>265</v>
      </c>
      <c r="R132" s="4">
        <f>Forward!R132+('Swap - Encargos'!U49)</f>
        <v>261</v>
      </c>
      <c r="S132" s="4">
        <f>Forward!S132+('Swap - Encargos'!V49)</f>
        <v>253</v>
      </c>
      <c r="T132" s="4">
        <f>Forward!T132+('Swap - Encargos'!W49)</f>
        <v>253</v>
      </c>
      <c r="U132" s="4">
        <f>Forward!U132</f>
        <v>0</v>
      </c>
      <c r="V132" s="6"/>
      <c r="W132" s="20">
        <f t="shared" si="0"/>
        <v>287.38888888888891</v>
      </c>
      <c r="X132" s="20">
        <f t="shared" si="1"/>
        <v>242.41923868312753</v>
      </c>
      <c r="Y132" s="23">
        <f t="shared" si="2"/>
        <v>275.63333333333333</v>
      </c>
      <c r="Z132" s="23">
        <f t="shared" si="3"/>
        <v>236.29691358024684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90.911111111111097</v>
      </c>
      <c r="AJ132" s="9">
        <f t="shared" si="8"/>
        <v>0.24031485887155987</v>
      </c>
      <c r="AK132" s="9">
        <f>IF(AJ132&gt;0,AJ132,0)</f>
        <v>0.24031485887155987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Forward!N133+('Swap - Encargos'!Q50)</f>
        <v>362</v>
      </c>
      <c r="O133" s="4">
        <f>Forward!O133+('Swap - Encargos'!R50)</f>
        <v>360</v>
      </c>
      <c r="P133" s="4">
        <f>Forward!P133+('Swap - Encargos'!S50)</f>
        <v>316</v>
      </c>
      <c r="Q133" s="4">
        <f>Forward!Q133+('Swap - Encargos'!T50)</f>
        <v>310</v>
      </c>
      <c r="R133" s="4">
        <f>Forward!R133+('Swap - Encargos'!U50)</f>
        <v>280</v>
      </c>
      <c r="S133" s="4">
        <f>Forward!S133+('Swap - Encargos'!V50)</f>
        <v>257</v>
      </c>
      <c r="T133" s="4">
        <f>Forward!T133+('Swap - Encargos'!W50)</f>
        <v>250</v>
      </c>
      <c r="U133" s="4">
        <f>Forward!U133</f>
        <v>0</v>
      </c>
      <c r="V133" s="6"/>
      <c r="W133" s="20">
        <f t="shared" si="0"/>
        <v>330.11111111111109</v>
      </c>
      <c r="X133" s="20">
        <f t="shared" si="1"/>
        <v>242.41923868312753</v>
      </c>
      <c r="Y133" s="23">
        <f t="shared" si="2"/>
        <v>306.35000000000002</v>
      </c>
      <c r="Z133" s="23">
        <f t="shared" si="3"/>
        <v>236.29691358024684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48.188888888888926</v>
      </c>
      <c r="AJ133" s="9">
        <f t="shared" si="8"/>
        <v>0.12738273563015839</v>
      </c>
      <c r="AK133" s="9">
        <f>IF(AJ133&gt;0,AJ133,0)</f>
        <v>0.12738273563015839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Forward!O134+('Swap - Encargos'!R51)</f>
        <v>407</v>
      </c>
      <c r="P134" s="4">
        <f>Forward!P134+('Swap - Encargos'!S51)</f>
        <v>344</v>
      </c>
      <c r="Q134" s="4">
        <f>Forward!Q134+('Swap - Encargos'!T51)</f>
        <v>330</v>
      </c>
      <c r="R134" s="4">
        <f>Forward!R134+('Swap - Encargos'!U51)</f>
        <v>308</v>
      </c>
      <c r="S134" s="4">
        <f>Forward!S134+('Swap - Encargos'!V51)</f>
        <v>270</v>
      </c>
      <c r="T134" s="4">
        <f>Forward!T134+('Swap - Encargos'!W51)</f>
        <v>256</v>
      </c>
      <c r="U134" s="4">
        <f>Forward!U134</f>
        <v>0</v>
      </c>
      <c r="V134" s="6"/>
      <c r="W134" s="20">
        <f t="shared" si="0"/>
        <v>360.33333333333331</v>
      </c>
      <c r="X134" s="20">
        <f t="shared" si="1"/>
        <v>242.41923868312753</v>
      </c>
      <c r="Y134" s="23">
        <f t="shared" si="2"/>
        <v>331.8</v>
      </c>
      <c r="Z134" s="23">
        <f t="shared" si="3"/>
        <v>236.29691358024684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29.666666666666686</v>
      </c>
      <c r="AJ134" s="9">
        <f t="shared" si="8"/>
        <v>7.6068376068376117E-2</v>
      </c>
      <c r="AK134" s="9">
        <f>IF(AJ134&gt;0,AJ134,0)</f>
        <v>7.6068376068376117E-2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Forward!O135+('Swap - Encargos'!R52)</f>
        <v>477</v>
      </c>
      <c r="P135" s="4">
        <f>Forward!P135+('Swap - Encargos'!S52)</f>
        <v>364</v>
      </c>
      <c r="Q135" s="4">
        <f>Forward!Q135+('Swap - Encargos'!T52)</f>
        <v>350</v>
      </c>
      <c r="R135" s="4">
        <f>Forward!R135+('Swap - Encargos'!U52)</f>
        <v>322</v>
      </c>
      <c r="S135" s="4">
        <f>Forward!S135+('Swap - Encargos'!V52)</f>
        <v>300</v>
      </c>
      <c r="T135" s="4">
        <f>Forward!T135+('Swap - Encargos'!W52)</f>
        <v>262</v>
      </c>
      <c r="U135" s="4">
        <f>Forward!U135</f>
        <v>0</v>
      </c>
      <c r="V135" s="6"/>
      <c r="W135" s="20">
        <f t="shared" si="0"/>
        <v>392.69444444444446</v>
      </c>
      <c r="X135" s="20">
        <f t="shared" si="1"/>
        <v>242.41923868312753</v>
      </c>
      <c r="Y135" s="23">
        <f t="shared" si="2"/>
        <v>359.01666666666665</v>
      </c>
      <c r="Z135" s="23">
        <f t="shared" si="3"/>
        <v>236.29691358024684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-2.6944444444444571</v>
      </c>
      <c r="AJ135" s="9">
        <f>(AE135-W135)/AE135</f>
        <v>-6.908831908831941E-3</v>
      </c>
      <c r="AK135" s="9">
        <f>IF(AJ135&gt;0,AJ135,0)</f>
        <v>0</v>
      </c>
      <c r="AL135" s="9">
        <f>IF(AJ135&lt;0,AJ135,0)</f>
        <v>-6.908831908831941E-3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Forward!O136+('Swap - Encargos'!R53)</f>
        <v>444</v>
      </c>
      <c r="P136" s="4">
        <f>Forward!P136+('Swap - Encargos'!S53)</f>
        <v>349</v>
      </c>
      <c r="Q136" s="4">
        <f>Forward!Q136+('Swap - Encargos'!T53)</f>
        <v>330</v>
      </c>
      <c r="R136" s="4">
        <f>Forward!R136+('Swap - Encargos'!U53)</f>
        <v>310</v>
      </c>
      <c r="S136" s="4">
        <f>Forward!S136+('Swap - Encargos'!V53)</f>
        <v>289</v>
      </c>
      <c r="T136" s="4">
        <f>Forward!T136+('Swap - Encargos'!W53)</f>
        <v>265</v>
      </c>
      <c r="U136" s="4">
        <f>Forward!U136</f>
        <v>0</v>
      </c>
      <c r="V136" s="6"/>
      <c r="W136" s="20">
        <f t="shared" si="0"/>
        <v>366.88888888888891</v>
      </c>
      <c r="X136" s="20">
        <f t="shared" si="1"/>
        <v>242.41923868312753</v>
      </c>
      <c r="Y136" s="23">
        <f t="shared" si="2"/>
        <v>338.43333333333334</v>
      </c>
      <c r="Z136" s="23">
        <f t="shared" si="3"/>
        <v>236.29691358024684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39" si="16">$AE136+$AB136</f>
        <v>434.63</v>
      </c>
      <c r="AH136" s="8">
        <f t="shared" si="6"/>
        <v>468.77</v>
      </c>
      <c r="AI136" s="25">
        <f t="shared" ref="AI136:AI139" si="17">(AE136-W136)</f>
        <v>23.111111111111086</v>
      </c>
      <c r="AJ136" s="9">
        <f t="shared" ref="AJ136:AJ139" si="18">(AE136-W136)/AE136</f>
        <v>5.9259259259259192E-2</v>
      </c>
      <c r="AK136" s="9">
        <f t="shared" ref="AK136:AK139" si="19">IF(AJ136&gt;0,AJ136,0)</f>
        <v>5.9259259259259192E-2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Forward!O137+('Swap - Encargos'!R54)</f>
        <v>371</v>
      </c>
      <c r="P137" s="4">
        <f>Forward!P137+('Swap - Encargos'!S54)</f>
        <v>347</v>
      </c>
      <c r="Q137" s="4">
        <f>Forward!Q137+('Swap - Encargos'!T54)</f>
        <v>333</v>
      </c>
      <c r="R137" s="4">
        <f>Forward!R137+('Swap - Encargos'!U54)</f>
        <v>308</v>
      </c>
      <c r="S137" s="4">
        <f>Forward!S137+('Swap - Encargos'!V54)</f>
        <v>281</v>
      </c>
      <c r="T137" s="4">
        <f>Forward!T137+('Swap - Encargos'!W54)</f>
        <v>267</v>
      </c>
      <c r="U137" s="4">
        <f>Forward!U137</f>
        <v>0</v>
      </c>
      <c r="V137" s="4"/>
      <c r="W137" s="20">
        <f t="shared" si="0"/>
        <v>345.08333333333331</v>
      </c>
      <c r="X137" s="20">
        <f t="shared" si="1"/>
        <v>242.41923868312753</v>
      </c>
      <c r="Y137" s="23">
        <f t="shared" si="2"/>
        <v>322.8</v>
      </c>
      <c r="Z137" s="23">
        <f t="shared" si="3"/>
        <v>236.29691358024684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44.916666666666686</v>
      </c>
      <c r="AJ137" s="9">
        <f t="shared" si="18"/>
        <v>0.11517094017094022</v>
      </c>
      <c r="AK137" s="9">
        <f t="shared" si="19"/>
        <v>0.11517094017094022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Forward!O138+('Swap - Encargos'!R55)</f>
        <v>379</v>
      </c>
      <c r="P138" s="4">
        <f>Forward!P138+('Swap - Encargos'!S55)</f>
        <v>365</v>
      </c>
      <c r="Q138" s="4">
        <f>Forward!Q138+('Swap - Encargos'!T55)</f>
        <v>344</v>
      </c>
      <c r="R138" s="4">
        <f>Forward!R138+('Swap - Encargos'!U55)</f>
        <v>317</v>
      </c>
      <c r="S138" s="4">
        <f>Forward!S138+('Swap - Encargos'!V55)</f>
        <v>300</v>
      </c>
      <c r="T138" s="4">
        <f>Forward!T138+('Swap - Encargos'!W55)</f>
        <v>269</v>
      </c>
      <c r="U138" s="4">
        <f>Forward!U138</f>
        <v>0</v>
      </c>
      <c r="V138" s="4"/>
      <c r="W138" s="20">
        <f t="shared" si="0"/>
        <v>355.77777777777777</v>
      </c>
      <c r="X138" s="20">
        <f t="shared" si="1"/>
        <v>242.41923868312753</v>
      </c>
      <c r="Y138" s="23">
        <f t="shared" si="2"/>
        <v>333.66666666666669</v>
      </c>
      <c r="Z138" s="23">
        <f t="shared" si="3"/>
        <v>236.29691358024684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34.222222222222229</v>
      </c>
      <c r="AJ138" s="9">
        <f t="shared" si="18"/>
        <v>8.7749287749287766E-2</v>
      </c>
      <c r="AK138" s="9">
        <f t="shared" si="19"/>
        <v>8.7749287749287766E-2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Forward!O139+('Swap - Encargos'!R56)</f>
        <v>366</v>
      </c>
      <c r="P139" s="4">
        <f>Forward!P139+('Swap - Encargos'!S56)</f>
        <v>363</v>
      </c>
      <c r="Q139" s="4">
        <f>Forward!Q139+('Swap - Encargos'!T56)</f>
        <v>345</v>
      </c>
      <c r="R139" s="4">
        <f>Forward!R139+('Swap - Encargos'!U56)</f>
        <v>319</v>
      </c>
      <c r="S139" s="4">
        <f>Forward!S139+('Swap - Encargos'!V56)</f>
        <v>302</v>
      </c>
      <c r="T139" s="4">
        <f>Forward!T139+('Swap - Encargos'!W56)</f>
        <v>270</v>
      </c>
      <c r="U139" s="4">
        <f>Forward!U139</f>
        <v>0</v>
      </c>
      <c r="V139" s="4"/>
      <c r="W139" s="20">
        <f t="shared" si="0"/>
        <v>351.47222222222223</v>
      </c>
      <c r="X139" s="20">
        <f t="shared" si="1"/>
        <v>242.41923868312753</v>
      </c>
      <c r="Y139" s="23">
        <f t="shared" si="2"/>
        <v>331</v>
      </c>
      <c r="Z139" s="23">
        <f t="shared" si="3"/>
        <v>236.29691358024684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38.527777777777771</v>
      </c>
      <c r="AJ139" s="9">
        <f t="shared" si="18"/>
        <v>9.8789173789173776E-2</v>
      </c>
      <c r="AK139" s="9">
        <f t="shared" si="19"/>
        <v>9.8789173789173776E-2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F7456-EDAC-496E-8D6B-06C334C64BA1}">
  <dimension ref="A1:AR145"/>
  <sheetViews>
    <sheetView workbookViewId="0">
      <pane ySplit="1" topLeftCell="A84" activePane="bottomLeft" state="frozen"/>
      <selection pane="bottomLeft" activeCell="C98" sqref="C98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Encargos'!B3+'Swap - Encargos'!N3)*(1+SUM($B86:$B$228))</f>
        <v>309.166</v>
      </c>
      <c r="L86" s="4">
        <f>Forward!L86*(1+SUM($B86:$B$228))+(-'Swap - Encargos'!C3+'Swap - Encargos'!O3)*(1+SUM($B86:$B$228))</f>
        <v>321.38600000000002</v>
      </c>
      <c r="M86" s="4">
        <f>Forward!M86*(1+SUM($B86:$B$228))+(-'Swap - Encargos'!D3+'Swap - Encargos'!P3)*(1+SUM($B86:$B$228))</f>
        <v>299.39</v>
      </c>
      <c r="N86" s="4">
        <f>Forward!N86*(1+SUM($B86:$B$228))+(-'Swap - Encargos'!E3+'Swap - Encargos'!Q3)*(1+SUM($B86:$B$228))</f>
        <v>281.06</v>
      </c>
      <c r="O86" s="4">
        <f>Forward!O86*(1+SUM($B86:$B$228))+(-'Swap - Encargos'!F3+'Swap - Encargos'!R3)*(1+SUM($B86:$B$228))</f>
        <v>271.28399999999999</v>
      </c>
      <c r="P86" s="4">
        <f>Forward!P86*(1+SUM($B86:$B$228))+(-'Swap - Encargos'!G3+'Swap - Encargos'!S3)*(1+SUM($B86:$B$228))</f>
        <v>268.84000000000003</v>
      </c>
      <c r="Q86" s="4">
        <f>Forward!Q86*(1+SUM($B86:$B$228))+(-'Swap - Encargos'!H3+'Swap - Encargos'!T3)*(1+SUM($B86:$B$228))</f>
        <v>265.17399999999998</v>
      </c>
      <c r="R86" s="4">
        <f>Forward!R86*(1+SUM($B86:$B$228))+(-'Swap - Encargos'!I3+'Swap - Encargos'!U3)*(1+SUM($B86:$B$228))</f>
        <v>260.286</v>
      </c>
      <c r="S86" s="4">
        <f>Forward!S86*(1+SUM($B86:$B$228))+(-'Swap - Encargos'!J3+'Swap - Encargos'!V3)*(1+SUM($B86:$B$228))</f>
        <v>254.17599999999999</v>
      </c>
      <c r="T86" s="4">
        <f>Forward!T86*(1+SUM($B86:$B$228))+(-'Swap - Encargos'!K3+'Swap - Encargos'!W3)*(1+SUM($B86:$B$228))</f>
        <v>248.066</v>
      </c>
      <c r="U86" s="4">
        <f>Forward!U86*(1+SUM($B86:$B$228))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309.98066666666665</v>
      </c>
      <c r="X86" s="20">
        <f t="shared" ref="X86:X139" si="1">AVERAGE($W$2:$W$198)</f>
        <v>249.27045689300417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296.4572</v>
      </c>
      <c r="Z86" s="23">
        <f t="shared" ref="Z86:Z139" si="3">AVERAGE($Y$2:$Y$198)</f>
        <v>246.58360527777785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134" si="7">(AE86-W86)</f>
        <v>63.951333333333309</v>
      </c>
      <c r="AJ86" s="9">
        <f t="shared" ref="AJ86:AJ134" si="8">(AE86-W86)/AE86</f>
        <v>0.17102396514161217</v>
      </c>
      <c r="AK86" s="9">
        <f t="shared" ref="AK86:AK130" si="9">IF(AJ86&gt;0,AJ86,0)</f>
        <v>0.17102396514161217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Encargos'!B4+'Swap - Encargos'!N4)*(1+SUM($B87:$B$228))</f>
        <v>225.07099999999997</v>
      </c>
      <c r="L87" s="4">
        <f>Forward!L87*(1+SUM($B87:$B$228))+(-'Swap - Encargos'!C4+'Swap - Encargos'!O4)*(1+SUM($B87:$B$228))</f>
        <v>306.58319999999998</v>
      </c>
      <c r="M87" s="4">
        <f>Forward!M87*(1+SUM($B87:$B$228))+(-'Swap - Encargos'!D4+'Swap - Encargos'!P4)*(1+SUM($B87:$B$228))</f>
        <v>301.71679999999998</v>
      </c>
      <c r="N87" s="4">
        <f>Forward!N87*(1+SUM($B87:$B$228))+(-'Swap - Encargos'!E4+'Swap - Encargos'!Q4)*(1+SUM($B87:$B$228))</f>
        <v>279.81799999999998</v>
      </c>
      <c r="O87" s="4">
        <f>Forward!O87*(1+SUM($B87:$B$228))+(-'Swap - Encargos'!F4+'Swap - Encargos'!R4)*(1+SUM($B87:$B$228))</f>
        <v>277.38479999999998</v>
      </c>
      <c r="P87" s="4">
        <f>Forward!P87*(1+SUM($B87:$B$228))+(-'Swap - Encargos'!G4+'Swap - Encargos'!S4)*(1+SUM($B87:$B$228))</f>
        <v>267.65199999999999</v>
      </c>
      <c r="Q87" s="4">
        <f>Forward!Q87*(1+SUM($B87:$B$228))+(-'Swap - Encargos'!H4+'Swap - Encargos'!T4)*(1+SUM($B87:$B$228))</f>
        <v>264.00219999999996</v>
      </c>
      <c r="R87" s="4">
        <f>Forward!R87*(1+SUM($B87:$B$228))+(-'Swap - Encargos'!I4+'Swap - Encargos'!U4)*(1+SUM($B87:$B$228))</f>
        <v>259.13579999999996</v>
      </c>
      <c r="S87" s="4">
        <f>Forward!S87*(1+SUM($B87:$B$228))+(-'Swap - Encargos'!J4+'Swap - Encargos'!V4)*(1+SUM($B87:$B$228))</f>
        <v>253.05279999999996</v>
      </c>
      <c r="T87" s="4">
        <f>Forward!T87*(1+SUM($B87:$B$228))+(-'Swap - Encargos'!K4+'Swap - Encargos'!W4)*(1+SUM($B87:$B$228))</f>
        <v>246.96979999999996</v>
      </c>
      <c r="U87" s="4">
        <f>Forward!U87*(1+SUM($B87:$B$228))</f>
        <v>0</v>
      </c>
      <c r="V87" s="6"/>
      <c r="W87" s="20">
        <f t="shared" si="0"/>
        <v>279.31108333333327</v>
      </c>
      <c r="X87" s="20">
        <f t="shared" si="1"/>
        <v>249.27045689300417</v>
      </c>
      <c r="Y87" s="23">
        <f t="shared" si="2"/>
        <v>278.82444333333325</v>
      </c>
      <c r="Z87" s="23">
        <f t="shared" si="3"/>
        <v>246.58360527777785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94.620916666666687</v>
      </c>
      <c r="AJ87" s="9">
        <f t="shared" si="8"/>
        <v>0.25304311122521395</v>
      </c>
      <c r="AK87" s="9">
        <f t="shared" si="9"/>
        <v>0.25304311122521395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Encargos'!B5+'Swap - Encargos'!N5)*(1+SUM($B88:$B$228))</f>
        <v>273.87550000000005</v>
      </c>
      <c r="L88" s="4">
        <f>Forward!L88*(1+SUM($B88:$B$228))+(-'Swap - Encargos'!C5+'Swap - Encargos'!O5)*(1+SUM($B88:$B$228))</f>
        <v>341.43950000000007</v>
      </c>
      <c r="M88" s="4">
        <f>Forward!M88*(1+SUM($B88:$B$228))+(-'Swap - Encargos'!D5+'Swap - Encargos'!P5)*(1+SUM($B88:$B$228))</f>
        <v>306.45100000000002</v>
      </c>
      <c r="N88" s="4">
        <f>Forward!N88*(1+SUM($B88:$B$228))+(-'Swap - Encargos'!E5+'Swap - Encargos'!Q5)*(1+SUM($B88:$B$228))</f>
        <v>271.46250000000003</v>
      </c>
      <c r="O88" s="4">
        <f>Forward!O88*(1+SUM($B88:$B$228))+(-'Swap - Encargos'!F5+'Swap - Encargos'!R5)*(1+SUM($B88:$B$228))</f>
        <v>269.04950000000002</v>
      </c>
      <c r="P88" s="4">
        <f>Forward!P88*(1+SUM($B88:$B$228))+(-'Swap - Encargos'!G5+'Swap - Encargos'!S5)*(1+SUM($B88:$B$228))</f>
        <v>264.22350000000006</v>
      </c>
      <c r="Q88" s="4">
        <f>Forward!Q88*(1+SUM($B88:$B$228))+(-'Swap - Encargos'!H5+'Swap - Encargos'!T5)*(1+SUM($B88:$B$228))</f>
        <v>260.60400000000004</v>
      </c>
      <c r="R88" s="4">
        <f>Forward!R88*(1+SUM($B88:$B$228))+(-'Swap - Encargos'!I5+'Swap - Encargos'!U5)*(1+SUM($B88:$B$228))</f>
        <v>255.77800000000002</v>
      </c>
      <c r="S88" s="4">
        <f>Forward!S88*(1+SUM($B88:$B$228))+(-'Swap - Encargos'!J5+'Swap - Encargos'!V5)*(1+SUM($B88:$B$228))</f>
        <v>249.74550000000002</v>
      </c>
      <c r="T88" s="4">
        <f>Forward!T88*(1+SUM($B88:$B$228))+(-'Swap - Encargos'!K5+'Swap - Encargos'!W5)*(1+SUM($B88:$B$228))</f>
        <v>243.71300000000002</v>
      </c>
      <c r="U88" s="4">
        <f>Forward!U88*(1+SUM($B88:$B$228))</f>
        <v>0</v>
      </c>
      <c r="V88" s="6"/>
      <c r="W88" s="20">
        <f t="shared" si="0"/>
        <v>307.12127777777783</v>
      </c>
      <c r="X88" s="20">
        <f t="shared" si="1"/>
        <v>249.27045689300417</v>
      </c>
      <c r="Y88" s="23">
        <f t="shared" si="2"/>
        <v>292.13386666666673</v>
      </c>
      <c r="Z88" s="23">
        <f t="shared" si="3"/>
        <v>246.58360527777785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66.810722222222125</v>
      </c>
      <c r="AJ88" s="9">
        <f t="shared" si="8"/>
        <v>0.17867078030824357</v>
      </c>
      <c r="AK88" s="9">
        <f t="shared" si="9"/>
        <v>0.17867078030824357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Encargos'!B6+'Swap - Encargos'!N6)*(1+SUM($B89:$B$228))</f>
        <v>247.58240000000001</v>
      </c>
      <c r="L89" s="4">
        <f>Forward!L89*(1+SUM($B89:$B$228))+(-'Swap - Encargos'!C6+'Swap - Encargos'!O6)*(1+SUM($B89:$B$228))</f>
        <v>330.90340000000003</v>
      </c>
      <c r="M89" s="4">
        <f>Forward!M89*(1+SUM($B89:$B$228))+(-'Swap - Encargos'!D6+'Swap - Encargos'!P6)*(1+SUM($B89:$B$228))</f>
        <v>307.09740000000005</v>
      </c>
      <c r="N89" s="4">
        <f>Forward!N89*(1+SUM($B89:$B$228))+(-'Swap - Encargos'!E6+'Swap - Encargos'!Q6)*(1+SUM($B89:$B$228))</f>
        <v>280.91079999999999</v>
      </c>
      <c r="O89" s="4">
        <f>Forward!O89*(1+SUM($B89:$B$228))+(-'Swap - Encargos'!F6+'Swap - Encargos'!R6)*(1+SUM($B89:$B$228))</f>
        <v>269.00780000000003</v>
      </c>
      <c r="P89" s="4">
        <f>Forward!P89*(1+SUM($B89:$B$228))+(-'Swap - Encargos'!G6+'Swap - Encargos'!S6)*(1+SUM($B89:$B$228))</f>
        <v>263.05630000000002</v>
      </c>
      <c r="Q89" s="4">
        <f>Forward!Q89*(1+SUM($B89:$B$228))+(-'Swap - Encargos'!H6+'Swap - Encargos'!T6)*(1+SUM($B89:$B$228))</f>
        <v>259.48540000000003</v>
      </c>
      <c r="R89" s="4">
        <f>Forward!R89*(1+SUM($B89:$B$228))+(-'Swap - Encargos'!I6+'Swap - Encargos'!U6)*(1+SUM($B89:$B$228))</f>
        <v>257.10480000000001</v>
      </c>
      <c r="S89" s="4">
        <f>Forward!S89*(1+SUM($B89:$B$228))+(-'Swap - Encargos'!J6+'Swap - Encargos'!V6)*(1+SUM($B89:$B$228))</f>
        <v>251.15330000000006</v>
      </c>
      <c r="T89" s="4">
        <f>Forward!T89*(1+SUM($B89:$B$228))+(-'Swap - Encargos'!K6+'Swap - Encargos'!W6)*(1+SUM($B89:$B$228))</f>
        <v>245.20180000000005</v>
      </c>
      <c r="U89" s="4">
        <f>Forward!U89*(1+SUM($B89:$B$228))</f>
        <v>0</v>
      </c>
      <c r="V89" s="6"/>
      <c r="W89" s="20">
        <f t="shared" si="0"/>
        <v>297.97176666666678</v>
      </c>
      <c r="X89" s="20">
        <f t="shared" si="1"/>
        <v>249.27045689300417</v>
      </c>
      <c r="Y89" s="23">
        <f t="shared" si="2"/>
        <v>287.87405500000006</v>
      </c>
      <c r="Z89" s="23">
        <f t="shared" si="3"/>
        <v>246.58360527777785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75.960233333333179</v>
      </c>
      <c r="AJ89" s="9">
        <f t="shared" si="8"/>
        <v>0.2031391625571847</v>
      </c>
      <c r="AK89" s="9">
        <f t="shared" si="9"/>
        <v>0.2031391625571847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Encargos'!B7+'Swap - Encargos'!N7)*(1+SUM($B90:$B$228))</f>
        <v>240.65880000000001</v>
      </c>
      <c r="L90" s="4">
        <f>Forward!L90*(1+SUM($B90:$B$228))+(-'Swap - Encargos'!C7+'Swap - Encargos'!O7)*(1+SUM($B90:$B$228))</f>
        <v>299.6438</v>
      </c>
      <c r="M90" s="4">
        <f>Forward!M90*(1+SUM($B90:$B$228))+(-'Swap - Encargos'!D7+'Swap - Encargos'!P7)*(1+SUM($B90:$B$228))</f>
        <v>307.90169999999995</v>
      </c>
      <c r="N90" s="4">
        <f>Forward!N90*(1+SUM($B90:$B$228))+(-'Swap - Encargos'!E7+'Swap - Encargos'!Q7)*(1+SUM($B90:$B$228))</f>
        <v>290.20620000000002</v>
      </c>
      <c r="O90" s="4">
        <f>Forward!O90*(1+SUM($B90:$B$228))+(-'Swap - Encargos'!F7+'Swap - Encargos'!R7)*(1+SUM($B90:$B$228))</f>
        <v>271.33100000000002</v>
      </c>
      <c r="P90" s="4">
        <f>Forward!P90*(1+SUM($B90:$B$228))+(-'Swap - Encargos'!G7+'Swap - Encargos'!S7)*(1+SUM($B90:$B$228))</f>
        <v>267.7919</v>
      </c>
      <c r="Q90" s="4">
        <f>Forward!Q90*(1+SUM($B90:$B$228))+(-'Swap - Encargos'!H7+'Swap - Encargos'!T7)*(1+SUM($B90:$B$228))</f>
        <v>264.25279999999998</v>
      </c>
      <c r="R90" s="4">
        <f>Forward!R90*(1+SUM($B90:$B$228))+(-'Swap - Encargos'!I7+'Swap - Encargos'!U7)*(1+SUM($B90:$B$228))</f>
        <v>261.89339999999999</v>
      </c>
      <c r="S90" s="4">
        <f>Forward!S90*(1+SUM($B90:$B$228))+(-'Swap - Encargos'!J7+'Swap - Encargos'!V7)*(1+SUM($B90:$B$228))</f>
        <v>255.99489999999997</v>
      </c>
      <c r="T90" s="4">
        <f>Forward!T90*(1+SUM($B90:$B$228))+(-'Swap - Encargos'!K7+'Swap - Encargos'!W7)*(1+SUM($B90:$B$228))</f>
        <v>250.09640000000002</v>
      </c>
      <c r="U90" s="4">
        <f>Forward!U90*(1+SUM($B90:$B$228))</f>
        <v>0</v>
      </c>
      <c r="V90" s="6"/>
      <c r="W90" s="20">
        <f t="shared" si="0"/>
        <v>288.24003333333332</v>
      </c>
      <c r="X90" s="20">
        <f t="shared" si="1"/>
        <v>249.27045689300417</v>
      </c>
      <c r="Y90" s="23">
        <f t="shared" si="2"/>
        <v>283.7571733333333</v>
      </c>
      <c r="Z90" s="23">
        <f t="shared" si="3"/>
        <v>246.58360527777785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85.691966666666644</v>
      </c>
      <c r="AJ90" s="9">
        <f t="shared" si="8"/>
        <v>0.22916457181163061</v>
      </c>
      <c r="AK90" s="9">
        <f t="shared" si="9"/>
        <v>0.22916457181163061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Encargos'!B8+'Swap - Encargos'!N8)*(1+SUM($B91:$B$228))</f>
        <v>237.35000000000002</v>
      </c>
      <c r="L91" s="4">
        <f>Forward!L91*(1+SUM($B91:$B$228))+(-'Swap - Encargos'!C8+'Swap - Encargos'!O8)*(1+SUM($B91:$B$228))</f>
        <v>305.5</v>
      </c>
      <c r="M91" s="4">
        <f>Forward!M91*(1+SUM($B91:$B$228))+(-'Swap - Encargos'!D8+'Swap - Encargos'!P8)*(1+SUM($B91:$B$228))</f>
        <v>300.8</v>
      </c>
      <c r="N91" s="4">
        <f>Forward!N91*(1+SUM($B91:$B$228))+(-'Swap - Encargos'!E8+'Swap - Encargos'!Q8)*(1+SUM($B91:$B$228))</f>
        <v>269.07500000000005</v>
      </c>
      <c r="O91" s="4">
        <f>Forward!O91*(1+SUM($B91:$B$228))+(-'Swap - Encargos'!F8+'Swap - Encargos'!R8)*(1+SUM($B91:$B$228))</f>
        <v>263.20000000000005</v>
      </c>
      <c r="P91" s="4">
        <f>Forward!P91*(1+SUM($B91:$B$228))+(-'Swap - Encargos'!G8+'Swap - Encargos'!S8)*(1+SUM($B91:$B$228))</f>
        <v>258.5</v>
      </c>
      <c r="Q91" s="4">
        <f>Forward!Q91*(1+SUM($B91:$B$228))+(-'Swap - Encargos'!H8+'Swap - Encargos'!T8)*(1+SUM($B91:$B$228))</f>
        <v>254.97500000000002</v>
      </c>
      <c r="R91" s="4">
        <f>Forward!R91*(1+SUM($B91:$B$228))+(-'Swap - Encargos'!I8+'Swap - Encargos'!U8)*(1+SUM($B91:$B$228))</f>
        <v>252.625</v>
      </c>
      <c r="S91" s="4">
        <f>Forward!S91*(1+SUM($B91:$B$228))+(-'Swap - Encargos'!J8+'Swap - Encargos'!V8)*(1+SUM($B91:$B$228))</f>
        <v>246.75</v>
      </c>
      <c r="T91" s="4">
        <f>Forward!T91*(1+SUM($B91:$B$228))+(-'Swap - Encargos'!K8+'Swap - Encargos'!W8)*(1+SUM($B91:$B$228))</f>
        <v>240.875</v>
      </c>
      <c r="U91" s="4">
        <f>Forward!U91*(1+SUM($B91:$B$228))</f>
        <v>0</v>
      </c>
      <c r="V91" s="6"/>
      <c r="W91" s="20">
        <f t="shared" si="0"/>
        <v>285.6229166666667</v>
      </c>
      <c r="X91" s="20">
        <f t="shared" si="1"/>
        <v>249.27045689300417</v>
      </c>
      <c r="Y91" s="23">
        <f t="shared" si="2"/>
        <v>276.94750000000005</v>
      </c>
      <c r="Z91" s="23">
        <f t="shared" si="3"/>
        <v>246.58360527777785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88.309083333333263</v>
      </c>
      <c r="AJ91" s="9">
        <f t="shared" si="8"/>
        <v>0.23616348248701174</v>
      </c>
      <c r="AK91" s="9">
        <f t="shared" si="9"/>
        <v>0.23616348248701174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Encargos'!B9+'Swap - Encargos'!N9)*(1+SUM($B92:$B$228))</f>
        <v>149.54240000000001</v>
      </c>
      <c r="L92" s="4">
        <f>Forward!L92*(1+SUM($B92:$B$228))+(-'Swap - Encargos'!C9+'Swap - Encargos'!O9)*(1+SUM($B92:$B$228))</f>
        <v>279.22370000000001</v>
      </c>
      <c r="M92" s="4">
        <f>Forward!M92*(1+SUM($B92:$B$228))+(-'Swap - Encargos'!D9+'Swap - Encargos'!P9)*(1+SUM($B92:$B$228))</f>
        <v>283.89690000000002</v>
      </c>
      <c r="N92" s="4">
        <f>Forward!N92*(1+SUM($B92:$B$228))+(-'Swap - Encargos'!E9+'Swap - Encargos'!Q9)*(1+SUM($B92:$B$228))</f>
        <v>273.38220000000001</v>
      </c>
      <c r="O92" s="4">
        <f>Forward!O92*(1+SUM($B92:$B$228))+(-'Swap - Encargos'!F9+'Swap - Encargos'!R9)*(1+SUM($B92:$B$228))</f>
        <v>264.03580000000005</v>
      </c>
      <c r="P92" s="4">
        <f>Forward!P92*(1+SUM($B92:$B$228))+(-'Swap - Encargos'!G9+'Swap - Encargos'!S9)*(1+SUM($B92:$B$228))</f>
        <v>257.02600000000001</v>
      </c>
      <c r="Q92" s="4">
        <f>Forward!Q92*(1+SUM($B92:$B$228))+(-'Swap - Encargos'!H9+'Swap - Encargos'!T9)*(1+SUM($B92:$B$228))</f>
        <v>253.52110000000002</v>
      </c>
      <c r="R92" s="4">
        <f>Forward!R92*(1+SUM($B92:$B$228))+(-'Swap - Encargos'!I9+'Swap - Encargos'!U9)*(1+SUM($B92:$B$228))</f>
        <v>251.18450000000001</v>
      </c>
      <c r="S92" s="4">
        <f>Forward!S92*(1+SUM($B92:$B$228))+(-'Swap - Encargos'!J9+'Swap - Encargos'!V9)*(1+SUM($B92:$B$228))</f>
        <v>245.34300000000002</v>
      </c>
      <c r="T92" s="4">
        <f>Forward!T92*(1+SUM($B92:$B$228))+(-'Swap - Encargos'!K9+'Swap - Encargos'!W9)*(1+SUM($B92:$B$228))</f>
        <v>239.50150000000002</v>
      </c>
      <c r="U92" s="4">
        <f>Forward!U92*(1+SUM($B92:$B$228))</f>
        <v>0</v>
      </c>
      <c r="V92" s="6"/>
      <c r="W92" s="20">
        <f t="shared" si="0"/>
        <v>258.1943</v>
      </c>
      <c r="X92" s="20">
        <f t="shared" si="1"/>
        <v>249.27045689300417</v>
      </c>
      <c r="Y92" s="23">
        <f t="shared" si="2"/>
        <v>260.76455999999996</v>
      </c>
      <c r="Z92" s="23">
        <f t="shared" si="3"/>
        <v>246.58360527777785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115.73769999999996</v>
      </c>
      <c r="AJ92" s="9">
        <f t="shared" si="8"/>
        <v>0.30951536643025995</v>
      </c>
      <c r="AK92" s="9">
        <f t="shared" si="9"/>
        <v>0.30951536643025995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Encargos'!B10+'Swap - Encargos'!N10)*(1+SUM($B93:$B$228))</f>
        <v>169.21440000000001</v>
      </c>
      <c r="L93" s="4">
        <f>Forward!L93*(1+SUM($B93:$B$228))+(-'Swap - Encargos'!C10+'Swap - Encargos'!O10)*(1+SUM($B93:$B$228))</f>
        <v>276.14850000000001</v>
      </c>
      <c r="M93" s="4">
        <f>Forward!M93*(1+SUM($B93:$B$228))+(-'Swap - Encargos'!D10+'Swap - Encargos'!P10)*(1+SUM($B93:$B$228))</f>
        <v>279.67380000000003</v>
      </c>
      <c r="N93" s="4">
        <f>Forward!N93*(1+SUM($B93:$B$228))+(-'Swap - Encargos'!E10+'Swap - Encargos'!Q10)*(1+SUM($B93:$B$228))</f>
        <v>269.09789999999998</v>
      </c>
      <c r="O93" s="4">
        <f>Forward!O93*(1+SUM($B93:$B$228))+(-'Swap - Encargos'!F10+'Swap - Encargos'!R10)*(1+SUM($B93:$B$228))</f>
        <v>260.87220000000002</v>
      </c>
      <c r="P93" s="4">
        <f>Forward!P93*(1+SUM($B93:$B$228))+(-'Swap - Encargos'!G10+'Swap - Encargos'!S10)*(1+SUM($B93:$B$228))</f>
        <v>259.69709999999998</v>
      </c>
      <c r="Q93" s="4">
        <f>Forward!Q93*(1+SUM($B93:$B$228))+(-'Swap - Encargos'!H10+'Swap - Encargos'!T10)*(1+SUM($B93:$B$228))</f>
        <v>259.69710000000003</v>
      </c>
      <c r="R93" s="4">
        <f>Forward!R93*(1+SUM($B93:$B$228))+(-'Swap - Encargos'!I10+'Swap - Encargos'!U10)*(1+SUM($B93:$B$228))</f>
        <v>251.47139999999999</v>
      </c>
      <c r="S93" s="4">
        <f>Forward!S93*(1+SUM($B93:$B$228))+(-'Swap - Encargos'!J10+'Swap - Encargos'!V10)*(1+SUM($B93:$B$228))</f>
        <v>245.5959</v>
      </c>
      <c r="T93" s="4">
        <f>Forward!T93*(1+SUM($B93:$B$228))+(-'Swap - Encargos'!K10+'Swap - Encargos'!W10)*(1+SUM($B93:$B$228))</f>
        <v>239.72039999999998</v>
      </c>
      <c r="U93" s="4">
        <f>Forward!U93*(1+SUM($B93:$B$228))</f>
        <v>0</v>
      </c>
      <c r="V93" s="6"/>
      <c r="W93" s="20">
        <f t="shared" si="0"/>
        <v>261.10069166666671</v>
      </c>
      <c r="X93" s="20">
        <f t="shared" si="1"/>
        <v>249.27045689300417</v>
      </c>
      <c r="Y93" s="23">
        <f t="shared" si="2"/>
        <v>261.55767499999996</v>
      </c>
      <c r="Z93" s="23">
        <f t="shared" si="3"/>
        <v>246.58360527777785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112.83130833333325</v>
      </c>
      <c r="AJ93" s="9">
        <f t="shared" si="8"/>
        <v>0.30174285253290239</v>
      </c>
      <c r="AK93" s="9">
        <f t="shared" si="9"/>
        <v>0.30174285253290239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Encargos'!B11+'Swap - Encargos'!N11)*(1+SUM($B94:$B$228))</f>
        <v>186.2346</v>
      </c>
      <c r="L94" s="4">
        <f>Forward!L94*(1+SUM($B94:$B$228))+(-'Swap - Encargos'!C11+'Swap - Encargos'!O11)*(1+SUM($B94:$B$228))</f>
        <v>254.5992</v>
      </c>
      <c r="M94" s="4">
        <f>Forward!M94*(1+SUM($B94:$B$228))+(-'Swap - Encargos'!D11+'Swap - Encargos'!P11)*(1+SUM($B94:$B$228))</f>
        <v>279.3519</v>
      </c>
      <c r="N94" s="4">
        <f>Forward!N94*(1+SUM($B94:$B$228))+(-'Swap - Encargos'!E11+'Swap - Encargos'!Q11)*(1+SUM($B94:$B$228))</f>
        <v>274.63710000000003</v>
      </c>
      <c r="O94" s="4">
        <f>Forward!O94*(1+SUM($B94:$B$228))+(-'Swap - Encargos'!F11+'Swap - Encargos'!R11)*(1+SUM($B94:$B$228))</f>
        <v>266.38620000000003</v>
      </c>
      <c r="P94" s="4">
        <f>Forward!P94*(1+SUM($B94:$B$228))+(-'Swap - Encargos'!G11+'Swap - Encargos'!S11)*(1+SUM($B94:$B$228))</f>
        <v>264.02880000000005</v>
      </c>
      <c r="Q94" s="4">
        <f>Forward!Q94*(1+SUM($B94:$B$228))+(-'Swap - Encargos'!H11+'Swap - Encargos'!T11)*(1+SUM($B94:$B$228))</f>
        <v>256.95659999999998</v>
      </c>
      <c r="R94" s="4">
        <f>Forward!R94*(1+SUM($B94:$B$228))+(-'Swap - Encargos'!I11+'Swap - Encargos'!U11)*(1+SUM($B94:$B$228))</f>
        <v>249.88440000000003</v>
      </c>
      <c r="S94" s="4">
        <f>Forward!S94*(1+SUM($B94:$B$228))+(-'Swap - Encargos'!J11+'Swap - Encargos'!V11)*(1+SUM($B94:$B$228))</f>
        <v>246.34830000000002</v>
      </c>
      <c r="T94" s="4">
        <f>Forward!T94*(1+SUM($B94:$B$228))+(-'Swap - Encargos'!K11+'Swap - Encargos'!W11)*(1+SUM($B94:$B$228))</f>
        <v>242.81220000000002</v>
      </c>
      <c r="U94" s="4">
        <f>Forward!U94*(1+SUM($B94:$B$228))</f>
        <v>0</v>
      </c>
      <c r="V94" s="6"/>
      <c r="W94" s="20">
        <f t="shared" si="0"/>
        <v>259.70690000000002</v>
      </c>
      <c r="X94" s="20">
        <f t="shared" si="1"/>
        <v>249.27045689300417</v>
      </c>
      <c r="Y94" s="23">
        <f t="shared" si="2"/>
        <v>262.61436000000003</v>
      </c>
      <c r="Z94" s="23">
        <f t="shared" si="3"/>
        <v>246.58360527777785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114.22509999999994</v>
      </c>
      <c r="AJ94" s="9">
        <f t="shared" si="8"/>
        <v>0.30547024592706684</v>
      </c>
      <c r="AK94" s="9">
        <f t="shared" si="9"/>
        <v>0.30547024592706684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Encargos'!B12+'Swap - Encargos'!N12)*(1+SUM($B95:$B$228))</f>
        <v>164.2424</v>
      </c>
      <c r="L95" s="4">
        <f>Forward!L95*(1+SUM($B95:$B$228))+(-'Swap - Encargos'!C12+'Swap - Encargos'!O12)*(1+SUM($B95:$B$228))</f>
        <v>226.8672</v>
      </c>
      <c r="M95" s="4">
        <f>Forward!M95*(1+SUM($B95:$B$228))+(-'Swap - Encargos'!D12+'Swap - Encargos'!P12)*(1+SUM($B95:$B$228))</f>
        <v>252.86240000000001</v>
      </c>
      <c r="N95" s="4">
        <f>Forward!N95*(1+SUM($B95:$B$228))+(-'Swap - Encargos'!E12+'Swap - Encargos'!Q12)*(1+SUM($B95:$B$228))</f>
        <v>261.1336</v>
      </c>
      <c r="O95" s="4">
        <f>Forward!O95*(1+SUM($B95:$B$228))+(-'Swap - Encargos'!F12+'Swap - Encargos'!R12)*(1+SUM($B95:$B$228))</f>
        <v>246.95440000000002</v>
      </c>
      <c r="P95" s="4">
        <f>Forward!P95*(1+SUM($B95:$B$228))+(-'Swap - Encargos'!G12+'Swap - Encargos'!S12)*(1+SUM($B95:$B$228))</f>
        <v>249.3176</v>
      </c>
      <c r="Q95" s="4">
        <f>Forward!Q95*(1+SUM($B95:$B$228))+(-'Swap - Encargos'!H12+'Swap - Encargos'!T12)*(1+SUM($B95:$B$228))</f>
        <v>242.22799999999998</v>
      </c>
      <c r="R95" s="4">
        <f>Forward!R95*(1+SUM($B95:$B$228))+(-'Swap - Encargos'!I12+'Swap - Encargos'!U12)*(1+SUM($B95:$B$228))</f>
        <v>238.6832</v>
      </c>
      <c r="S95" s="4">
        <f>Forward!S95*(1+SUM($B95:$B$228))+(-'Swap - Encargos'!J12+'Swap - Encargos'!V12)*(1+SUM($B95:$B$228))</f>
        <v>235.13839999999999</v>
      </c>
      <c r="T95" s="4">
        <f>Forward!T95*(1+SUM($B95:$B$228))+(-'Swap - Encargos'!K12+'Swap - Encargos'!W12)*(1+SUM($B95:$B$228))</f>
        <v>231.59359999999998</v>
      </c>
      <c r="U95" s="4">
        <f>Forward!U95*(1+SUM($B95:$B$228))</f>
        <v>0</v>
      </c>
      <c r="V95" s="6"/>
      <c r="W95" s="20">
        <f t="shared" si="0"/>
        <v>238.88013333333336</v>
      </c>
      <c r="X95" s="20">
        <f t="shared" si="1"/>
        <v>249.27045689300417</v>
      </c>
      <c r="Y95" s="23">
        <f t="shared" si="2"/>
        <v>243.17328000000003</v>
      </c>
      <c r="Z95" s="23">
        <f t="shared" si="3"/>
        <v>246.58360527777785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135.0518666666666</v>
      </c>
      <c r="AJ95" s="9">
        <f t="shared" si="8"/>
        <v>0.36116691448356014</v>
      </c>
      <c r="AK95" s="9">
        <f t="shared" si="9"/>
        <v>0.36116691448356014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Encargos'!B13+'Swap - Encargos'!N13)*(1+SUM($B96:$B$228))</f>
        <v>162.2466</v>
      </c>
      <c r="L96" s="4">
        <f>Forward!L96*(1+SUM($B96:$B$228))+(-'Swap - Encargos'!C13+'Swap - Encargos'!O13)*(1+SUM($B96:$B$228))</f>
        <v>181.05780000000001</v>
      </c>
      <c r="M96" s="4">
        <f>Forward!M96*(1+SUM($B96:$B$228))+(-'Swap - Encargos'!D13+'Swap - Encargos'!P13)*(1+SUM($B96:$B$228))</f>
        <v>221.03159999999997</v>
      </c>
      <c r="N96" s="4">
        <f>Forward!N96*(1+SUM($B96:$B$228))+(-'Swap - Encargos'!E13+'Swap - Encargos'!Q13)*(1+SUM($B96:$B$228))</f>
        <v>238.6671</v>
      </c>
      <c r="O96" s="4">
        <f>Forward!O96*(1+SUM($B96:$B$228))+(-'Swap - Encargos'!F13+'Swap - Encargos'!R13)*(1+SUM($B96:$B$228))</f>
        <v>230.43719999999999</v>
      </c>
      <c r="P96" s="4">
        <f>Forward!P96*(1+SUM($B96:$B$228))+(-'Swap - Encargos'!G13+'Swap - Encargos'!S13)*(1+SUM($B96:$B$228))</f>
        <v>242.1942</v>
      </c>
      <c r="Q96" s="4">
        <f>Forward!Q96*(1+SUM($B96:$B$228))+(-'Swap - Encargos'!H13+'Swap - Encargos'!T13)*(1+SUM($B96:$B$228))</f>
        <v>235.14</v>
      </c>
      <c r="R96" s="4">
        <f>Forward!R96*(1+SUM($B96:$B$228))+(-'Swap - Encargos'!I13+'Swap - Encargos'!U13)*(1+SUM($B96:$B$228))</f>
        <v>235.14</v>
      </c>
      <c r="S96" s="4">
        <f>Forward!S96*(1+SUM($B96:$B$228))+(-'Swap - Encargos'!J13+'Swap - Encargos'!V13)*(1+SUM($B96:$B$228))</f>
        <v>232.7886</v>
      </c>
      <c r="T96" s="4">
        <f>Forward!T96*(1+SUM($B96:$B$228))+(-'Swap - Encargos'!K13+'Swap - Encargos'!W13)*(1+SUM($B96:$B$228))</f>
        <v>224.55869999999999</v>
      </c>
      <c r="U96" s="4">
        <f>Forward!U96*(1+SUM($B96:$B$228))</f>
        <v>0</v>
      </c>
      <c r="V96" s="6"/>
      <c r="W96" s="20">
        <f t="shared" si="0"/>
        <v>209.33991666666665</v>
      </c>
      <c r="X96" s="20">
        <f t="shared" si="1"/>
        <v>249.27045689300417</v>
      </c>
      <c r="Y96" s="23">
        <f t="shared" si="2"/>
        <v>220.01265999999995</v>
      </c>
      <c r="Z96" s="23">
        <f t="shared" si="3"/>
        <v>246.58360527777785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164.59208333333331</v>
      </c>
      <c r="AJ96" s="9">
        <f t="shared" si="8"/>
        <v>0.44016581446180941</v>
      </c>
      <c r="AK96" s="9">
        <f t="shared" si="9"/>
        <v>0.44016581446180941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Encargos'!B14+'Swap - Encargos'!N14)*(1+SUM($B97:$B$228))</f>
        <v>159.33760000000001</v>
      </c>
      <c r="L97" s="4">
        <f>Forward!L97*(1+SUM($B97:$B$228))+(-'Swap - Encargos'!C14+'Swap - Encargos'!O14)*(1+SUM($B97:$B$228))</f>
        <v>174.5684</v>
      </c>
      <c r="M97" s="4">
        <f>Forward!M97*(1+SUM($B97:$B$228))+(-'Swap - Encargos'!D14+'Swap - Encargos'!P14)*(1+SUM($B97:$B$228))</f>
        <v>223.7756</v>
      </c>
      <c r="N97" s="4">
        <f>Forward!N97*(1+SUM($B97:$B$228))+(-'Swap - Encargos'!E14+'Swap - Encargos'!Q14)*(1+SUM($B97:$B$228))</f>
        <v>233.14839999999998</v>
      </c>
      <c r="O97" s="4">
        <f>Forward!O97*(1+SUM($B97:$B$228))+(-'Swap - Encargos'!F14+'Swap - Encargos'!R14)*(1+SUM($B97:$B$228))</f>
        <v>229.6336</v>
      </c>
      <c r="P97" s="4">
        <f>Forward!P97*(1+SUM($B97:$B$228))+(-'Swap - Encargos'!G14+'Swap - Encargos'!S14)*(1+SUM($B97:$B$228))</f>
        <v>248.3792</v>
      </c>
      <c r="Q97" s="4">
        <f>Forward!Q97*(1+SUM($B97:$B$228))+(-'Swap - Encargos'!H14+'Swap - Encargos'!T14)*(1+SUM($B97:$B$228))</f>
        <v>247.20760000000001</v>
      </c>
      <c r="R97" s="4">
        <f>Forward!R97*(1+SUM($B97:$B$228))+(-'Swap - Encargos'!I14+'Swap - Encargos'!U14)*(1+SUM($B97:$B$228))</f>
        <v>236.66319999999999</v>
      </c>
      <c r="S97" s="4">
        <f>Forward!S97*(1+SUM($B97:$B$228))+(-'Swap - Encargos'!J14+'Swap - Encargos'!V14)*(1+SUM($B97:$B$228))</f>
        <v>231.9768</v>
      </c>
      <c r="T97" s="4">
        <f>Forward!T97*(1+SUM($B97:$B$228))+(-'Swap - Encargos'!K14+'Swap - Encargos'!W14)*(1+SUM($B97:$B$228))</f>
        <v>224.94719999999998</v>
      </c>
      <c r="U97" s="4">
        <f>Forward!U97*(1+SUM($B97:$B$228))</f>
        <v>0</v>
      </c>
      <c r="V97" s="6"/>
      <c r="W97" s="20">
        <f t="shared" si="0"/>
        <v>208.44716666666667</v>
      </c>
      <c r="X97" s="20">
        <f t="shared" si="1"/>
        <v>249.27045689300417</v>
      </c>
      <c r="Y97" s="23">
        <f t="shared" si="2"/>
        <v>220.4170133333333</v>
      </c>
      <c r="Z97" s="23">
        <f t="shared" si="3"/>
        <v>246.58360527777785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165.48483333333328</v>
      </c>
      <c r="AJ97" s="9">
        <f t="shared" si="8"/>
        <v>0.44255328063212912</v>
      </c>
      <c r="AK97" s="9">
        <f t="shared" si="9"/>
        <v>0.44255328063212912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Encargos'!C15+'Swap - Encargos'!O15)*(1+SUM($B98:$B$228))</f>
        <v>166.65219999999999</v>
      </c>
      <c r="M98" s="4">
        <f>Forward!M98*(1+SUM($B98:$B$228))+(-'Swap - Encargos'!D15+'Swap - Encargos'!P15)*(1+SUM($B98:$B$228))</f>
        <v>188.79480000000001</v>
      </c>
      <c r="N98" s="4">
        <f>Forward!N98*(1+SUM($B98:$B$228))+(-'Swap - Encargos'!E15+'Swap - Encargos'!Q15)*(1+SUM($B98:$B$228))</f>
        <v>206.2758</v>
      </c>
      <c r="O98" s="4">
        <f>Forward!O98*(1+SUM($B98:$B$228))+(-'Swap - Encargos'!F15+'Swap - Encargos'!R15)*(1+SUM($B98:$B$228))</f>
        <v>221.42599999999999</v>
      </c>
      <c r="P98" s="4">
        <f>Forward!P98*(1+SUM($B98:$B$228))+(-'Swap - Encargos'!G15+'Swap - Encargos'!S15)*(1+SUM($B98:$B$228))</f>
        <v>250.56099999999998</v>
      </c>
      <c r="Q98" s="4">
        <f>Forward!Q98*(1+SUM($B98:$B$228))+(-'Swap - Encargos'!H15+'Swap - Encargos'!T15)*(1+SUM($B98:$B$228))</f>
        <v>245.89939999999999</v>
      </c>
      <c r="R98" s="4">
        <f>Forward!R98*(1+SUM($B98:$B$228))+(-'Swap - Encargos'!I15+'Swap - Encargos'!U15)*(1+SUM($B98:$B$228))</f>
        <v>238.90699999999998</v>
      </c>
      <c r="S98" s="4">
        <f>Forward!S98*(1+SUM($B98:$B$228))+(-'Swap - Encargos'!J15+'Swap - Encargos'!V15)*(1+SUM($B98:$B$228))</f>
        <v>234.24539999999999</v>
      </c>
      <c r="T98" s="4">
        <f>Forward!T98*(1+SUM($B98:$B$228))+(-'Swap - Encargos'!K15+'Swap - Encargos'!W15)*(1+SUM($B98:$B$228))</f>
        <v>227.25299999999999</v>
      </c>
      <c r="U98" s="4">
        <f>Forward!U98*(1+SUM($B98:$B$228))</f>
        <v>0</v>
      </c>
      <c r="V98" s="6"/>
      <c r="W98" s="20">
        <f t="shared" si="0"/>
        <v>187.24093333333334</v>
      </c>
      <c r="X98" s="20">
        <f t="shared" si="1"/>
        <v>249.27045689300417</v>
      </c>
      <c r="Y98" s="23">
        <f t="shared" si="2"/>
        <v>206.74195999999998</v>
      </c>
      <c r="Z98" s="23">
        <f t="shared" si="3"/>
        <v>246.58360527777785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181.95778666666664</v>
      </c>
      <c r="AJ98" s="9">
        <f t="shared" si="8"/>
        <v>0.49284511784511781</v>
      </c>
      <c r="AK98" s="9">
        <f t="shared" si="9"/>
        <v>0.49284511784511781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Encargos'!C16+'Swap - Encargos'!O16)*(1+SUM($B99:$B$228))</f>
        <v>170.53469999999999</v>
      </c>
      <c r="M99" s="4">
        <f>Forward!M99*(1+SUM($B99:$B$228))+(-'Swap - Encargos'!D16+'Swap - Encargos'!P16)*(1+SUM($B99:$B$228))</f>
        <v>175.17509999999999</v>
      </c>
      <c r="N99" s="4">
        <f>Forward!N99*(1+SUM($B99:$B$228))+(-'Swap - Encargos'!E16+'Swap - Encargos'!Q16)*(1+SUM($B99:$B$228))</f>
        <v>187.93619999999999</v>
      </c>
      <c r="O99" s="4">
        <f>Forward!O99*(1+SUM($B99:$B$228))+(-'Swap - Encargos'!F16+'Swap - Encargos'!R16)*(1+SUM($B99:$B$228))</f>
        <v>207.65789999999998</v>
      </c>
      <c r="P99" s="4">
        <f>Forward!P99*(1+SUM($B99:$B$228))+(-'Swap - Encargos'!G16+'Swap - Encargos'!S16)*(1+SUM($B99:$B$228))</f>
        <v>252.90179999999998</v>
      </c>
      <c r="Q99" s="4">
        <f>Forward!Q99*(1+SUM($B99:$B$228))+(-'Swap - Encargos'!H16+'Swap - Encargos'!T16)*(1+SUM($B99:$B$228))</f>
        <v>248.26139999999998</v>
      </c>
      <c r="R99" s="4">
        <f>Forward!R99*(1+SUM($B99:$B$228))+(-'Swap - Encargos'!I16+'Swap - Encargos'!U16)*(1+SUM($B99:$B$228))</f>
        <v>242.46089999999998</v>
      </c>
      <c r="S99" s="4">
        <f>Forward!S99*(1+SUM($B99:$B$228))+(-'Swap - Encargos'!J16+'Swap - Encargos'!V16)*(1+SUM($B99:$B$228))</f>
        <v>237.82049999999998</v>
      </c>
      <c r="T99" s="4">
        <f>Forward!T99*(1+SUM($B99:$B$228))+(-'Swap - Encargos'!K16+'Swap - Encargos'!W16)*(1+SUM($B99:$B$228))</f>
        <v>230.85989999999998</v>
      </c>
      <c r="U99" s="4">
        <f>Forward!U99*(1+SUM($B99:$B$228))</f>
        <v>0</v>
      </c>
      <c r="V99" s="6"/>
      <c r="W99" s="20">
        <f t="shared" si="0"/>
        <v>178.91320000000002</v>
      </c>
      <c r="X99" s="20">
        <f t="shared" si="1"/>
        <v>249.27045689300417</v>
      </c>
      <c r="Y99" s="23">
        <f t="shared" si="2"/>
        <v>200.136585</v>
      </c>
      <c r="Z99" s="23">
        <f t="shared" si="3"/>
        <v>246.58360527777785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190.28551999999996</v>
      </c>
      <c r="AJ99" s="9">
        <f t="shared" si="8"/>
        <v>0.51540135350415073</v>
      </c>
      <c r="AK99" s="9">
        <f t="shared" si="9"/>
        <v>0.51540135350415073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Encargos'!C17+'Swap - Encargos'!O17)*(1+SUM($B100:$B$228))</f>
        <v>164.69309999999999</v>
      </c>
      <c r="M100" s="4">
        <f>Forward!M100*(1+SUM($B100:$B$228))+(-'Swap - Encargos'!D17+'Swap - Encargos'!P17)*(1+SUM($B100:$B$228))</f>
        <v>181.96859999999998</v>
      </c>
      <c r="N100" s="4">
        <f>Forward!N100*(1+SUM($B100:$B$228))+(-'Swap - Encargos'!E17+'Swap - Encargos'!Q17)*(1+SUM($B100:$B$228))</f>
        <v>186.5754</v>
      </c>
      <c r="O100" s="4">
        <f>Forward!O100*(1+SUM($B100:$B$228))+(-'Swap - Encargos'!F17+'Swap - Encargos'!R17)*(1+SUM($B100:$B$228))</f>
        <v>199.24409999999997</v>
      </c>
      <c r="P100" s="4">
        <f>Forward!P100*(1+SUM($B100:$B$228))+(-'Swap - Encargos'!G17+'Swap - Encargos'!S17)*(1+SUM($B100:$B$228))</f>
        <v>224.58149999999998</v>
      </c>
      <c r="Q100" s="4">
        <f>Forward!Q100*(1+SUM($B100:$B$228))+(-'Swap - Encargos'!H17+'Swap - Encargos'!T17)*(1+SUM($B100:$B$228))</f>
        <v>240.70529999999999</v>
      </c>
      <c r="R100" s="4">
        <f>Forward!R100*(1+SUM($B100:$B$228))+(-'Swap - Encargos'!I17+'Swap - Encargos'!U17)*(1+SUM($B100:$B$228))</f>
        <v>233.79509999999999</v>
      </c>
      <c r="S100" s="4">
        <f>Forward!S100*(1+SUM($B100:$B$228))+(-'Swap - Encargos'!J17+'Swap - Encargos'!V17)*(1+SUM($B100:$B$228))</f>
        <v>229.1883</v>
      </c>
      <c r="T100" s="4">
        <f>Forward!T100*(1+SUM($B100:$B$228))+(-'Swap - Encargos'!K17+'Swap - Encargos'!W17)*(1+SUM($B100:$B$228))</f>
        <v>222.27809999999999</v>
      </c>
      <c r="U100" s="4">
        <f>Forward!U100*(1+SUM($B100:$B$228))</f>
        <v>0</v>
      </c>
      <c r="V100" s="6"/>
      <c r="W100" s="20">
        <f t="shared" si="0"/>
        <v>179.6652</v>
      </c>
      <c r="X100" s="20">
        <f t="shared" si="1"/>
        <v>249.27045689300417</v>
      </c>
      <c r="Y100" s="23">
        <f t="shared" si="2"/>
        <v>193.94627999999997</v>
      </c>
      <c r="Z100" s="23">
        <f t="shared" si="3"/>
        <v>246.58360527777785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189.53351999999998</v>
      </c>
      <c r="AJ100" s="9">
        <f t="shared" si="8"/>
        <v>0.51336451003947137</v>
      </c>
      <c r="AK100" s="9">
        <f t="shared" si="9"/>
        <v>0.51336451003947137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Encargos'!C18+'Swap - Encargos'!O18)*(1+SUM($B101:$B$228))</f>
        <v>160.244</v>
      </c>
      <c r="M101" s="4">
        <f>Forward!M101*(1+SUM($B101:$B$228))+(-'Swap - Encargos'!D18+'Swap - Encargos'!P18)*(1+SUM($B101:$B$228))</f>
        <v>164.82240000000002</v>
      </c>
      <c r="N101" s="4">
        <f>Forward!N101*(1+SUM($B101:$B$228))+(-'Swap - Encargos'!E18+'Swap - Encargos'!Q18)*(1+SUM($B101:$B$228))</f>
        <v>170.54540000000003</v>
      </c>
      <c r="O101" s="4">
        <f>Forward!O101*(1+SUM($B101:$B$228))+(-'Swap - Encargos'!F18+'Swap - Encargos'!R18)*(1+SUM($B101:$B$228))</f>
        <v>184.28059999999999</v>
      </c>
      <c r="P101" s="4">
        <f>Forward!P101*(1+SUM($B101:$B$228))+(-'Swap - Encargos'!G18+'Swap - Encargos'!S18)*(1+SUM($B101:$B$228))</f>
        <v>217.47399999999999</v>
      </c>
      <c r="Q101" s="4">
        <f>Forward!Q101*(1+SUM($B101:$B$228))+(-'Swap - Encargos'!H18+'Swap - Encargos'!T18)*(1+SUM($B101:$B$228))</f>
        <v>233.4984</v>
      </c>
      <c r="R101" s="4">
        <f>Forward!R101*(1+SUM($B101:$B$228))+(-'Swap - Encargos'!I18+'Swap - Encargos'!U18)*(1+SUM($B101:$B$228))</f>
        <v>231.20920000000001</v>
      </c>
      <c r="S101" s="4">
        <f>Forward!S101*(1+SUM($B101:$B$228))+(-'Swap - Encargos'!J18+'Swap - Encargos'!V18)*(1+SUM($B101:$B$228))</f>
        <v>230.06460000000004</v>
      </c>
      <c r="T101" s="4">
        <f>Forward!T101*(1+SUM($B101:$B$228))+(-'Swap - Encargos'!K18+'Swap - Encargos'!W18)*(1+SUM($B101:$B$228))</f>
        <v>226.63079999999999</v>
      </c>
      <c r="U101" s="4">
        <f>Forward!U101*(1+SUM($B101:$B$228))</f>
        <v>0</v>
      </c>
      <c r="V101" s="6"/>
      <c r="W101" s="20">
        <f t="shared" si="0"/>
        <v>167.20698333333337</v>
      </c>
      <c r="X101" s="20">
        <f t="shared" si="1"/>
        <v>249.27045689300417</v>
      </c>
      <c r="Y101" s="23">
        <f t="shared" si="2"/>
        <v>183.136</v>
      </c>
      <c r="Z101" s="23">
        <f t="shared" si="3"/>
        <v>246.58360527777785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201.99173666666661</v>
      </c>
      <c r="AJ101" s="9">
        <f t="shared" si="8"/>
        <v>0.54710844248502977</v>
      </c>
      <c r="AK101" s="9">
        <f t="shared" si="9"/>
        <v>0.54710844248502977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Encargos'!C19+'Swap - Encargos'!O19)*(1+SUM($B102:$B$228))</f>
        <v>167.41830000000002</v>
      </c>
      <c r="M102" s="4">
        <f>Forward!M102*(1+SUM($B102:$B$228))+(-'Swap - Encargos'!D19+'Swap - Encargos'!P19)*(1+SUM($B102:$B$228))</f>
        <v>165.1405</v>
      </c>
      <c r="N102" s="4">
        <f>Forward!N102*(1+SUM($B102:$B$228))+(-'Swap - Encargos'!E19+'Swap - Encargos'!Q19)*(1+SUM($B102:$B$228))</f>
        <v>183.3629</v>
      </c>
      <c r="O102" s="4">
        <f>Forward!O102*(1+SUM($B102:$B$228))+(-'Swap - Encargos'!F19+'Swap - Encargos'!R19)*(1+SUM($B102:$B$228))</f>
        <v>194.75190000000003</v>
      </c>
      <c r="P102" s="4">
        <f>Forward!P102*(1+SUM($B102:$B$228))+(-'Swap - Encargos'!G19+'Swap - Encargos'!S19)*(1+SUM($B102:$B$228))</f>
        <v>210.69650000000001</v>
      </c>
      <c r="Q102" s="4">
        <f>Forward!Q102*(1+SUM($B102:$B$228))+(-'Swap - Encargos'!H19+'Swap - Encargos'!T19)*(1+SUM($B102:$B$228))</f>
        <v>228.91890000000001</v>
      </c>
      <c r="R102" s="4">
        <f>Forward!R102*(1+SUM($B102:$B$228))+(-'Swap - Encargos'!I19+'Swap - Encargos'!U19)*(1+SUM($B102:$B$228))</f>
        <v>225.50220000000002</v>
      </c>
      <c r="S102" s="4">
        <f>Forward!S102*(1+SUM($B102:$B$228))+(-'Swap - Encargos'!J19+'Swap - Encargos'!V19)*(1+SUM($B102:$B$228))</f>
        <v>223.2244</v>
      </c>
      <c r="T102" s="4">
        <f>Forward!T102*(1+SUM($B102:$B$228))+(-'Swap - Encargos'!K19+'Swap - Encargos'!W19)*(1+SUM($B102:$B$228))</f>
        <v>220.94659999999999</v>
      </c>
      <c r="U102" s="4">
        <f>Forward!U102*(1+SUM($B102:$B$228))</f>
        <v>0</v>
      </c>
      <c r="V102" s="6"/>
      <c r="W102" s="20">
        <f t="shared" si="0"/>
        <v>175.01096666666666</v>
      </c>
      <c r="X102" s="20">
        <f t="shared" si="1"/>
        <v>249.27045689300417</v>
      </c>
      <c r="Y102" s="23">
        <f t="shared" si="2"/>
        <v>188.37406000000001</v>
      </c>
      <c r="Z102" s="23">
        <f t="shared" si="3"/>
        <v>246.58360527777785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194.18775333333332</v>
      </c>
      <c r="AJ102" s="9">
        <f t="shared" si="8"/>
        <v>0.52597081954491431</v>
      </c>
      <c r="AK102" s="9">
        <f t="shared" si="9"/>
        <v>0.52597081954491431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Encargos'!C20+'Swap - Encargos'!O20)*(1+SUM($B103:$B$228))</f>
        <v>161.3972</v>
      </c>
      <c r="M103" s="4">
        <f>Forward!M103*(1+SUM($B103:$B$228))+(-'Swap - Encargos'!D20+'Swap - Encargos'!P20)*(1+SUM($B103:$B$228))</f>
        <v>165.9436</v>
      </c>
      <c r="N103" s="4">
        <f>Forward!N103*(1+SUM($B103:$B$228))+(-'Swap - Encargos'!E20+'Swap - Encargos'!Q20)*(1+SUM($B103:$B$228))</f>
        <v>181.85600000000002</v>
      </c>
      <c r="O103" s="4">
        <f>Forward!O103*(1+SUM($B103:$B$228))+(-'Swap - Encargos'!F20+'Swap - Encargos'!R20)*(1+SUM($B103:$B$228))</f>
        <v>189.81219999999999</v>
      </c>
      <c r="P103" s="4">
        <f>Forward!P103*(1+SUM($B103:$B$228))+(-'Swap - Encargos'!G20+'Swap - Encargos'!S20)*(1+SUM($B103:$B$228))</f>
        <v>202.31480000000002</v>
      </c>
      <c r="Q103" s="4">
        <f>Forward!Q103*(1+SUM($B103:$B$228))+(-'Swap - Encargos'!H20+'Swap - Encargos'!T20)*(1+SUM($B103:$B$228))</f>
        <v>221.63700000000003</v>
      </c>
      <c r="R103" s="4">
        <f>Forward!R103*(1+SUM($B103:$B$228))+(-'Swap - Encargos'!I20+'Swap - Encargos'!U20)*(1+SUM($B103:$B$228))</f>
        <v>219.36380000000003</v>
      </c>
      <c r="S103" s="4">
        <f>Forward!S103*(1+SUM($B103:$B$228))+(-'Swap - Encargos'!J20+'Swap - Encargos'!V20)*(1+SUM($B103:$B$228))</f>
        <v>217.09060000000002</v>
      </c>
      <c r="T103" s="4">
        <f>Forward!T103*(1+SUM($B103:$B$228))+(-'Swap - Encargos'!K20+'Swap - Encargos'!W20)*(1+SUM($B103:$B$228))</f>
        <v>214.81740000000002</v>
      </c>
      <c r="U103" s="4">
        <f>Forward!U103*(1+SUM($B103:$B$228))</f>
        <v>0</v>
      </c>
      <c r="V103" s="6"/>
      <c r="W103" s="20">
        <f t="shared" si="0"/>
        <v>173.67879444444446</v>
      </c>
      <c r="X103" s="20">
        <f t="shared" si="1"/>
        <v>249.27045689300417</v>
      </c>
      <c r="Y103" s="23">
        <f t="shared" si="2"/>
        <v>185.28474333333332</v>
      </c>
      <c r="Z103" s="23">
        <f t="shared" si="3"/>
        <v>246.58360527777785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195.51992555555552</v>
      </c>
      <c r="AJ103" s="9">
        <f t="shared" si="8"/>
        <v>0.52957909917877155</v>
      </c>
      <c r="AK103" s="9">
        <f t="shared" si="9"/>
        <v>0.52957909917877155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Encargos'!C21+'Swap - Encargos'!O21)*(1+SUM($B104:$B$228))</f>
        <v>167.19779999999997</v>
      </c>
      <c r="M104" s="4">
        <f>Forward!M104*(1+SUM($B104:$B$228))+(-'Swap - Encargos'!D21+'Swap - Encargos'!P21)*(1+SUM($B104:$B$228))</f>
        <v>169.4726</v>
      </c>
      <c r="N104" s="4">
        <f>Forward!N104*(1+SUM($B104:$B$228))+(-'Swap - Encargos'!E21+'Swap - Encargos'!Q21)*(1+SUM($B104:$B$228))</f>
        <v>180.84659999999997</v>
      </c>
      <c r="O104" s="4">
        <f>Forward!O104*(1+SUM($B104:$B$228))+(-'Swap - Encargos'!F21+'Swap - Encargos'!R21)*(1+SUM($B104:$B$228))</f>
        <v>187.67099999999999</v>
      </c>
      <c r="P104" s="4">
        <f>Forward!P104*(1+SUM($B104:$B$228))+(-'Swap - Encargos'!G21+'Swap - Encargos'!S21)*(1+SUM($B104:$B$228))</f>
        <v>196.77019999999999</v>
      </c>
      <c r="Q104" s="4">
        <f>Forward!Q104*(1+SUM($B104:$B$228))+(-'Swap - Encargos'!H21+'Swap - Encargos'!T21)*(1+SUM($B104:$B$228))</f>
        <v>217.24339999999998</v>
      </c>
      <c r="R104" s="4">
        <f>Forward!R104*(1+SUM($B104:$B$228))+(-'Swap - Encargos'!I21+'Swap - Encargos'!U21)*(1+SUM($B104:$B$228))</f>
        <v>213.83119999999997</v>
      </c>
      <c r="S104" s="4">
        <f>Forward!S104*(1+SUM($B104:$B$228))+(-'Swap - Encargos'!J21+'Swap - Encargos'!V21)*(1+SUM($B104:$B$228))</f>
        <v>211.5564</v>
      </c>
      <c r="T104" s="4">
        <f>Forward!T104*(1+SUM($B104:$B$228))+(-'Swap - Encargos'!K21+'Swap - Encargos'!W21)*(1+SUM($B104:$B$228))</f>
        <v>209.28159999999997</v>
      </c>
      <c r="U104" s="4">
        <f>Forward!U104*(1+SUM($B104:$B$228))</f>
        <v>0</v>
      </c>
      <c r="V104" s="6"/>
      <c r="W104" s="20">
        <f t="shared" si="0"/>
        <v>175.91786666666664</v>
      </c>
      <c r="X104" s="20">
        <f t="shared" si="1"/>
        <v>249.27045689300417</v>
      </c>
      <c r="Y104" s="23">
        <f t="shared" si="2"/>
        <v>185.39619999999999</v>
      </c>
      <c r="Z104" s="23">
        <f t="shared" si="3"/>
        <v>246.58360527777785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193.28085333333334</v>
      </c>
      <c r="AJ104" s="9">
        <f t="shared" si="8"/>
        <v>0.52351441882933225</v>
      </c>
      <c r="AK104" s="9">
        <f t="shared" si="9"/>
        <v>0.52351441882933225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Encargos'!C22+'Swap - Encargos'!O22)*(1+SUM($B105:$B$228))</f>
        <v>173.83860000000001</v>
      </c>
      <c r="M105" s="4">
        <f>Forward!M105*(1+SUM($B105:$B$228))+(-'Swap - Encargos'!D22+'Swap - Encargos'!P22)*(1+SUM($B105:$B$228))</f>
        <v>162.47660000000002</v>
      </c>
      <c r="N105" s="4">
        <f>Forward!N105*(1+SUM($B105:$B$228))+(-'Swap - Encargos'!E22+'Swap - Encargos'!Q22)*(1+SUM($B105:$B$228))</f>
        <v>180.6558</v>
      </c>
      <c r="O105" s="4">
        <f>Forward!O105*(1+SUM($B105:$B$228))+(-'Swap - Encargos'!F22+'Swap - Encargos'!R22)*(1+SUM($B105:$B$228))</f>
        <v>193.15400000000002</v>
      </c>
      <c r="P105" s="4">
        <f>Forward!P105*(1+SUM($B105:$B$228))+(-'Swap - Encargos'!G22+'Swap - Encargos'!S22)*(1+SUM($B105:$B$228))</f>
        <v>202.24360000000001</v>
      </c>
      <c r="Q105" s="4">
        <f>Forward!Q105*(1+SUM($B105:$B$228))+(-'Swap - Encargos'!H22+'Swap - Encargos'!T22)*(1+SUM($B105:$B$228))</f>
        <v>210.197</v>
      </c>
      <c r="R105" s="4">
        <f>Forward!R105*(1+SUM($B105:$B$228))+(-'Swap - Encargos'!I22+'Swap - Encargos'!U22)*(1+SUM($B105:$B$228))</f>
        <v>211.33320000000001</v>
      </c>
      <c r="S105" s="4">
        <f>Forward!S105*(1+SUM($B105:$B$228))+(-'Swap - Encargos'!J22+'Swap - Encargos'!V22)*(1+SUM($B105:$B$228))</f>
        <v>209.0608</v>
      </c>
      <c r="T105" s="4">
        <f>Forward!T105*(1+SUM($B105:$B$228))+(-'Swap - Encargos'!K22+'Swap - Encargos'!W22)*(1+SUM($B105:$B$228))</f>
        <v>206.78840000000002</v>
      </c>
      <c r="U105" s="4">
        <f>Forward!U105*(1+SUM($B105:$B$228))</f>
        <v>0</v>
      </c>
      <c r="V105" s="6"/>
      <c r="W105" s="20">
        <f t="shared" si="0"/>
        <v>176.07943888888892</v>
      </c>
      <c r="X105" s="20">
        <f t="shared" si="1"/>
        <v>249.27045689300417</v>
      </c>
      <c r="Y105" s="23">
        <f t="shared" si="2"/>
        <v>186.71553333333335</v>
      </c>
      <c r="Z105" s="23">
        <f t="shared" si="3"/>
        <v>246.58360527777785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193.11928111111106</v>
      </c>
      <c r="AJ105" s="9">
        <f t="shared" si="8"/>
        <v>0.52307678940791313</v>
      </c>
      <c r="AK105" s="9">
        <f t="shared" si="9"/>
        <v>0.52307678940791313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Encargos'!C23+'Swap - Encargos'!O23)*(1+SUM($B106:$B$228))</f>
        <v>164.32849999999999</v>
      </c>
      <c r="M106" s="4">
        <f>Forward!M106*(1+SUM($B106:$B$228))+(-'Swap - Encargos'!D23+'Swap - Encargos'!P23)*(1+SUM($B106:$B$228))</f>
        <v>163.1952</v>
      </c>
      <c r="N106" s="4">
        <f>Forward!N106*(1+SUM($B106:$B$228))+(-'Swap - Encargos'!E23+'Swap - Encargos'!Q23)*(1+SUM($B106:$B$228))</f>
        <v>175.66149999999999</v>
      </c>
      <c r="O106" s="4">
        <f>Forward!O106*(1+SUM($B106:$B$228))+(-'Swap - Encargos'!F23+'Swap - Encargos'!R23)*(1+SUM($B106:$B$228))</f>
        <v>186.99449999999999</v>
      </c>
      <c r="P106" s="4">
        <f>Forward!P106*(1+SUM($B106:$B$228))+(-'Swap - Encargos'!G23+'Swap - Encargos'!S23)*(1+SUM($B106:$B$228))</f>
        <v>203.99399999999997</v>
      </c>
      <c r="Q106" s="4">
        <f>Forward!Q106*(1+SUM($B106:$B$228))+(-'Swap - Encargos'!H23+'Swap - Encargos'!T23)*(1+SUM($B106:$B$228))</f>
        <v>213.06039999999999</v>
      </c>
      <c r="R106" s="4">
        <f>Forward!R106*(1+SUM($B106:$B$228))+(-'Swap - Encargos'!I23+'Swap - Encargos'!U23)*(1+SUM($B106:$B$228))</f>
        <v>213.06040000000002</v>
      </c>
      <c r="S106" s="4">
        <f>Forward!S106*(1+SUM($B106:$B$228))+(-'Swap - Encargos'!J23+'Swap - Encargos'!V23)*(1+SUM($B106:$B$228))</f>
        <v>210.79379999999998</v>
      </c>
      <c r="T106" s="4">
        <f>Forward!T106*(1+SUM($B106:$B$228))+(-'Swap - Encargos'!K23+'Swap - Encargos'!W23)*(1+SUM($B106:$B$228))</f>
        <v>208.52719999999999</v>
      </c>
      <c r="U106" s="4">
        <f>Forward!U106*(1+SUM($B106:$B$228))</f>
        <v>0</v>
      </c>
      <c r="V106" s="6"/>
      <c r="W106" s="20">
        <f t="shared" si="0"/>
        <v>172.7652888888889</v>
      </c>
      <c r="X106" s="20">
        <f t="shared" si="1"/>
        <v>249.27045689300417</v>
      </c>
      <c r="Y106" s="23">
        <f t="shared" si="2"/>
        <v>185.33232666666666</v>
      </c>
      <c r="Z106" s="23">
        <f t="shared" si="3"/>
        <v>246.58360527777785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196.43343111111108</v>
      </c>
      <c r="AJ106" s="9">
        <f t="shared" si="8"/>
        <v>0.53205339149364084</v>
      </c>
      <c r="AK106" s="9">
        <f t="shared" si="9"/>
        <v>0.53205339149364084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Encargos'!C24+'Swap - Encargos'!O24)*(1+SUM($B107:$B$228))</f>
        <v>168.47430000000003</v>
      </c>
      <c r="M107" s="4">
        <f>Forward!M107*(1+SUM($B107:$B$228))+(-'Swap - Encargos'!D24+'Swap - Encargos'!P24)*(1+SUM($B107:$B$228))</f>
        <v>162.82080000000002</v>
      </c>
      <c r="N107" s="4">
        <f>Forward!N107*(1+SUM($B107:$B$228))+(-'Swap - Encargos'!E24+'Swap - Encargos'!Q24)*(1+SUM($B107:$B$228))</f>
        <v>184.30410000000001</v>
      </c>
      <c r="O107" s="4">
        <f>Forward!O107*(1+SUM($B107:$B$228))+(-'Swap - Encargos'!F24+'Swap - Encargos'!R24)*(1+SUM($B107:$B$228))</f>
        <v>187.69620000000003</v>
      </c>
      <c r="P107" s="4">
        <f>Forward!P107*(1+SUM($B107:$B$228))+(-'Swap - Encargos'!G24+'Swap - Encargos'!S24)*(1+SUM($B107:$B$228))</f>
        <v>197.8725</v>
      </c>
      <c r="Q107" s="4">
        <f>Forward!Q107*(1+SUM($B107:$B$228))+(-'Swap - Encargos'!H24+'Swap - Encargos'!T24)*(1+SUM($B107:$B$228))</f>
        <v>209.17950000000002</v>
      </c>
      <c r="R107" s="4">
        <f>Forward!R107*(1+SUM($B107:$B$228))+(-'Swap - Encargos'!I24+'Swap - Encargos'!U24)*(1+SUM($B107:$B$228))</f>
        <v>208.04880000000003</v>
      </c>
      <c r="S107" s="4">
        <f>Forward!S107*(1+SUM($B107:$B$228))+(-'Swap - Encargos'!J24+'Swap - Encargos'!V24)*(1+SUM($B107:$B$228))</f>
        <v>205.78739999999999</v>
      </c>
      <c r="T107" s="4">
        <f>Forward!T107*(1+SUM($B107:$B$228))+(-'Swap - Encargos'!K24+'Swap - Encargos'!W24)*(1+SUM($B107:$B$228))</f>
        <v>203.52600000000001</v>
      </c>
      <c r="U107" s="4">
        <f>Forward!U107*(1+SUM($B107:$B$228))</f>
        <v>0</v>
      </c>
      <c r="V107" s="6"/>
      <c r="W107" s="20">
        <f t="shared" si="0"/>
        <v>176.67187500000003</v>
      </c>
      <c r="X107" s="20">
        <f t="shared" si="1"/>
        <v>249.27045689300417</v>
      </c>
      <c r="Y107" s="23">
        <f t="shared" si="2"/>
        <v>186.33936</v>
      </c>
      <c r="Z107" s="23">
        <f t="shared" si="3"/>
        <v>246.58360527777785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192.52684499999995</v>
      </c>
      <c r="AJ107" s="9">
        <f t="shared" si="8"/>
        <v>0.52147213565637485</v>
      </c>
      <c r="AK107" s="9">
        <f t="shared" si="9"/>
        <v>0.52147213565637485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Encargos'!C25+'Swap - Encargos'!O25)*(1+SUM($B108:$B$228))</f>
        <v>169.245</v>
      </c>
      <c r="M108" s="4">
        <f>Forward!M108*(1+SUM($B108:$B$228))+(-'Swap - Encargos'!D25+'Swap - Encargos'!P25)*(1+SUM($B108:$B$228))</f>
        <v>176.01480000000001</v>
      </c>
      <c r="N108" s="4">
        <f>Forward!N108*(1+SUM($B108:$B$228))+(-'Swap - Encargos'!E25+'Swap - Encargos'!Q25)*(1+SUM($B108:$B$228))</f>
        <v>192.9393</v>
      </c>
      <c r="O108" s="4">
        <f>Forward!O108*(1+SUM($B108:$B$228))+(-'Swap - Encargos'!F25+'Swap - Encargos'!R25)*(1+SUM($B108:$B$228))</f>
        <v>195.19590000000002</v>
      </c>
      <c r="P108" s="4">
        <f>Forward!P108*(1+SUM($B108:$B$228))+(-'Swap - Encargos'!G25+'Swap - Encargos'!S25)*(1+SUM($B108:$B$228))</f>
        <v>197.45250000000001</v>
      </c>
      <c r="Q108" s="4">
        <f>Forward!Q108*(1+SUM($B108:$B$228))+(-'Swap - Encargos'!H25+'Swap - Encargos'!T25)*(1+SUM($B108:$B$228))</f>
        <v>217.76190000000003</v>
      </c>
      <c r="R108" s="4">
        <f>Forward!R108*(1+SUM($B108:$B$228))+(-'Swap - Encargos'!I25+'Swap - Encargos'!U25)*(1+SUM($B108:$B$228))</f>
        <v>215.50530000000003</v>
      </c>
      <c r="S108" s="4">
        <f>Forward!S108*(1+SUM($B108:$B$228))+(-'Swap - Encargos'!J25+'Swap - Encargos'!V25)*(1+SUM($B108:$B$228))</f>
        <v>213.24870000000004</v>
      </c>
      <c r="T108" s="4">
        <f>Forward!T108*(1+SUM($B108:$B$228))+(-'Swap - Encargos'!K25+'Swap - Encargos'!W25)*(1+SUM($B108:$B$228))</f>
        <v>210.99209999999999</v>
      </c>
      <c r="U108" s="4">
        <f>Forward!U108*(1+SUM($B108:$B$228))</f>
        <v>0</v>
      </c>
      <c r="V108" s="6"/>
      <c r="W108" s="20">
        <f t="shared" si="0"/>
        <v>186.60828333333333</v>
      </c>
      <c r="X108" s="20">
        <f t="shared" si="1"/>
        <v>249.27045689300417</v>
      </c>
      <c r="Y108" s="23">
        <f t="shared" si="2"/>
        <v>194.25565000000003</v>
      </c>
      <c r="Z108" s="23">
        <f t="shared" si="3"/>
        <v>246.58360527777785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182.59043666666665</v>
      </c>
      <c r="AJ108" s="9">
        <f t="shared" si="8"/>
        <v>0.49455869366683247</v>
      </c>
      <c r="AK108" s="9">
        <f t="shared" si="9"/>
        <v>0.49455869366683247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Encargos'!C26+'Swap - Encargos'!O26)*(1+SUM($B109:$B$228))</f>
        <v>171.07599999999999</v>
      </c>
      <c r="M109" s="4">
        <f>Forward!M109*(1+SUM($B109:$B$228))+(-'Swap - Encargos'!D26+'Swap - Encargos'!P26)*(1+SUM($B109:$B$228))</f>
        <v>177.82900000000001</v>
      </c>
      <c r="N109" s="4">
        <f>Forward!N109*(1+SUM($B109:$B$228))+(-'Swap - Encargos'!E26+'Swap - Encargos'!Q26)*(1+SUM($B109:$B$228))</f>
        <v>202.59</v>
      </c>
      <c r="O109" s="4">
        <f>Forward!O109*(1+SUM($B109:$B$228))+(-'Swap - Encargos'!F26+'Swap - Encargos'!R26)*(1+SUM($B109:$B$228))</f>
        <v>210.46850000000001</v>
      </c>
      <c r="P109" s="4">
        <f>Forward!P109*(1+SUM($B109:$B$228))+(-'Swap - Encargos'!G26+'Swap - Encargos'!S26)*(1+SUM($B109:$B$228))</f>
        <v>216.09599999999998</v>
      </c>
      <c r="Q109" s="4">
        <f>Forward!Q109*(1+SUM($B109:$B$228))+(-'Swap - Encargos'!H26+'Swap - Encargos'!T26)*(1+SUM($B109:$B$228))</f>
        <v>221.7235</v>
      </c>
      <c r="R109" s="4">
        <f>Forward!R109*(1+SUM($B109:$B$228))+(-'Swap - Encargos'!I26+'Swap - Encargos'!U26)*(1+SUM($B109:$B$228))</f>
        <v>223.97449999999998</v>
      </c>
      <c r="S109" s="4">
        <f>Forward!S109*(1+SUM($B109:$B$228))+(-'Swap - Encargos'!J26+'Swap - Encargos'!V26)*(1+SUM($B109:$B$228))</f>
        <v>221.7235</v>
      </c>
      <c r="T109" s="4">
        <f>Forward!T109*(1+SUM($B109:$B$228))+(-'Swap - Encargos'!K26+'Swap - Encargos'!W26)*(1+SUM($B109:$B$228))</f>
        <v>219.47249999999997</v>
      </c>
      <c r="U109" s="4">
        <f>Forward!U109*(1+SUM($B109:$B$228))</f>
        <v>0</v>
      </c>
      <c r="V109" s="6"/>
      <c r="W109" s="20">
        <f t="shared" si="0"/>
        <v>195.86826388888889</v>
      </c>
      <c r="X109" s="20">
        <f t="shared" si="1"/>
        <v>249.27045689300417</v>
      </c>
      <c r="Y109" s="23">
        <f t="shared" si="2"/>
        <v>204.89727500000001</v>
      </c>
      <c r="Z109" s="23">
        <f t="shared" si="3"/>
        <v>246.58360527777785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173.33045611111109</v>
      </c>
      <c r="AJ109" s="9">
        <f t="shared" si="8"/>
        <v>0.46947740260613879</v>
      </c>
      <c r="AK109" s="9">
        <f t="shared" si="9"/>
        <v>0.46947740260613879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Encargos'!D27+'Swap - Encargos'!P27)*(1+SUM($B110:$B$228))</f>
        <v>175.1412</v>
      </c>
      <c r="N110" s="4">
        <f>Forward!N110*(1+SUM($B110:$B$228))+(-'Swap - Encargos'!E27+'Swap - Encargos'!Q27)*(1+SUM($B110:$B$228))</f>
        <v>193.1044</v>
      </c>
      <c r="O110" s="4">
        <f>Forward!O110*(1+SUM($B110:$B$228))+(-'Swap - Encargos'!F27+'Swap - Encargos'!R27)*(1+SUM($B110:$B$228))</f>
        <v>199.84059999999999</v>
      </c>
      <c r="P110" s="4">
        <f>Forward!P110*(1+SUM($B110:$B$228))+(-'Swap - Encargos'!G27+'Swap - Encargos'!S27)*(1+SUM($B110:$B$228))</f>
        <v>231.27620000000002</v>
      </c>
      <c r="Q110" s="4">
        <f>Forward!Q110*(1+SUM($B110:$B$228))+(-'Swap - Encargos'!H27+'Swap - Encargos'!T27)*(1+SUM($B110:$B$228))</f>
        <v>226.78540000000001</v>
      </c>
      <c r="R110" s="4">
        <f>Forward!R110*(1+SUM($B110:$B$228))+(-'Swap - Encargos'!I27+'Swap - Encargos'!U27)*(1+SUM($B110:$B$228))</f>
        <v>230.15350000000001</v>
      </c>
      <c r="S110" s="4">
        <f>Forward!S110*(1+SUM($B110:$B$228))+(-'Swap - Encargos'!J27+'Swap - Encargos'!V27)*(1+SUM($B110:$B$228))</f>
        <v>227.90809999999999</v>
      </c>
      <c r="T110" s="4">
        <f>Forward!T110*(1+SUM($B110:$B$228))+(-'Swap - Encargos'!K27+'Swap - Encargos'!W27)*(1+SUM($B110:$B$228))</f>
        <v>225.66270000000003</v>
      </c>
      <c r="U110" s="4">
        <f>Forward!U110*(1+SUM($B110:$B$228))</f>
        <v>0</v>
      </c>
      <c r="V110" s="6"/>
      <c r="W110" s="20">
        <f t="shared" si="0"/>
        <v>189.36206666666669</v>
      </c>
      <c r="X110" s="20">
        <f t="shared" si="1"/>
        <v>249.27045689300417</v>
      </c>
      <c r="Y110" s="23">
        <f t="shared" si="2"/>
        <v>205.22956000000002</v>
      </c>
      <c r="Z110" s="23">
        <f t="shared" si="3"/>
        <v>246.58360527777785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199.65348333333327</v>
      </c>
      <c r="AJ110" s="9">
        <f t="shared" si="8"/>
        <v>0.51322751322751314</v>
      </c>
      <c r="AK110" s="9">
        <f t="shared" si="9"/>
        <v>0.51322751322751314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Encargos'!D28+'Swap - Encargos'!P28)*(1+SUM($B111:$B$228))</f>
        <v>218.10750000000002</v>
      </c>
      <c r="N111" s="4">
        <f>Forward!N111*(1+SUM($B111:$B$228))+(-'Swap - Encargos'!E28+'Swap - Encargos'!Q28)*(1+SUM($B111:$B$228))</f>
        <v>281.86200000000002</v>
      </c>
      <c r="O111" s="4">
        <f>Forward!O111*(1+SUM($B111:$B$228))+(-'Swap - Encargos'!F28+'Swap - Encargos'!R28)*(1+SUM($B111:$B$228))</f>
        <v>269.55850000000004</v>
      </c>
      <c r="P111" s="4">
        <f>Forward!P111*(1+SUM($B111:$B$228))+(-'Swap - Encargos'!G28+'Swap - Encargos'!S28)*(1+SUM($B111:$B$228))</f>
        <v>267.32150000000001</v>
      </c>
      <c r="Q111" s="4">
        <f>Forward!Q111*(1+SUM($B111:$B$228))+(-'Swap - Encargos'!H28+'Swap - Encargos'!T28)*(1+SUM($B111:$B$228))</f>
        <v>259.49200000000002</v>
      </c>
      <c r="R111" s="4">
        <f>Forward!R111*(1+SUM($B111:$B$228))+(-'Swap - Encargos'!I28+'Swap - Encargos'!U28)*(1+SUM($B111:$B$228))</f>
        <v>253.89950000000002</v>
      </c>
      <c r="S111" s="4">
        <f>Forward!S111*(1+SUM($B111:$B$228))+(-'Swap - Encargos'!J28+'Swap - Encargos'!V28)*(1+SUM($B111:$B$228))</f>
        <v>248.30700000000002</v>
      </c>
      <c r="T111" s="4">
        <f>Forward!T111*(1+SUM($B111:$B$228))+(-'Swap - Encargos'!K28+'Swap - Encargos'!W28)*(1+SUM($B111:$B$228))</f>
        <v>242.71450000000002</v>
      </c>
      <c r="U111" s="4">
        <f>Forward!U111*(1+SUM($B111:$B$228))</f>
        <v>0</v>
      </c>
      <c r="V111" s="6"/>
      <c r="W111" s="20">
        <f t="shared" si="0"/>
        <v>257.87638888888893</v>
      </c>
      <c r="X111" s="20">
        <f t="shared" si="1"/>
        <v>249.27045689300417</v>
      </c>
      <c r="Y111" s="23">
        <f t="shared" si="2"/>
        <v>259.86483333333337</v>
      </c>
      <c r="Z111" s="23">
        <f t="shared" si="3"/>
        <v>246.58360527777785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131.13916111111104</v>
      </c>
      <c r="AJ111" s="9">
        <f t="shared" si="8"/>
        <v>0.33710519055372223</v>
      </c>
      <c r="AK111" s="9">
        <f t="shared" si="9"/>
        <v>0.33710519055372223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Encargos'!D29+'Swap - Encargos'!P29)*(1+SUM($B112:$B$228))</f>
        <v>219.81960000000001</v>
      </c>
      <c r="N112" s="4">
        <f>Forward!N112*(1+SUM($B112:$B$228))+(-'Swap - Encargos'!E29+'Swap - Encargos'!Q29)*(1+SUM($B112:$B$228))</f>
        <v>260.89699999999999</v>
      </c>
      <c r="O112" s="4">
        <f>Forward!O112*(1+SUM($B112:$B$228))+(-'Swap - Encargos'!F29+'Swap - Encargos'!R29)*(1+SUM($B112:$B$228))</f>
        <v>253.12560000000002</v>
      </c>
      <c r="P112" s="4">
        <f>Forward!P112*(1+SUM($B112:$B$228))+(-'Swap - Encargos'!G29+'Swap - Encargos'!S29)*(1+SUM($B112:$B$228))</f>
        <v>249.79500000000002</v>
      </c>
      <c r="Q112" s="4">
        <f>Forward!Q112*(1+SUM($B112:$B$228))+(-'Swap - Encargos'!H29+'Swap - Encargos'!T29)*(1+SUM($B112:$B$228))</f>
        <v>252.01540000000003</v>
      </c>
      <c r="R112" s="4">
        <f>Forward!R112*(1+SUM($B112:$B$228))+(-'Swap - Encargos'!I29+'Swap - Encargos'!U29)*(1+SUM($B112:$B$228))</f>
        <v>250.90520000000004</v>
      </c>
      <c r="S112" s="4">
        <f>Forward!S112*(1+SUM($B112:$B$228))+(-'Swap - Encargos'!J29+'Swap - Encargos'!V29)*(1+SUM($B112:$B$228))</f>
        <v>245.35419999999999</v>
      </c>
      <c r="T112" s="4">
        <f>Forward!T112*(1+SUM($B112:$B$228))+(-'Swap - Encargos'!K29+'Swap - Encargos'!W29)*(1+SUM($B112:$B$228))</f>
        <v>239.8032</v>
      </c>
      <c r="U112" s="4">
        <f>Forward!U112*(1+SUM($B112:$B$228))</f>
        <v>0</v>
      </c>
      <c r="V112" s="6"/>
      <c r="W112" s="20">
        <f t="shared" si="0"/>
        <v>246.27936666666665</v>
      </c>
      <c r="X112" s="20">
        <f t="shared" si="1"/>
        <v>249.27045689300417</v>
      </c>
      <c r="Y112" s="23">
        <f t="shared" si="2"/>
        <v>248.1667066666667</v>
      </c>
      <c r="Z112" s="23">
        <f t="shared" si="3"/>
        <v>246.58360527777785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142.73618333333332</v>
      </c>
      <c r="AJ112" s="9">
        <f t="shared" si="8"/>
        <v>0.366916395330041</v>
      </c>
      <c r="AK112" s="9">
        <f t="shared" si="9"/>
        <v>0.366916395330041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Encargos'!D30+'Swap - Encargos'!P30)*(1+SUM($B113:$B$228))</f>
        <v>199.548</v>
      </c>
      <c r="N113" s="4">
        <f>Forward!N113*(1+SUM($B113:$B$228))+(-'Swap - Encargos'!E30+'Swap - Encargos'!Q30)*(1+SUM($B113:$B$228))</f>
        <v>231.69740000000002</v>
      </c>
      <c r="O113" s="4">
        <f>Forward!O113*(1+SUM($B113:$B$228))+(-'Swap - Encargos'!F30+'Swap - Encargos'!R30)*(1+SUM($B113:$B$228))</f>
        <v>237.24039999999999</v>
      </c>
      <c r="P113" s="4">
        <f>Forward!P113*(1+SUM($B113:$B$228))+(-'Swap - Encargos'!G30+'Swap - Encargos'!S30)*(1+SUM($B113:$B$228))</f>
        <v>239.45759999999999</v>
      </c>
      <c r="Q113" s="4">
        <f>Forward!Q113*(1+SUM($B113:$B$228))+(-'Swap - Encargos'!H30+'Swap - Encargos'!T30)*(1+SUM($B113:$B$228))</f>
        <v>236.1318</v>
      </c>
      <c r="R113" s="4">
        <f>Forward!R113*(1+SUM($B113:$B$228))+(-'Swap - Encargos'!I30+'Swap - Encargos'!U30)*(1+SUM($B113:$B$228))</f>
        <v>228.3716</v>
      </c>
      <c r="S113" s="4">
        <f>Forward!S113*(1+SUM($B113:$B$228))+(-'Swap - Encargos'!J30+'Swap - Encargos'!V30)*(1+SUM($B113:$B$228))</f>
        <v>222.82859999999999</v>
      </c>
      <c r="T113" s="4">
        <f>Forward!T113*(1+SUM($B113:$B$228))+(-'Swap - Encargos'!K30+'Swap - Encargos'!W30)*(1+SUM($B113:$B$228))</f>
        <v>217.28559999999999</v>
      </c>
      <c r="U113" s="4">
        <f>Forward!U113*(1+SUM($B113:$B$228))</f>
        <v>0</v>
      </c>
      <c r="V113" s="6"/>
      <c r="W113" s="20">
        <f t="shared" si="0"/>
        <v>226.15440000000001</v>
      </c>
      <c r="X113" s="20">
        <f t="shared" si="1"/>
        <v>249.27045689300417</v>
      </c>
      <c r="Y113" s="23">
        <f t="shared" si="2"/>
        <v>230.25621999999996</v>
      </c>
      <c r="Z113" s="23">
        <f t="shared" si="3"/>
        <v>246.58360527777785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162.86114999999995</v>
      </c>
      <c r="AJ113" s="9">
        <f t="shared" si="8"/>
        <v>0.4186494601565412</v>
      </c>
      <c r="AK113" s="9">
        <f t="shared" si="9"/>
        <v>0.4186494601565412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Encargos'!D31+'Swap - Encargos'!P31)*(1+SUM($B114:$B$228))</f>
        <v>178.9776</v>
      </c>
      <c r="N114" s="4">
        <f>Forward!N114*(1+SUM($B114:$B$228))+(-'Swap - Encargos'!E31+'Swap - Encargos'!Q31)*(1+SUM($B114:$B$228))</f>
        <v>219.8552</v>
      </c>
      <c r="O114" s="4">
        <f>Forward!O114*(1+SUM($B114:$B$228))+(-'Swap - Encargos'!F31+'Swap - Encargos'!R31)*(1+SUM($B114:$B$228))</f>
        <v>230.9032</v>
      </c>
      <c r="P114" s="4">
        <f>Forward!P114*(1+SUM($B114:$B$228))+(-'Swap - Encargos'!G31+'Swap - Encargos'!S31)*(1+SUM($B114:$B$228))</f>
        <v>227.58879999999999</v>
      </c>
      <c r="Q114" s="4">
        <f>Forward!Q114*(1+SUM($B114:$B$228))+(-'Swap - Encargos'!H31+'Swap - Encargos'!T31)*(1+SUM($B114:$B$228))</f>
        <v>226.48399999999998</v>
      </c>
      <c r="R114" s="4">
        <f>Forward!R114*(1+SUM($B114:$B$228))+(-'Swap - Encargos'!I31+'Swap - Encargos'!U31)*(1+SUM($B114:$B$228))</f>
        <v>222.06479999999999</v>
      </c>
      <c r="S114" s="4">
        <f>Forward!S114*(1+SUM($B114:$B$228))+(-'Swap - Encargos'!J31+'Swap - Encargos'!V31)*(1+SUM($B114:$B$228))</f>
        <v>216.54079999999999</v>
      </c>
      <c r="T114" s="4">
        <f>Forward!T114*(1+SUM($B114:$B$228))+(-'Swap - Encargos'!K31+'Swap - Encargos'!W31)*(1+SUM($B114:$B$228))</f>
        <v>211.01679999999999</v>
      </c>
      <c r="U114" s="4">
        <f>Forward!U114*(1+SUM($B114:$B$228))</f>
        <v>0</v>
      </c>
      <c r="V114" s="6"/>
      <c r="W114" s="20">
        <f t="shared" si="0"/>
        <v>215.31324444444442</v>
      </c>
      <c r="X114" s="20">
        <f t="shared" si="1"/>
        <v>249.27045689300417</v>
      </c>
      <c r="Y114" s="23">
        <f t="shared" si="2"/>
        <v>219.63424000000001</v>
      </c>
      <c r="Z114" s="23">
        <f t="shared" si="3"/>
        <v>246.58360527777785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173.70230555555554</v>
      </c>
      <c r="AJ114" s="9">
        <f t="shared" si="8"/>
        <v>0.44651764063301724</v>
      </c>
      <c r="AK114" s="9">
        <f t="shared" si="9"/>
        <v>0.44651764063301724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Encargos'!D32+'Swap - Encargos'!P32)*(1+SUM($B115:$B$228))</f>
        <v>243.14420000000001</v>
      </c>
      <c r="N115" s="4">
        <f>Forward!N115*(1+SUM($B115:$B$228))+(-'Swap - Encargos'!E32+'Swap - Encargos'!Q32)*(1+SUM($B115:$B$228))</f>
        <v>255.24639999999999</v>
      </c>
      <c r="O115" s="4">
        <f>Forward!O115*(1+SUM($B115:$B$228))+(-'Swap - Encargos'!F32+'Swap - Encargos'!R32)*(1+SUM($B115:$B$228))</f>
        <v>248.64520000000002</v>
      </c>
      <c r="P115" s="4">
        <f>Forward!P115*(1+SUM($B115:$B$228))+(-'Swap - Encargos'!G32+'Swap - Encargos'!S32)*(1+SUM($B115:$B$228))</f>
        <v>236.54300000000001</v>
      </c>
      <c r="Q115" s="4">
        <f>Forward!Q115*(1+SUM($B115:$B$228))+(-'Swap - Encargos'!H32+'Swap - Encargos'!T32)*(1+SUM($B115:$B$228))</f>
        <v>234.34260000000003</v>
      </c>
      <c r="R115" s="4">
        <f>Forward!R115*(1+SUM($B115:$B$228))+(-'Swap - Encargos'!I32+'Swap - Encargos'!U32)*(1+SUM($B115:$B$228))</f>
        <v>226.64120000000003</v>
      </c>
      <c r="S115" s="4">
        <f>Forward!S115*(1+SUM($B115:$B$228))+(-'Swap - Encargos'!J32+'Swap - Encargos'!V32)*(1+SUM($B115:$B$228))</f>
        <v>221.14020000000002</v>
      </c>
      <c r="T115" s="4">
        <f>Forward!T115*(1+SUM($B115:$B$228))+(-'Swap - Encargos'!K32+'Swap - Encargos'!W32)*(1+SUM($B115:$B$228))</f>
        <v>215.63920000000002</v>
      </c>
      <c r="U115" s="4">
        <f>Forward!U115*(1+SUM($B115:$B$228))</f>
        <v>0</v>
      </c>
      <c r="V115" s="6"/>
      <c r="W115" s="20">
        <f t="shared" si="0"/>
        <v>248.0951</v>
      </c>
      <c r="X115" s="20">
        <f t="shared" si="1"/>
        <v>249.27045689300417</v>
      </c>
      <c r="Y115" s="23">
        <f t="shared" si="2"/>
        <v>242.20903000000001</v>
      </c>
      <c r="Z115" s="23">
        <f t="shared" si="3"/>
        <v>246.58360527777785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140.92044999999996</v>
      </c>
      <c r="AJ115" s="9">
        <f t="shared" si="8"/>
        <v>0.36224888696608648</v>
      </c>
      <c r="AK115" s="9">
        <f t="shared" si="9"/>
        <v>0.36224888696608648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Encargos'!D33+'Swap - Encargos'!P33)*(1+SUM($B116:$B$228))</f>
        <v>303.07560000000001</v>
      </c>
      <c r="N116" s="4">
        <f>Forward!N116*(1+SUM($B116:$B$228))+(-'Swap - Encargos'!E33+'Swap - Encargos'!Q33)*(1+SUM($B116:$B$228))</f>
        <v>276.72120000000001</v>
      </c>
      <c r="O116" s="4">
        <f>Forward!O116*(1+SUM($B116:$B$228))+(-'Swap - Encargos'!F33+'Swap - Encargos'!R33)*(1+SUM($B116:$B$228))</f>
        <v>254.75920000000002</v>
      </c>
      <c r="P116" s="4">
        <f>Forward!P116*(1+SUM($B116:$B$228))+(-'Swap - Encargos'!G33+'Swap - Encargos'!S33)*(1+SUM($B116:$B$228))</f>
        <v>240.48390000000001</v>
      </c>
      <c r="Q116" s="4">
        <f>Forward!Q116*(1+SUM($B116:$B$228))+(-'Swap - Encargos'!H33+'Swap - Encargos'!T33)*(1+SUM($B116:$B$228))</f>
        <v>234.99340000000001</v>
      </c>
      <c r="R116" s="4">
        <f>Forward!R116*(1+SUM($B116:$B$228))+(-'Swap - Encargos'!I33+'Swap - Encargos'!U33)*(1+SUM($B116:$B$228))</f>
        <v>227.30670000000001</v>
      </c>
      <c r="S116" s="4">
        <f>Forward!S116*(1+SUM($B116:$B$228))+(-'Swap - Encargos'!J33+'Swap - Encargos'!V33)*(1+SUM($B116:$B$228))</f>
        <v>221.81620000000001</v>
      </c>
      <c r="T116" s="4">
        <f>Forward!T116*(1+SUM($B116:$B$228))+(-'Swap - Encargos'!K33+'Swap - Encargos'!W33)*(1+SUM($B116:$B$228))</f>
        <v>216.32570000000001</v>
      </c>
      <c r="U116" s="4">
        <f>Forward!U116*(1+SUM($B116:$B$228))</f>
        <v>0</v>
      </c>
      <c r="V116" s="6"/>
      <c r="W116" s="20">
        <f t="shared" si="0"/>
        <v>267.75338333333337</v>
      </c>
      <c r="X116" s="20">
        <f t="shared" si="1"/>
        <v>249.27045689300417</v>
      </c>
      <c r="Y116" s="23">
        <f t="shared" si="2"/>
        <v>254.42977000000005</v>
      </c>
      <c r="Z116" s="23">
        <f t="shared" si="3"/>
        <v>246.58360527777785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121.26216666666659</v>
      </c>
      <c r="AJ116" s="9">
        <f t="shared" si="8"/>
        <v>0.3117154742700301</v>
      </c>
      <c r="AK116" s="9">
        <f t="shared" si="9"/>
        <v>0.3117154742700301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Encargos'!D34+'Swap - Encargos'!P34)*(1+SUM($B117:$B$228))</f>
        <v>241.84030000000001</v>
      </c>
      <c r="N117" s="4">
        <f>Forward!N117*(1+SUM($B117:$B$228))+(-'Swap - Encargos'!E34+'Swap - Encargos'!Q34)*(1+SUM($B117:$B$228))</f>
        <v>259.34910000000002</v>
      </c>
      <c r="O117" s="4">
        <f>Forward!O117*(1+SUM($B117:$B$228))+(-'Swap - Encargos'!F34+'Swap - Encargos'!R34)*(1+SUM($B117:$B$228))</f>
        <v>241.84030000000001</v>
      </c>
      <c r="P117" s="4">
        <f>Forward!P117*(1+SUM($B117:$B$228))+(-'Swap - Encargos'!G34+'Swap - Encargos'!S34)*(1+SUM($B117:$B$228))</f>
        <v>237.46310000000003</v>
      </c>
      <c r="Q117" s="4">
        <f>Forward!Q117*(1+SUM($B117:$B$228))+(-'Swap - Encargos'!H34+'Swap - Encargos'!T34)*(1+SUM($B117:$B$228))</f>
        <v>227.61439999999999</v>
      </c>
      <c r="R117" s="4">
        <f>Forward!R117*(1+SUM($B117:$B$228))+(-'Swap - Encargos'!I34+'Swap - Encargos'!U34)*(1+SUM($B117:$B$228))</f>
        <v>219.95430000000002</v>
      </c>
      <c r="S117" s="4">
        <f>Forward!S117*(1+SUM($B117:$B$228))+(-'Swap - Encargos'!J34+'Swap - Encargos'!V34)*(1+SUM($B117:$B$228))</f>
        <v>216.67140000000001</v>
      </c>
      <c r="T117" s="4">
        <f>Forward!T117*(1+SUM($B117:$B$228))+(-'Swap - Encargos'!K34+'Swap - Encargos'!W34)*(1+SUM($B117:$B$228))</f>
        <v>212.29420000000002</v>
      </c>
      <c r="U117" s="4">
        <f>Forward!U117*(1+SUM($B117:$B$228))</f>
        <v>0</v>
      </c>
      <c r="V117" s="6"/>
      <c r="W117" s="20">
        <f t="shared" si="0"/>
        <v>246.82544444444446</v>
      </c>
      <c r="X117" s="20">
        <f t="shared" si="1"/>
        <v>249.27045689300417</v>
      </c>
      <c r="Y117" s="23">
        <f t="shared" si="2"/>
        <v>239.06807333333336</v>
      </c>
      <c r="Z117" s="23">
        <f t="shared" si="3"/>
        <v>246.58360527777785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142.1901055555555</v>
      </c>
      <c r="AJ117" s="9">
        <f t="shared" si="8"/>
        <v>0.36551265252907117</v>
      </c>
      <c r="AK117" s="9">
        <f t="shared" si="9"/>
        <v>0.36551265252907117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Encargos'!D35+'Swap - Encargos'!P35)*(1+SUM($B118:$B$228))</f>
        <v>292.76319999999998</v>
      </c>
      <c r="N118" s="4">
        <f>Forward!N118*(1+SUM($B118:$B$228))+(-'Swap - Encargos'!E35+'Swap - Encargos'!Q35)*(1+SUM($B118:$B$228))</f>
        <v>268.73040000000003</v>
      </c>
      <c r="O118" s="4">
        <f>Forward!O118*(1+SUM($B118:$B$228))+(-'Swap - Encargos'!F35+'Swap - Encargos'!R35)*(1+SUM($B118:$B$228))</f>
        <v>253.43680000000001</v>
      </c>
      <c r="P118" s="4">
        <f>Forward!P118*(1+SUM($B118:$B$228))+(-'Swap - Encargos'!G35+'Swap - Encargos'!S35)*(1+SUM($B118:$B$228))</f>
        <v>242.5128</v>
      </c>
      <c r="Q118" s="4">
        <f>Forward!Q118*(1+SUM($B118:$B$228))+(-'Swap - Encargos'!H35+'Swap - Encargos'!T35)*(1+SUM($B118:$B$228))</f>
        <v>231.58880000000002</v>
      </c>
      <c r="R118" s="4">
        <f>Forward!R118*(1+SUM($B118:$B$228))+(-'Swap - Encargos'!I35+'Swap - Encargos'!U35)*(1+SUM($B118:$B$228))</f>
        <v>228.31160000000003</v>
      </c>
      <c r="S118" s="4">
        <f>Forward!S118*(1+SUM($B118:$B$228))+(-'Swap - Encargos'!J35+'Swap - Encargos'!V35)*(1+SUM($B118:$B$228))</f>
        <v>225.03440000000001</v>
      </c>
      <c r="T118" s="4">
        <f>Forward!T118*(1+SUM($B118:$B$228))+(-'Swap - Encargos'!K35+'Swap - Encargos'!W35)*(1+SUM($B118:$B$228))</f>
        <v>220.66480000000001</v>
      </c>
      <c r="U118" s="4">
        <f>Forward!U118*(1+SUM($B118:$B$228))</f>
        <v>0</v>
      </c>
      <c r="V118" s="6"/>
      <c r="W118" s="20">
        <f t="shared" si="0"/>
        <v>260.47671111111117</v>
      </c>
      <c r="X118" s="20">
        <f t="shared" si="1"/>
        <v>249.27045689300417</v>
      </c>
      <c r="Y118" s="23">
        <f t="shared" si="2"/>
        <v>249.21285333333336</v>
      </c>
      <c r="Z118" s="23">
        <f t="shared" si="3"/>
        <v>246.58360527777785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128.53883888888879</v>
      </c>
      <c r="AJ118" s="9">
        <f t="shared" si="8"/>
        <v>0.33042082479450707</v>
      </c>
      <c r="AK118" s="9">
        <f t="shared" si="9"/>
        <v>0.33042082479450707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Encargos'!D36+'Swap - Encargos'!P36)*(1+SUM($B119:$B$228))</f>
        <v>351.42400000000004</v>
      </c>
      <c r="N119" s="4">
        <f>Forward!N119*(1+SUM($B119:$B$228))+(-'Swap - Encargos'!E36+'Swap - Encargos'!Q36)*(1+SUM($B119:$B$228))</f>
        <v>273.08800000000002</v>
      </c>
      <c r="O119" s="4">
        <f>Forward!O119*(1+SUM($B119:$B$228))+(-'Swap - Encargos'!F36+'Swap - Encargos'!R36)*(1+SUM($B119:$B$228))</f>
        <v>244.8</v>
      </c>
      <c r="P119" s="4">
        <f>Forward!P119*(1+SUM($B119:$B$228))+(-'Swap - Encargos'!G36+'Swap - Encargos'!S36)*(1+SUM($B119:$B$228))</f>
        <v>230.65600000000003</v>
      </c>
      <c r="Q119" s="4">
        <f>Forward!Q119*(1+SUM($B119:$B$228))+(-'Swap - Encargos'!H36+'Swap - Encargos'!T36)*(1+SUM($B119:$B$228))</f>
        <v>231.744</v>
      </c>
      <c r="R119" s="4">
        <f>Forward!R119*(1+SUM($B119:$B$228))+(-'Swap - Encargos'!I36+'Swap - Encargos'!U36)*(1+SUM($B119:$B$228))</f>
        <v>224.12800000000001</v>
      </c>
      <c r="S119" s="4">
        <f>Forward!S119*(1+SUM($B119:$B$228))+(-'Swap - Encargos'!J36+'Swap - Encargos'!V36)*(1+SUM($B119:$B$228))</f>
        <v>220.864</v>
      </c>
      <c r="T119" s="4">
        <f>Forward!T119*(1+SUM($B119:$B$228))+(-'Swap - Encargos'!K36+'Swap - Encargos'!W36)*(1+SUM($B119:$B$228))</f>
        <v>216.512</v>
      </c>
      <c r="U119" s="4">
        <f>Forward!U119*(1+SUM($B119:$B$228))</f>
        <v>0</v>
      </c>
      <c r="V119" s="6"/>
      <c r="W119" s="20">
        <f t="shared" si="0"/>
        <v>259.57866666666672</v>
      </c>
      <c r="X119" s="20">
        <f t="shared" si="1"/>
        <v>249.27045689300417</v>
      </c>
      <c r="Y119" s="23">
        <f t="shared" si="2"/>
        <v>247.24800000000002</v>
      </c>
      <c r="Z119" s="23">
        <f t="shared" si="3"/>
        <v>246.58360527777785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129.43688333333324</v>
      </c>
      <c r="AJ119" s="9">
        <f t="shared" si="8"/>
        <v>0.33272933005720018</v>
      </c>
      <c r="AK119" s="9">
        <f t="shared" si="9"/>
        <v>0.33272933005720018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Encargos'!D37+'Swap - Encargos'!P37)*(1+SUM($B120:$B$228))</f>
        <v>311.78880000000004</v>
      </c>
      <c r="N120" s="4">
        <f>Forward!N120*(1+SUM($B120:$B$228))+(-'Swap - Encargos'!E37+'Swap - Encargos'!Q37)*(1+SUM($B120:$B$228))</f>
        <v>202.4462</v>
      </c>
      <c r="O120" s="4">
        <f>Forward!O120*(1+SUM($B120:$B$228))+(-'Swap - Encargos'!F37+'Swap - Encargos'!R37)*(1+SUM($B120:$B$228))</f>
        <v>231.6764</v>
      </c>
      <c r="P120" s="4">
        <f>Forward!P120*(1+SUM($B120:$B$228))+(-'Swap - Encargos'!G37+'Swap - Encargos'!S37)*(1+SUM($B120:$B$228))</f>
        <v>231.6764</v>
      </c>
      <c r="Q120" s="4">
        <f>Forward!Q120*(1+SUM($B120:$B$228))+(-'Swap - Encargos'!H37+'Swap - Encargos'!T37)*(1+SUM($B120:$B$228))</f>
        <v>220.85040000000001</v>
      </c>
      <c r="R120" s="4">
        <f>Forward!R120*(1+SUM($B120:$B$228))+(-'Swap - Encargos'!I37+'Swap - Encargos'!U37)*(1+SUM($B120:$B$228))</f>
        <v>218.68520000000001</v>
      </c>
      <c r="S120" s="4">
        <f>Forward!S120*(1+SUM($B120:$B$228))+(-'Swap - Encargos'!J37+'Swap - Encargos'!V37)*(1+SUM($B120:$B$228))</f>
        <v>215.4374</v>
      </c>
      <c r="T120" s="4">
        <f>Forward!T120*(1+SUM($B120:$B$228))+(-'Swap - Encargos'!K37+'Swap - Encargos'!W37)*(1+SUM($B120:$B$228))</f>
        <v>211.107</v>
      </c>
      <c r="U120" s="4">
        <f>Forward!U120*(1+SUM($B120:$B$228))</f>
        <v>0</v>
      </c>
      <c r="V120" s="6"/>
      <c r="W120" s="20">
        <f t="shared" si="0"/>
        <v>226.38368888888891</v>
      </c>
      <c r="X120" s="20">
        <f t="shared" si="1"/>
        <v>249.27045689300417</v>
      </c>
      <c r="Y120" s="23">
        <f t="shared" si="2"/>
        <v>224.17037333333332</v>
      </c>
      <c r="Z120" s="23">
        <f t="shared" si="3"/>
        <v>246.58360527777785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162.63186111111105</v>
      </c>
      <c r="AJ120" s="9">
        <f t="shared" si="8"/>
        <v>0.41806005212673647</v>
      </c>
      <c r="AK120" s="9">
        <f t="shared" si="9"/>
        <v>0.41806005212673647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Encargos'!D38+'Swap - Encargos'!P38)*(1+SUM($B121:$B$228))</f>
        <v>169.35589999999999</v>
      </c>
      <c r="N121" s="4">
        <f>Forward!N121*(1+SUM($B121:$B$228))+(-'Swap - Encargos'!E38+'Swap - Encargos'!Q38)*(1+SUM($B121:$B$228))</f>
        <v>216.81870000000001</v>
      </c>
      <c r="O121" s="4">
        <f>Forward!O121*(1+SUM($B121:$B$228))+(-'Swap - Encargos'!F38+'Swap - Encargos'!R38)*(1+SUM($B121:$B$228))</f>
        <v>232.9992</v>
      </c>
      <c r="P121" s="4">
        <f>Forward!P121*(1+SUM($B121:$B$228))+(-'Swap - Encargos'!G38+'Swap - Encargos'!S38)*(1+SUM($B121:$B$228))</f>
        <v>243.78620000000001</v>
      </c>
      <c r="Q121" s="4">
        <f>Forward!Q121*(1+SUM($B121:$B$228))+(-'Swap - Encargos'!H38+'Swap - Encargos'!T38)*(1+SUM($B121:$B$228))</f>
        <v>235.1566</v>
      </c>
      <c r="R121" s="4">
        <f>Forward!R121*(1+SUM($B121:$B$228))+(-'Swap - Encargos'!I38+'Swap - Encargos'!U38)*(1+SUM($B121:$B$228))</f>
        <v>228.68440000000001</v>
      </c>
      <c r="S121" s="4">
        <f>Forward!S121*(1+SUM($B121:$B$228))+(-'Swap - Encargos'!J38+'Swap - Encargos'!V38)*(1+SUM($B121:$B$228))</f>
        <v>225.44829999999999</v>
      </c>
      <c r="T121" s="4">
        <f>Forward!T121*(1+SUM($B121:$B$228))+(-'Swap - Encargos'!K38+'Swap - Encargos'!W38)*(1+SUM($B121:$B$228))</f>
        <v>221.1335</v>
      </c>
      <c r="U121" s="4">
        <f>Forward!U121*(1+SUM($B121:$B$228))</f>
        <v>0</v>
      </c>
      <c r="V121" s="6"/>
      <c r="W121" s="20">
        <f t="shared" si="0"/>
        <v>229.13385833333334</v>
      </c>
      <c r="X121" s="20">
        <f t="shared" si="1"/>
        <v>249.27045689300417</v>
      </c>
      <c r="Y121" s="23">
        <f t="shared" si="2"/>
        <v>230.50021166666664</v>
      </c>
      <c r="Z121" s="23">
        <f t="shared" si="3"/>
        <v>246.58360527777785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159.88169166666663</v>
      </c>
      <c r="AJ121" s="9">
        <f t="shared" si="8"/>
        <v>0.41099049039727753</v>
      </c>
      <c r="AK121" s="9">
        <f t="shared" si="9"/>
        <v>0.41099049039727753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Encargos'!E39+'Swap - Encargos'!Q39)*(1+SUM($B122:$B$228))</f>
        <v>215.77349999999998</v>
      </c>
      <c r="O122" s="4">
        <f>Forward!O122*(1+SUM($B122:$B$228))+(-'Swap - Encargos'!F39+'Swap - Encargos'!R39)*(1+SUM($B122:$B$228))</f>
        <v>242.61099999999999</v>
      </c>
      <c r="P122" s="4">
        <f>Forward!P122*(1+SUM($B122:$B$228))+(-'Swap - Encargos'!G39+'Swap - Encargos'!S39)*(1+SUM($B122:$B$228))</f>
        <v>236.17</v>
      </c>
      <c r="Q122" s="4">
        <f>Forward!Q122*(1+SUM($B122:$B$228))+(-'Swap - Encargos'!H39+'Swap - Encargos'!T39)*(1+SUM($B122:$B$228))</f>
        <v>226.50849999999997</v>
      </c>
      <c r="R122" s="4">
        <f>Forward!R122*(1+SUM($B122:$B$228))+(-'Swap - Encargos'!I39+'Swap - Encargos'!U39)*(1+SUM($B122:$B$228))</f>
        <v>221.14099999999996</v>
      </c>
      <c r="S122" s="4">
        <f>Forward!S122*(1+SUM($B122:$B$228))+(-'Swap - Encargos'!J39+'Swap - Encargos'!V39)*(1+SUM($B122:$B$228))</f>
        <v>217.92049999999998</v>
      </c>
      <c r="T122" s="4">
        <f>Forward!T122*(1+SUM($B122:$B$228))+(-'Swap - Encargos'!K39+'Swap - Encargos'!W39)*(1+SUM($B122:$B$228))</f>
        <v>213.62649999999999</v>
      </c>
      <c r="U122" s="4">
        <f>Forward!U122*(1+SUM($B122:$B$228))</f>
        <v>0</v>
      </c>
      <c r="V122" s="6"/>
      <c r="W122" s="20">
        <f t="shared" si="0"/>
        <v>231.51816666666662</v>
      </c>
      <c r="X122" s="20">
        <f t="shared" si="1"/>
        <v>249.27045689300417</v>
      </c>
      <c r="Y122" s="23">
        <f t="shared" si="2"/>
        <v>228.44079999999994</v>
      </c>
      <c r="Z122" s="23">
        <f t="shared" si="3"/>
        <v>246.58360527777785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174.58688333333333</v>
      </c>
      <c r="AJ122" s="9">
        <f t="shared" si="8"/>
        <v>0.42990571856551241</v>
      </c>
      <c r="AK122" s="9">
        <f t="shared" si="9"/>
        <v>0.42990571856551241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Encargos'!E40+'Swap - Encargos'!Q40)*(1+SUM($B123:$B$228))</f>
        <v>272.26260000000002</v>
      </c>
      <c r="O123" s="4">
        <f>Forward!O123*(1+SUM($B123:$B$228))+(-'Swap - Encargos'!F40+'Swap - Encargos'!R40)*(1+SUM($B123:$B$228))</f>
        <v>256.1841</v>
      </c>
      <c r="P123" s="4">
        <f>Forward!P123*(1+SUM($B123:$B$228))+(-'Swap - Encargos'!G40+'Swap - Encargos'!S40)*(1+SUM($B123:$B$228))</f>
        <v>254.04030000000003</v>
      </c>
      <c r="Q123" s="4">
        <f>Forward!Q123*(1+SUM($B123:$B$228))+(-'Swap - Encargos'!H40+'Swap - Encargos'!T40)*(1+SUM($B123:$B$228))</f>
        <v>234.74610000000001</v>
      </c>
      <c r="R123" s="4">
        <f>Forward!R123*(1+SUM($B123:$B$228))+(-'Swap - Encargos'!I40+'Swap - Encargos'!U40)*(1+SUM($B123:$B$228))</f>
        <v>230.45850000000002</v>
      </c>
      <c r="S123" s="4">
        <f>Forward!S123*(1+SUM($B123:$B$228))+(-'Swap - Encargos'!J40+'Swap - Encargos'!V40)*(1+SUM($B123:$B$228))</f>
        <v>227.24280000000002</v>
      </c>
      <c r="T123" s="4">
        <f>Forward!T123*(1+SUM($B123:$B$228))+(-'Swap - Encargos'!K40+'Swap - Encargos'!W40)*(1+SUM($B123:$B$228))</f>
        <v>217.59570000000002</v>
      </c>
      <c r="U123" s="4">
        <f>Forward!U123*(1+SUM($B123:$B$228))</f>
        <v>0</v>
      </c>
      <c r="V123" s="6"/>
      <c r="W123" s="20">
        <f t="shared" si="0"/>
        <v>259.78687500000001</v>
      </c>
      <c r="X123" s="20">
        <f t="shared" si="1"/>
        <v>249.27045689300417</v>
      </c>
      <c r="Y123" s="23">
        <f t="shared" si="2"/>
        <v>248.78799000000001</v>
      </c>
      <c r="Z123" s="23">
        <f t="shared" si="3"/>
        <v>246.58360527777785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4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146.31817499999994</v>
      </c>
      <c r="AJ123" s="9">
        <f t="shared" si="8"/>
        <v>0.36029636912912055</v>
      </c>
      <c r="AK123" s="9">
        <f t="shared" si="9"/>
        <v>0.36029636912912055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Encargos'!E41+'Swap - Encargos'!Q41)*(1+SUM($B124:$B$228))</f>
        <v>345.16880000000003</v>
      </c>
      <c r="O124" s="4">
        <f>Forward!O124*(1+SUM($B124:$B$228))+(-'Swap - Encargos'!F41+'Swap - Encargos'!R41)*(1+SUM($B124:$B$228))</f>
        <v>283.75839999999999</v>
      </c>
      <c r="P124" s="4">
        <f>Forward!P124*(1+SUM($B124:$B$228))+(-'Swap - Encargos'!G41+'Swap - Encargos'!S41)*(1+SUM($B124:$B$228))</f>
        <v>248.81799999999998</v>
      </c>
      <c r="Q124" s="4">
        <f>Forward!Q124*(1+SUM($B124:$B$228))+(-'Swap - Encargos'!H41+'Swap - Encargos'!T41)*(1+SUM($B124:$B$228))</f>
        <v>240.3476</v>
      </c>
      <c r="R124" s="4">
        <f>Forward!R124*(1+SUM($B124:$B$228))+(-'Swap - Encargos'!I41+'Swap - Encargos'!U41)*(1+SUM($B124:$B$228))</f>
        <v>235.05360000000002</v>
      </c>
      <c r="S124" s="4">
        <f>Forward!S124*(1+SUM($B124:$B$228))+(-'Swap - Encargos'!J41+'Swap - Encargos'!V41)*(1+SUM($B124:$B$228))</f>
        <v>235.05359999999999</v>
      </c>
      <c r="T124" s="4">
        <f>Forward!T124*(1+SUM($B124:$B$228))+(-'Swap - Encargos'!K41+'Swap - Encargos'!W41)*(1+SUM($B124:$B$228))</f>
        <v>224.46559999999999</v>
      </c>
      <c r="U124" s="4">
        <f>Forward!U124*(1+SUM($B124:$B$228))</f>
        <v>0</v>
      </c>
      <c r="V124" s="6"/>
      <c r="W124" s="20">
        <f t="shared" si="0"/>
        <v>286.75833333333338</v>
      </c>
      <c r="X124" s="20">
        <f t="shared" si="1"/>
        <v>249.27045689300417</v>
      </c>
      <c r="Y124" s="23">
        <f t="shared" si="2"/>
        <v>266.9587733333334</v>
      </c>
      <c r="Z124" s="23">
        <f t="shared" si="3"/>
        <v>246.58360527777785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4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119.34671666666657</v>
      </c>
      <c r="AJ124" s="9">
        <f t="shared" si="8"/>
        <v>0.29388139021336124</v>
      </c>
      <c r="AK124" s="9">
        <f t="shared" si="9"/>
        <v>0.29388139021336124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Encargos'!E42+'Swap - Encargos'!Q42)*(1+SUM($B125:$B$228))</f>
        <v>348.34439999999995</v>
      </c>
      <c r="O125" s="4">
        <f>Forward!O125*(1+SUM($B125:$B$228))+(-'Swap - Encargos'!F42+'Swap - Encargos'!R42)*(1+SUM($B125:$B$228))</f>
        <v>285.2004</v>
      </c>
      <c r="P125" s="4">
        <f>Forward!P125*(1+SUM($B125:$B$228))+(-'Swap - Encargos'!G42+'Swap - Encargos'!S42)*(1+SUM($B125:$B$228))</f>
        <v>242.05200000000002</v>
      </c>
      <c r="Q125" s="4">
        <f>Forward!Q125*(1+SUM($B125:$B$228))+(-'Swap - Encargos'!H42+'Swap - Encargos'!T42)*(1+SUM($B125:$B$228))</f>
        <v>224.16120000000001</v>
      </c>
      <c r="R125" s="4">
        <f>Forward!R125*(1+SUM($B125:$B$228))+(-'Swap - Encargos'!I42+'Swap - Encargos'!U42)*(1+SUM($B125:$B$228))</f>
        <v>231.52800000000002</v>
      </c>
      <c r="S125" s="4">
        <f>Forward!S125*(1+SUM($B125:$B$228))+(-'Swap - Encargos'!J42+'Swap - Encargos'!V42)*(1+SUM($B125:$B$228))</f>
        <v>236.79000000000002</v>
      </c>
      <c r="T125" s="4">
        <f>Forward!T125*(1+SUM($B125:$B$228))+(-'Swap - Encargos'!K42+'Swap - Encargos'!W42)*(1+SUM($B125:$B$228))</f>
        <v>229.42320000000001</v>
      </c>
      <c r="U125" s="4">
        <f>Forward!U125*(1+SUM($B125:$B$228))</f>
        <v>0</v>
      </c>
      <c r="V125" s="6"/>
      <c r="W125" s="20">
        <f t="shared" si="0"/>
        <v>281.517</v>
      </c>
      <c r="X125" s="20">
        <f t="shared" si="1"/>
        <v>249.27045689300417</v>
      </c>
      <c r="Y125" s="23">
        <f t="shared" si="2"/>
        <v>260.67948000000001</v>
      </c>
      <c r="Z125" s="23">
        <f t="shared" si="3"/>
        <v>246.58360527777785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4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124.58804999999995</v>
      </c>
      <c r="AJ125" s="9">
        <f t="shared" si="8"/>
        <v>0.30678773878827648</v>
      </c>
      <c r="AK125" s="9">
        <f t="shared" si="9"/>
        <v>0.30678773878827648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Encargos'!E43+'Swap - Encargos'!Q43)*(1+SUM($B126:$B$228))</f>
        <v>358.4502</v>
      </c>
      <c r="O126" s="4">
        <f>Forward!O126*(1+SUM($B126:$B$228))+(-'Swap - Encargos'!F43+'Swap - Encargos'!R43)*(1+SUM($B126:$B$228))</f>
        <v>287.17939999999999</v>
      </c>
      <c r="P126" s="4">
        <f>Forward!P126*(1+SUM($B126:$B$228))+(-'Swap - Encargos'!G43+'Swap - Encargos'!S43)*(1+SUM($B126:$B$228))</f>
        <v>240.01490000000001</v>
      </c>
      <c r="Q126" s="4">
        <f>Forward!Q126*(1+SUM($B126:$B$228))+(-'Swap - Encargos'!H43+'Swap - Encargos'!T43)*(1+SUM($B126:$B$228))</f>
        <v>224.29340000000002</v>
      </c>
      <c r="R126" s="4">
        <f>Forward!R126*(1+SUM($B126:$B$228))+(-'Swap - Encargos'!I43+'Swap - Encargos'!U43)*(1+SUM($B126:$B$228))</f>
        <v>235.82250000000002</v>
      </c>
      <c r="S126" s="4">
        <f>Forward!S126*(1+SUM($B126:$B$228))+(-'Swap - Encargos'!J43+'Swap - Encargos'!V43)*(1+SUM($B126:$B$228))</f>
        <v>236.87060000000002</v>
      </c>
      <c r="T126" s="4">
        <f>Forward!T126*(1+SUM($B126:$B$228))+(-'Swap - Encargos'!K43+'Swap - Encargos'!W43)*(1+SUM($B126:$B$228))</f>
        <v>227.43770000000001</v>
      </c>
      <c r="U126" s="4">
        <f>Forward!U126*(1+SUM($B126:$B$228))</f>
        <v>0</v>
      </c>
      <c r="V126" s="6"/>
      <c r="W126" s="20">
        <f t="shared" si="0"/>
        <v>280.30852222222222</v>
      </c>
      <c r="X126" s="20">
        <f t="shared" si="1"/>
        <v>249.27045689300417</v>
      </c>
      <c r="Y126" s="23">
        <f t="shared" si="2"/>
        <v>261.04677333333336</v>
      </c>
      <c r="Z126" s="23">
        <f t="shared" si="3"/>
        <v>246.58360527777785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4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125.79652777777773</v>
      </c>
      <c r="AJ126" s="9">
        <f t="shared" si="8"/>
        <v>0.30976351507517019</v>
      </c>
      <c r="AK126" s="9">
        <f t="shared" si="9"/>
        <v>0.30976351507517019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Encargos'!E44+'Swap - Encargos'!Q44)*(1+SUM($B127:$B$228))</f>
        <v>374.28899999999999</v>
      </c>
      <c r="O127" s="4">
        <f>Forward!O127*(1+SUM($B127:$B$228))+(-'Swap - Encargos'!F44+'Swap - Encargos'!R44)*(1+SUM($B127:$B$228))</f>
        <v>296.92200000000003</v>
      </c>
      <c r="P127" s="4">
        <f>Forward!P127*(1+SUM($B127:$B$228))+(-'Swap - Encargos'!G44+'Swap - Encargos'!S44)*(1+SUM($B127:$B$228))</f>
        <v>246.73800000000003</v>
      </c>
      <c r="Q127" s="4">
        <f>Forward!Q127*(1+SUM($B127:$B$228))+(-'Swap - Encargos'!H44+'Swap - Encargos'!T44)*(1+SUM($B127:$B$228))</f>
        <v>236.28300000000004</v>
      </c>
      <c r="R127" s="4">
        <f>Forward!R127*(1+SUM($B127:$B$228))+(-'Swap - Encargos'!I44+'Swap - Encargos'!U44)*(1+SUM($B127:$B$228))</f>
        <v>240.465</v>
      </c>
      <c r="S127" s="4">
        <f>Forward!S127*(1+SUM($B127:$B$228))+(-'Swap - Encargos'!J44+'Swap - Encargos'!V44)*(1+SUM($B127:$B$228))</f>
        <v>237.32850000000002</v>
      </c>
      <c r="T127" s="4">
        <f>Forward!T127*(1+SUM($B127:$B$228))+(-'Swap - Encargos'!K44+'Swap - Encargos'!W44)*(1+SUM($B127:$B$228))</f>
        <v>221.64600000000002</v>
      </c>
      <c r="U127" s="4">
        <f>Forward!U127*(1+SUM($B127:$B$228))</f>
        <v>0</v>
      </c>
      <c r="V127" s="6"/>
      <c r="W127" s="20">
        <f t="shared" si="0"/>
        <v>286.81550000000004</v>
      </c>
      <c r="X127" s="20">
        <f t="shared" si="1"/>
        <v>249.27045689300417</v>
      </c>
      <c r="Y127" s="23">
        <f t="shared" si="2"/>
        <v>267.526025</v>
      </c>
      <c r="Z127" s="23">
        <f t="shared" si="3"/>
        <v>246.58360527777785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4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119.28954999999991</v>
      </c>
      <c r="AJ127" s="9">
        <f t="shared" si="8"/>
        <v>0.29374062203855855</v>
      </c>
      <c r="AK127" s="9">
        <f t="shared" si="9"/>
        <v>0.29374062203855855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Encargos'!E45+'Swap - Encargos'!Q45)*(1+SUM($B128:$B$228))</f>
        <v>336.92129999999997</v>
      </c>
      <c r="O128" s="4">
        <f>Forward!O128*(1+SUM($B128:$B$228))+(-'Swap - Encargos'!F45+'Swap - Encargos'!R45)*(1+SUM($B128:$B$228))</f>
        <v>288.93869999999998</v>
      </c>
      <c r="P128" s="4">
        <f>Forward!P128*(1+SUM($B128:$B$228))+(-'Swap - Encargos'!G45+'Swap - Encargos'!S45)*(1+SUM($B128:$B$228))</f>
        <v>258.68879999999996</v>
      </c>
      <c r="Q128" s="4">
        <f>Forward!Q128*(1+SUM($B128:$B$228))+(-'Swap - Encargos'!H45+'Swap - Encargos'!T45)*(1+SUM($B128:$B$228))</f>
        <v>237.82679999999999</v>
      </c>
      <c r="R128" s="4">
        <f>Forward!R128*(1+SUM($B128:$B$228))+(-'Swap - Encargos'!I45+'Swap - Encargos'!U45)*(1+SUM($B128:$B$228))</f>
        <v>241.9992</v>
      </c>
      <c r="S128" s="4">
        <f>Forward!S128*(1+SUM($B128:$B$228))+(-'Swap - Encargos'!J45+'Swap - Encargos'!V45)*(1+SUM($B128:$B$228))</f>
        <v>237.82679999999996</v>
      </c>
      <c r="T128" s="4">
        <f>Forward!T128*(1+SUM($B128:$B$228))+(-'Swap - Encargos'!K45+'Swap - Encargos'!W45)*(1+SUM($B128:$B$228))</f>
        <v>223.2234</v>
      </c>
      <c r="U128" s="4">
        <f>Forward!U128*(1+SUM($B128:$B$228))</f>
        <v>0</v>
      </c>
      <c r="V128" s="6"/>
      <c r="W128" s="20">
        <f t="shared" si="0"/>
        <v>278.33384999999998</v>
      </c>
      <c r="X128" s="20">
        <f t="shared" si="1"/>
        <v>249.27045689300417</v>
      </c>
      <c r="Y128" s="23">
        <f t="shared" si="2"/>
        <v>262.96550999999999</v>
      </c>
      <c r="Z128" s="23">
        <f t="shared" si="3"/>
        <v>246.58360527777785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4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127.77119999999996</v>
      </c>
      <c r="AJ128" s="9">
        <f t="shared" si="8"/>
        <v>0.31462598162716759</v>
      </c>
      <c r="AK128" s="9">
        <f t="shared" si="9"/>
        <v>0.31462598162716759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Encargos'!E46+'Swap - Encargos'!Q46)*(1+SUM($B129:$B$228))</f>
        <v>314.23099999999999</v>
      </c>
      <c r="O129" s="4">
        <f>Forward!O129*(1+SUM($B129:$B$228))+(-'Swap - Encargos'!F46+'Swap - Encargos'!R46)*(1+SUM($B129:$B$228))</f>
        <v>274.69200000000001</v>
      </c>
      <c r="P129" s="4">
        <f>Forward!P129*(1+SUM($B129:$B$228))+(-'Swap - Encargos'!G46+'Swap - Encargos'!S46)*(1+SUM($B129:$B$228))</f>
        <v>249.72</v>
      </c>
      <c r="Q129" s="4">
        <f>Forward!Q129*(1+SUM($B129:$B$228))+(-'Swap - Encargos'!H46+'Swap - Encargos'!T46)*(1+SUM($B129:$B$228))</f>
        <v>233.072</v>
      </c>
      <c r="R129" s="4">
        <f>Forward!R129*(1+SUM($B129:$B$228))+(-'Swap - Encargos'!I46+'Swap - Encargos'!U46)*(1+SUM($B129:$B$228))</f>
        <v>246.5985</v>
      </c>
      <c r="S129" s="4">
        <f>Forward!S129*(1+SUM($B129:$B$228))+(-'Swap - Encargos'!J46+'Swap - Encargos'!V46)*(1+SUM($B129:$B$228))</f>
        <v>232.03149999999999</v>
      </c>
      <c r="T129" s="4">
        <f>Forward!T129*(1+SUM($B129:$B$228))+(-'Swap - Encargos'!K46+'Swap - Encargos'!W46)*(1+SUM($B129:$B$228))</f>
        <v>242.43650000000002</v>
      </c>
      <c r="U129" s="4">
        <f>Forward!U129*(1+SUM($B129:$B$228))</f>
        <v>0</v>
      </c>
      <c r="V129" s="6"/>
      <c r="W129" s="20">
        <f t="shared" si="0"/>
        <v>263.76675</v>
      </c>
      <c r="X129" s="20">
        <f t="shared" si="1"/>
        <v>249.27045689300417</v>
      </c>
      <c r="Y129" s="23">
        <f t="shared" si="2"/>
        <v>254.07275833333333</v>
      </c>
      <c r="Z129" s="23">
        <f t="shared" si="3"/>
        <v>246.58360527777785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4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142.33829999999995</v>
      </c>
      <c r="AJ129" s="9">
        <f t="shared" si="8"/>
        <v>0.35049625706452053</v>
      </c>
      <c r="AK129" s="9">
        <f t="shared" si="9"/>
        <v>0.35049625706452053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Encargos'!E47+'Swap - Encargos'!Q47)*(1+SUM($B130:$B$228))</f>
        <v>367.6848</v>
      </c>
      <c r="O130" s="4">
        <f>Forward!O130*(1+SUM($B130:$B$228))+(-'Swap - Encargos'!F47+'Swap - Encargos'!R47)*(1+SUM($B130:$B$228))</f>
        <v>292.68959999999998</v>
      </c>
      <c r="P130" s="4">
        <f>Forward!P130*(1+SUM($B130:$B$228))+(-'Swap - Encargos'!G47+'Swap - Encargos'!S47)*(1+SUM($B130:$B$228))</f>
        <v>252.06720000000001</v>
      </c>
      <c r="Q130" s="4">
        <f>Forward!Q130*(1+SUM($B130:$B$228))+(-'Swap - Encargos'!H47+'Swap - Encargos'!T47)*(1+SUM($B130:$B$228))</f>
        <v>243.73440000000002</v>
      </c>
      <c r="R130" s="4">
        <f>Forward!R130*(1+SUM($B130:$B$228))+(-'Swap - Encargos'!I47+'Swap - Encargos'!U47)*(1+SUM($B130:$B$228))</f>
        <v>252.06720000000001</v>
      </c>
      <c r="S130" s="4">
        <f>Forward!S130*(1+SUM($B130:$B$228))+(-'Swap - Encargos'!J47+'Swap - Encargos'!V47)*(1+SUM($B130:$B$228))</f>
        <v>252.06720000000001</v>
      </c>
      <c r="T130" s="4">
        <f>Forward!T130*(1+SUM($B130:$B$228))+(-'Swap - Encargos'!K47+'Swap - Encargos'!W47)*(1+SUM($B130:$B$228))</f>
        <v>252.06720000000001</v>
      </c>
      <c r="U130" s="4">
        <f>Forward!U130*(1+SUM($B130:$B$228))</f>
        <v>0</v>
      </c>
      <c r="V130" s="6"/>
      <c r="W130" s="20">
        <f t="shared" si="0"/>
        <v>276.60266666666666</v>
      </c>
      <c r="X130" s="20">
        <f t="shared" si="1"/>
        <v>249.27045689300417</v>
      </c>
      <c r="Y130" s="23">
        <f t="shared" si="2"/>
        <v>266.23296000000005</v>
      </c>
      <c r="Z130" s="23">
        <f t="shared" si="3"/>
        <v>246.58360527777785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4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7"/>
        <v>129.50238333333328</v>
      </c>
      <c r="AJ130" s="9">
        <f t="shared" si="8"/>
        <v>0.31888887698720642</v>
      </c>
      <c r="AK130" s="9">
        <f t="shared" si="9"/>
        <v>0.31888887698720642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Encargos'!E48+'Swap - Encargos'!Q48)*(1+SUM($B131:$B$228))</f>
        <v>360.8064</v>
      </c>
      <c r="O131" s="4">
        <f>Forward!O131*(1+SUM($B131:$B$228))+(-'Swap - Encargos'!F48+'Swap - Encargos'!R48)*(1+SUM($B131:$B$228))</f>
        <v>266.45760000000001</v>
      </c>
      <c r="P131" s="4">
        <f>Forward!P131*(1+SUM($B131:$B$228))+(-'Swap - Encargos'!G48+'Swap - Encargos'!S48)*(1+SUM($B131:$B$228))</f>
        <v>254.01599999999999</v>
      </c>
      <c r="Q131" s="4">
        <f>Forward!Q131*(1+SUM($B131:$B$228))+(-'Swap - Encargos'!H48+'Swap - Encargos'!T48)*(1+SUM($B131:$B$228))</f>
        <v>258.16320000000002</v>
      </c>
      <c r="R131" s="4">
        <f>Forward!R131*(1+SUM($B131:$B$228))+(-'Swap - Encargos'!I48+'Swap - Encargos'!U48)*(1+SUM($B131:$B$228))</f>
        <v>261.27359999999999</v>
      </c>
      <c r="S131" s="4">
        <f>Forward!S131*(1+SUM($B131:$B$228))+(-'Swap - Encargos'!J48+'Swap - Encargos'!V48)*(1+SUM($B131:$B$228))</f>
        <v>262.31039999999996</v>
      </c>
      <c r="T131" s="4">
        <f>Forward!T131*(1+SUM($B131:$B$228))+(-'Swap - Encargos'!K48+'Swap - Encargos'!W48)*(1+SUM($B131:$B$228))</f>
        <v>261.27359999999999</v>
      </c>
      <c r="U131" s="4">
        <f>Forward!U131*(1+SUM($B131:$B$228))</f>
        <v>0</v>
      </c>
      <c r="V131" s="6"/>
      <c r="W131" s="20">
        <f t="shared" si="0"/>
        <v>268.0992</v>
      </c>
      <c r="X131" s="20">
        <f t="shared" si="1"/>
        <v>249.27045689300417</v>
      </c>
      <c r="Y131" s="23">
        <f t="shared" si="2"/>
        <v>265.36896000000002</v>
      </c>
      <c r="Z131" s="23">
        <f t="shared" si="3"/>
        <v>246.58360527777785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4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7"/>
        <v>138.00584999999995</v>
      </c>
      <c r="AJ131" s="9">
        <f t="shared" si="8"/>
        <v>0.33982795830783186</v>
      </c>
      <c r="AK131" s="9">
        <f>IF(AJ131&gt;0,AJ131,0)</f>
        <v>0.33982795830783186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Encargos'!E49+'Swap - Encargos'!Q49)*(1+SUM($B132:$B$228))</f>
        <v>332.52390000000003</v>
      </c>
      <c r="O132" s="4">
        <f>Forward!O132*(1+SUM($B132:$B$228))+(-'Swap - Encargos'!F49+'Swap - Encargos'!R49)*(1+SUM($B132:$B$228))</f>
        <v>264.15449999999998</v>
      </c>
      <c r="P132" s="4">
        <f>Forward!P132*(1+SUM($B132:$B$228))+(-'Swap - Encargos'!G49+'Swap - Encargos'!S49)*(1+SUM($B132:$B$228))</f>
        <v>245.50829999999999</v>
      </c>
      <c r="Q132" s="4">
        <f>Forward!Q132*(1+SUM($B132:$B$228))+(-'Swap - Encargos'!H49+'Swap - Encargos'!T49)*(1+SUM($B132:$B$228))</f>
        <v>252.75960000000001</v>
      </c>
      <c r="R132" s="4">
        <f>Forward!R132*(1+SUM($B132:$B$228))+(-'Swap - Encargos'!I49+'Swap - Encargos'!U49)*(1+SUM($B132:$B$228))</f>
        <v>251.72370000000001</v>
      </c>
      <c r="S132" s="4">
        <f>Forward!S132*(1+SUM($B132:$B$228))+(-'Swap - Encargos'!J49+'Swap - Encargos'!V49)*(1+SUM($B132:$B$228))</f>
        <v>255.8673</v>
      </c>
      <c r="T132" s="4">
        <f>Forward!T132*(1+SUM($B132:$B$228))+(-'Swap - Encargos'!K49+'Swap - Encargos'!W49)*(1+SUM($B132:$B$228))</f>
        <v>257.9391</v>
      </c>
      <c r="U132" s="4">
        <f>Forward!U132*(1+SUM($B132:$B$228))</f>
        <v>0</v>
      </c>
      <c r="V132" s="6"/>
      <c r="W132" s="20">
        <f t="shared" si="0"/>
        <v>258.57214999999997</v>
      </c>
      <c r="X132" s="20">
        <f t="shared" si="1"/>
        <v>249.27045689300417</v>
      </c>
      <c r="Y132" s="23">
        <f t="shared" si="2"/>
        <v>256.55789999999996</v>
      </c>
      <c r="Z132" s="23">
        <f t="shared" si="3"/>
        <v>246.58360527777785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4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7"/>
        <v>147.53289999999998</v>
      </c>
      <c r="AJ132" s="9">
        <f t="shared" si="8"/>
        <v>0.36328752868254161</v>
      </c>
      <c r="AK132" s="9">
        <f>IF(AJ132&gt;0,AJ132,0)</f>
        <v>0.36328752868254161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Encargos'!E50+'Swap - Encargos'!Q50)*(1+SUM($B133:$B$228))</f>
        <v>365.03730000000002</v>
      </c>
      <c r="O133" s="4">
        <f>Forward!O133*(1+SUM($B133:$B$228))+(-'Swap - Encargos'!F50+'Swap - Encargos'!R50)*(1+SUM($B133:$B$228))</f>
        <v>314.3664</v>
      </c>
      <c r="P133" s="4">
        <f>Forward!P133*(1+SUM($B133:$B$228))+(-'Swap - Encargos'!G50+'Swap - Encargos'!S50)*(1+SUM($B133:$B$228))</f>
        <v>294.71850000000001</v>
      </c>
      <c r="Q133" s="4">
        <f>Forward!Q133*(1+SUM($B133:$B$228))+(-'Swap - Encargos'!H50+'Swap - Encargos'!T50)*(1+SUM($B133:$B$228))</f>
        <v>295.75259999999997</v>
      </c>
      <c r="R133" s="4">
        <f>Forward!R133*(1+SUM($B133:$B$228))+(-'Swap - Encargos'!I50+'Swap - Encargos'!U50)*(1+SUM($B133:$B$228))</f>
        <v>271.9683</v>
      </c>
      <c r="S133" s="4">
        <f>Forward!S133*(1+SUM($B133:$B$228))+(-'Swap - Encargos'!J50+'Swap - Encargos'!V50)*(1+SUM($B133:$B$228))</f>
        <v>258.52499999999998</v>
      </c>
      <c r="T133" s="4">
        <f>Forward!T133*(1+SUM($B133:$B$228))+(-'Swap - Encargos'!K50+'Swap - Encargos'!W50)*(1+SUM($B133:$B$228))</f>
        <v>249.21810000000002</v>
      </c>
      <c r="U133" s="4">
        <f>Forward!U133*(1+SUM($B133:$B$228))</f>
        <v>0</v>
      </c>
      <c r="V133" s="6"/>
      <c r="W133" s="20">
        <f t="shared" si="0"/>
        <v>303.53707499999996</v>
      </c>
      <c r="X133" s="20">
        <f t="shared" si="1"/>
        <v>249.27045689300417</v>
      </c>
      <c r="Y133" s="23">
        <f t="shared" si="2"/>
        <v>288.841365</v>
      </c>
      <c r="Z133" s="23">
        <f t="shared" si="3"/>
        <v>246.58360527777785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4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7"/>
        <v>102.56797499999999</v>
      </c>
      <c r="AJ133" s="9">
        <f t="shared" si="8"/>
        <v>0.25256513062322178</v>
      </c>
      <c r="AK133" s="9">
        <f>IF(AJ133&gt;0,AJ133,0)</f>
        <v>0.25256513062322178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Encargos'!F51+'Swap - Encargos'!R51)*(1+SUM($B134:$B$228))</f>
        <v>380.36519999999996</v>
      </c>
      <c r="P134" s="4">
        <f>Forward!P134*(1+SUM($B134:$B$228))+(-'Swap - Encargos'!G51+'Swap - Encargos'!S51)*(1+SUM($B134:$B$228))</f>
        <v>318.51719999999995</v>
      </c>
      <c r="Q134" s="4">
        <f>Forward!Q134*(1+SUM($B134:$B$228))+(-'Swap - Encargos'!H51+'Swap - Encargos'!T51)*(1+SUM($B134:$B$228))</f>
        <v>317.48639999999995</v>
      </c>
      <c r="R134" s="4">
        <f>Forward!R134*(1+SUM($B134:$B$228))+(-'Swap - Encargos'!I51+'Swap - Encargos'!U51)*(1+SUM($B134:$B$228))</f>
        <v>297.90119999999996</v>
      </c>
      <c r="S134" s="4">
        <f>Forward!S134*(1+SUM($B134:$B$228))+(-'Swap - Encargos'!J51+'Swap - Encargos'!V51)*(1+SUM($B134:$B$228))</f>
        <v>270.06959999999998</v>
      </c>
      <c r="T134" s="4">
        <f>Forward!T134*(1+SUM($B134:$B$228))+(-'Swap - Encargos'!K51+'Swap - Encargos'!W51)*(1+SUM($B134:$B$228))</f>
        <v>257.7</v>
      </c>
      <c r="U134" s="4">
        <f>Forward!U134*(1+SUM($B134:$B$228))</f>
        <v>0</v>
      </c>
      <c r="V134" s="6"/>
      <c r="W134" s="20">
        <f t="shared" si="0"/>
        <v>338.78959999999989</v>
      </c>
      <c r="X134" s="20">
        <f t="shared" si="1"/>
        <v>249.27045689300417</v>
      </c>
      <c r="Y134" s="23">
        <f t="shared" si="2"/>
        <v>316.86791999999991</v>
      </c>
      <c r="Z134" s="23">
        <f t="shared" si="3"/>
        <v>246.58360527777785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7"/>
        <v>63.222400000000107</v>
      </c>
      <c r="AJ134" s="9">
        <f t="shared" si="8"/>
        <v>0.15726495726495754</v>
      </c>
      <c r="AK134" s="9">
        <f>IF(AJ134&gt;0,AJ134,0)</f>
        <v>0.15726495726495754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Encargos'!F52+'Swap - Encargos'!R52)*(1+SUM($B135:$B$228))</f>
        <v>426.23359999999997</v>
      </c>
      <c r="P135" s="4">
        <f>Forward!P135*(1+SUM($B135:$B$228))+(-'Swap - Encargos'!G52+'Swap - Encargos'!S52)*(1+SUM($B135:$B$228))</f>
        <v>320.69979999999998</v>
      </c>
      <c r="Q135" s="4">
        <f>Forward!Q135*(1+SUM($B135:$B$228))+(-'Swap - Encargos'!H52+'Swap - Encargos'!T52)*(1+SUM($B135:$B$228))</f>
        <v>329.9212</v>
      </c>
      <c r="R135" s="4">
        <f>Forward!R135*(1+SUM($B135:$B$228))+(-'Swap - Encargos'!I52+'Swap - Encargos'!U52)*(1+SUM($B135:$B$228))</f>
        <v>302.25700000000001</v>
      </c>
      <c r="S135" s="4">
        <f>Forward!S135*(1+SUM($B135:$B$228))+(-'Swap - Encargos'!J52+'Swap - Encargos'!V52)*(1+SUM($B135:$B$228))</f>
        <v>285.86340000000001</v>
      </c>
      <c r="T135" s="4">
        <f>Forward!T135*(1+SUM($B135:$B$228))+(-'Swap - Encargos'!K52+'Swap - Encargos'!W52)*(1+SUM($B135:$B$228))</f>
        <v>259.22379999999998</v>
      </c>
      <c r="U135" s="4">
        <f>Forward!U135*(1+SUM($B135:$B$228))</f>
        <v>0</v>
      </c>
      <c r="V135" s="6"/>
      <c r="W135" s="20">
        <f t="shared" si="0"/>
        <v>355.50773888888887</v>
      </c>
      <c r="X135" s="20">
        <f t="shared" si="1"/>
        <v>249.27045689300417</v>
      </c>
      <c r="Y135" s="23">
        <f t="shared" si="2"/>
        <v>330.21150333333327</v>
      </c>
      <c r="Z135" s="23">
        <f t="shared" si="3"/>
        <v>246.58360527777785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46.504261111111134</v>
      </c>
      <c r="AJ135" s="9">
        <f>(AE135-W135)/AE135</f>
        <v>0.11567878847176485</v>
      </c>
      <c r="AK135" s="9">
        <f>IF(AJ135&gt;0,AJ135,0)</f>
        <v>0.11567878847176485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Encargos'!F53+'Swap - Encargos'!R53)*(1+SUM($B136:$B$228))</f>
        <v>385.25760000000008</v>
      </c>
      <c r="P136" s="4">
        <f>Forward!P136*(1+SUM($B136:$B$228))+(-'Swap - Encargos'!G53+'Swap - Encargos'!S53)*(1+SUM($B136:$B$228))</f>
        <v>307.79840000000002</v>
      </c>
      <c r="Q136" s="4">
        <f>Forward!Q136*(1+SUM($B136:$B$228))+(-'Swap - Encargos'!H53+'Swap - Encargos'!T53)*(1+SUM($B136:$B$228))</f>
        <v>304.74080000000004</v>
      </c>
      <c r="R136" s="4">
        <f>Forward!R136*(1+SUM($B136:$B$228))+(-'Swap - Encargos'!I53+'Swap - Encargos'!U53)*(1+SUM($B136:$B$228))</f>
        <v>290.47200000000004</v>
      </c>
      <c r="S136" s="4">
        <f>Forward!S136*(1+SUM($B136:$B$228))+(-'Swap - Encargos'!J53+'Swap - Encargos'!V53)*(1+SUM($B136:$B$228))</f>
        <v>279.26080000000002</v>
      </c>
      <c r="T136" s="4">
        <f>Forward!T136*(1+SUM($B136:$B$228))+(-'Swap - Encargos'!K53+'Swap - Encargos'!W53)*(1+SUM($B136:$B$228))</f>
        <v>263.97280000000001</v>
      </c>
      <c r="U136" s="4">
        <f>Forward!U136*(1+SUM($B136:$B$228))</f>
        <v>0</v>
      </c>
      <c r="V136" s="6"/>
      <c r="W136" s="20">
        <f t="shared" si="0"/>
        <v>327.3330666666667</v>
      </c>
      <c r="X136" s="20">
        <f t="shared" si="1"/>
        <v>249.27045689300417</v>
      </c>
      <c r="Y136" s="23">
        <f t="shared" si="2"/>
        <v>309.4630933333334</v>
      </c>
      <c r="Z136" s="23">
        <f t="shared" si="3"/>
        <v>246.58360527777785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15">AD136*(1-0%)</f>
        <v>402.012</v>
      </c>
      <c r="AF136" s="8">
        <f t="shared" si="4"/>
        <v>421.44258000000002</v>
      </c>
      <c r="AG136" s="14">
        <f t="shared" ref="AG136:AG139" si="16">$AE136+$AB136</f>
        <v>448.01660400000003</v>
      </c>
      <c r="AH136" s="8">
        <f t="shared" si="6"/>
        <v>483.20811600000002</v>
      </c>
      <c r="AI136" s="25">
        <f t="shared" ref="AI136:AI139" si="17">(AE136-W136)</f>
        <v>74.678933333333305</v>
      </c>
      <c r="AJ136" s="9">
        <f t="shared" ref="AJ136:AJ139" si="18">(AE136-W136)/AE136</f>
        <v>0.18576294571637988</v>
      </c>
      <c r="AK136" s="9">
        <f t="shared" ref="AK136:AK139" si="19">IF(AJ136&gt;0,AJ136,0)</f>
        <v>0.18576294571637988</v>
      </c>
      <c r="AL136" s="9">
        <f t="shared" ref="AL136:AL139" si="20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Encargos'!F54+'Swap - Encargos'!R54)*(1+SUM($B137:$B$228))</f>
        <v>315.89999999999998</v>
      </c>
      <c r="P137" s="4">
        <f>Forward!P137*(1+SUM($B137:$B$228))+(-'Swap - Encargos'!G54+'Swap - Encargos'!S54)*(1+SUM($B137:$B$228))</f>
        <v>302.73750000000001</v>
      </c>
      <c r="Q137" s="4">
        <f>Forward!Q137*(1+SUM($B137:$B$228))+(-'Swap - Encargos'!H54+'Swap - Encargos'!T54)*(1+SUM($B137:$B$228))</f>
        <v>307.8</v>
      </c>
      <c r="R137" s="4">
        <f>Forward!R137*(1+SUM($B137:$B$228))+(-'Swap - Encargos'!I54+'Swap - Encargos'!U54)*(1+SUM($B137:$B$228))</f>
        <v>287.55</v>
      </c>
      <c r="S137" s="4">
        <f>Forward!S137*(1+SUM($B137:$B$228))+(-'Swap - Encargos'!J54+'Swap - Encargos'!V54)*(1+SUM($B137:$B$228))</f>
        <v>265.27499999999998</v>
      </c>
      <c r="T137" s="4">
        <f>Forward!T137*(1+SUM($B137:$B$228))+(-'Swap - Encargos'!K54+'Swap - Encargos'!W54)*(1+SUM($B137:$B$228))</f>
        <v>262.23749999999995</v>
      </c>
      <c r="U137" s="4">
        <f>Forward!U137*(1+SUM($B137:$B$228))</f>
        <v>0</v>
      </c>
      <c r="V137" s="4"/>
      <c r="W137" s="20">
        <f t="shared" si="0"/>
        <v>306.45000000000005</v>
      </c>
      <c r="X137" s="20">
        <f t="shared" si="1"/>
        <v>249.27045689300417</v>
      </c>
      <c r="Y137" s="23">
        <f t="shared" si="2"/>
        <v>293.16937500000006</v>
      </c>
      <c r="Z137" s="23">
        <f t="shared" si="3"/>
        <v>246.58360527777785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15"/>
        <v>402.012</v>
      </c>
      <c r="AF137" s="8">
        <f t="shared" si="4"/>
        <v>421.44258000000002</v>
      </c>
      <c r="AG137" s="14">
        <f t="shared" si="16"/>
        <v>448.01660400000003</v>
      </c>
      <c r="AH137" s="8">
        <f t="shared" si="6"/>
        <v>483.20811600000002</v>
      </c>
      <c r="AI137" s="25">
        <f t="shared" si="17"/>
        <v>95.561999999999955</v>
      </c>
      <c r="AJ137" s="9">
        <f t="shared" si="18"/>
        <v>0.23770932210978765</v>
      </c>
      <c r="AK137" s="9">
        <f t="shared" si="19"/>
        <v>0.23770932210978765</v>
      </c>
      <c r="AL137" s="9">
        <f t="shared" si="20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Encargos'!F55+'Swap - Encargos'!R55)*(1+SUM($B138:$B$228))</f>
        <v>352.03000000000003</v>
      </c>
      <c r="P138" s="4">
        <f>Forward!P138*(1+SUM($B138:$B$228))+(-'Swap - Encargos'!G55+'Swap - Encargos'!S55)*(1+SUM($B138:$B$228))</f>
        <v>312.80379999999997</v>
      </c>
      <c r="Q138" s="4">
        <f>Forward!Q138*(1+SUM($B138:$B$228))+(-'Swap - Encargos'!H55+'Swap - Encargos'!T55)*(1+SUM($B138:$B$228))</f>
        <v>306.76900000000001</v>
      </c>
      <c r="R138" s="4">
        <f>Forward!R138*(1+SUM($B138:$B$228))+(-'Swap - Encargos'!I55+'Swap - Encargos'!U55)*(1+SUM($B138:$B$228))</f>
        <v>287.65880000000004</v>
      </c>
      <c r="S138" s="4">
        <f>Forward!S138*(1+SUM($B138:$B$228))+(-'Swap - Encargos'!J55+'Swap - Encargos'!V55)*(1+SUM($B138:$B$228))</f>
        <v>283.63560000000001</v>
      </c>
      <c r="T138" s="4">
        <f>Forward!T138*(1+SUM($B138:$B$228))+(-'Swap - Encargos'!K55+'Swap - Encargos'!W55)*(1+SUM($B138:$B$228))</f>
        <v>259.49639999999999</v>
      </c>
      <c r="U138" s="4">
        <f>Forward!U138*(1+SUM($B138:$B$228))</f>
        <v>0</v>
      </c>
      <c r="V138" s="4"/>
      <c r="W138" s="20">
        <f t="shared" si="0"/>
        <v>316.71524444444447</v>
      </c>
      <c r="X138" s="20">
        <f t="shared" si="1"/>
        <v>249.27045689300417</v>
      </c>
      <c r="Y138" s="23">
        <f t="shared" si="2"/>
        <v>302.41053333333338</v>
      </c>
      <c r="Z138" s="23">
        <f t="shared" si="3"/>
        <v>246.58360527777785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15"/>
        <v>402.012</v>
      </c>
      <c r="AF138" s="8">
        <f t="shared" si="4"/>
        <v>421.44258000000002</v>
      </c>
      <c r="AG138" s="14">
        <f t="shared" si="16"/>
        <v>448.01660400000003</v>
      </c>
      <c r="AH138" s="8">
        <f t="shared" si="6"/>
        <v>483.20811600000002</v>
      </c>
      <c r="AI138" s="25">
        <f t="shared" si="17"/>
        <v>85.296755555555535</v>
      </c>
      <c r="AJ138" s="9">
        <f t="shared" si="18"/>
        <v>0.21217465039738997</v>
      </c>
      <c r="AK138" s="9">
        <f t="shared" si="19"/>
        <v>0.21217465039738997</v>
      </c>
      <c r="AL138" s="9">
        <f t="shared" si="20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Encargos'!F56+'Swap - Encargos'!R56)*(1+SUM($B139:$B$228))</f>
        <v>347</v>
      </c>
      <c r="P139" s="4">
        <f>Forward!P139*(1+SUM($B139:$B$228))+(-'Swap - Encargos'!G56+'Swap - Encargos'!S56)*(1+SUM($B139:$B$228))</f>
        <v>322</v>
      </c>
      <c r="Q139" s="4">
        <f>Forward!Q139*(1+SUM($B139:$B$228))+(-'Swap - Encargos'!H56+'Swap - Encargos'!T56)*(1+SUM($B139:$B$228))</f>
        <v>307</v>
      </c>
      <c r="R139" s="4">
        <f>Forward!R139*(1+SUM($B139:$B$228))+(-'Swap - Encargos'!I56+'Swap - Encargos'!U56)*(1+SUM($B139:$B$228))</f>
        <v>290</v>
      </c>
      <c r="S139" s="4">
        <f>Forward!S139*(1+SUM($B139:$B$228))+(-'Swap - Encargos'!J56+'Swap - Encargos'!V56)*(1+SUM($B139:$B$228))</f>
        <v>274</v>
      </c>
      <c r="T139" s="4">
        <f>Forward!T139*(1+SUM($B139:$B$228))+(-'Swap - Encargos'!K56+'Swap - Encargos'!W56)*(1+SUM($B139:$B$228))</f>
        <v>261</v>
      </c>
      <c r="U139" s="4">
        <f>Forward!U139*(1+SUM($B139:$B$228))</f>
        <v>0</v>
      </c>
      <c r="V139" s="4"/>
      <c r="W139" s="20">
        <f t="shared" si="0"/>
        <v>317.41666666666669</v>
      </c>
      <c r="X139" s="20">
        <f t="shared" si="1"/>
        <v>249.27045689300417</v>
      </c>
      <c r="Y139" s="23">
        <f t="shared" si="2"/>
        <v>300.83333333333331</v>
      </c>
      <c r="Z139" s="23">
        <f t="shared" si="3"/>
        <v>246.58360527777785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15"/>
        <v>402.012</v>
      </c>
      <c r="AF139" s="8">
        <f t="shared" si="4"/>
        <v>421.44258000000002</v>
      </c>
      <c r="AG139" s="14">
        <f t="shared" si="16"/>
        <v>448.01660400000003</v>
      </c>
      <c r="AH139" s="8">
        <f t="shared" si="6"/>
        <v>483.20811600000002</v>
      </c>
      <c r="AI139" s="25">
        <f t="shared" si="17"/>
        <v>84.595333333333315</v>
      </c>
      <c r="AJ139" s="9">
        <f t="shared" si="18"/>
        <v>0.21042987108179187</v>
      </c>
      <c r="AK139" s="9">
        <f t="shared" si="19"/>
        <v>0.21042987108179187</v>
      </c>
      <c r="AL139" s="9">
        <f t="shared" si="20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60A75-35D6-491E-9109-67EB0F8CA68A}">
  <dimension ref="A1:AR145"/>
  <sheetViews>
    <sheetView topLeftCell="G1" workbookViewId="0">
      <pane ySplit="1" topLeftCell="A64" activePane="bottomLeft" state="frozen"/>
      <selection pane="bottomLeft" activeCell="N94" sqref="N94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Encargos'!B3+'Swap - Encargos'!N3)</f>
        <v>253</v>
      </c>
      <c r="L86" s="4">
        <f>Forward!L86+(-'Swap - Encargos'!C3+'Swap - Encargos'!O3)</f>
        <v>263</v>
      </c>
      <c r="M86" s="4">
        <f>Forward!M86+(-'Swap - Encargos'!D3+'Swap - Encargos'!P3)</f>
        <v>245</v>
      </c>
      <c r="N86" s="4">
        <f>Forward!N86+(-'Swap - Encargos'!E3+'Swap - Encargos'!Q3)</f>
        <v>230</v>
      </c>
      <c r="O86" s="4">
        <f>Forward!O86+(-'Swap - Encargos'!F3+'Swap - Encargos'!R3)</f>
        <v>222</v>
      </c>
      <c r="P86" s="4">
        <f>Forward!P86+(-'Swap - Encargos'!G3+'Swap - Encargos'!S3)</f>
        <v>220</v>
      </c>
      <c r="Q86" s="4">
        <f>Forward!Q86+(-'Swap - Encargos'!H3+'Swap - Encargos'!T3)</f>
        <v>217</v>
      </c>
      <c r="R86" s="4">
        <f>Forward!R86+(-'Swap - Encargos'!I3+'Swap - Encargos'!U3)</f>
        <v>213</v>
      </c>
      <c r="S86" s="4">
        <f>Forward!S86+(-'Swap - Encargos'!J3+'Swap - Encargos'!V3)</f>
        <v>208</v>
      </c>
      <c r="T86" s="4">
        <f>Forward!T86+(-'Swap - Encargos'!K3+'Swap - Encargos'!W3)</f>
        <v>203</v>
      </c>
      <c r="U86" s="4">
        <f>Forward!U86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253.66666666666666</v>
      </c>
      <c r="X86" s="20">
        <f t="shared" ref="X86:X139" si="1">AVERAGE($W$2:$W$198)</f>
        <v>226.83950617283949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242.6</v>
      </c>
      <c r="Z86" s="23">
        <f t="shared" ref="Z86:Z139" si="3">AVERAGE($Y$2:$Y$198)</f>
        <v>224.05092592592595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39" si="4">$AE86+$AA86</f>
        <v>335.89</v>
      </c>
      <c r="AG86" s="14">
        <f t="shared" ref="AG86:AG130" si="5">$AE86+$AB86</f>
        <v>371</v>
      </c>
      <c r="AH86" s="8">
        <f t="shared" ref="AH86:AH139" si="6">$AE86+$AC86</f>
        <v>403.95</v>
      </c>
      <c r="AI86" s="25">
        <f t="shared" ref="AI86:AI134" si="7">(AE86-W86)</f>
        <v>52.333333333333343</v>
      </c>
      <c r="AJ86" s="9">
        <f t="shared" ref="AJ86:AJ134" si="8">(AE86-W86)/AE86</f>
        <v>0.17102396514161222</v>
      </c>
      <c r="AK86" s="9">
        <f t="shared" ref="AK86:AK130" si="9">IF(AJ86&gt;0,AJ86,0)</f>
        <v>0.17102396514161222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Encargos'!B4+'Swap - Encargos'!N4)</f>
        <v>185</v>
      </c>
      <c r="L87" s="4">
        <f>Forward!L87+(-'Swap - Encargos'!C4+'Swap - Encargos'!O4)</f>
        <v>252</v>
      </c>
      <c r="M87" s="4">
        <f>Forward!M87+(-'Swap - Encargos'!D4+'Swap - Encargos'!P4)</f>
        <v>248</v>
      </c>
      <c r="N87" s="4">
        <f>Forward!N87+(-'Swap - Encargos'!E4+'Swap - Encargos'!Q4)</f>
        <v>230</v>
      </c>
      <c r="O87" s="4">
        <f>Forward!O87+(-'Swap - Encargos'!F4+'Swap - Encargos'!R4)</f>
        <v>228</v>
      </c>
      <c r="P87" s="4">
        <f>Forward!P87+(-'Swap - Encargos'!G4+'Swap - Encargos'!S4)</f>
        <v>220</v>
      </c>
      <c r="Q87" s="4">
        <f>Forward!Q87+(-'Swap - Encargos'!H4+'Swap - Encargos'!T4)</f>
        <v>217</v>
      </c>
      <c r="R87" s="4">
        <f>Forward!R87+(-'Swap - Encargos'!I4+'Swap - Encargos'!U4)</f>
        <v>213</v>
      </c>
      <c r="S87" s="4">
        <f>Forward!S87+(-'Swap - Encargos'!J4+'Swap - Encargos'!V4)</f>
        <v>208</v>
      </c>
      <c r="T87" s="4">
        <f>Forward!T87+(-'Swap - Encargos'!K4+'Swap - Encargos'!W4)</f>
        <v>203</v>
      </c>
      <c r="U87" s="4">
        <f>Forward!U87</f>
        <v>0</v>
      </c>
      <c r="V87" s="6"/>
      <c r="W87" s="20">
        <f t="shared" si="0"/>
        <v>229.58333333333334</v>
      </c>
      <c r="X87" s="20">
        <f t="shared" si="1"/>
        <v>226.83950617283949</v>
      </c>
      <c r="Y87" s="23">
        <f t="shared" si="2"/>
        <v>229.18333333333334</v>
      </c>
      <c r="Z87" s="23">
        <f t="shared" si="3"/>
        <v>224.05092592592595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76.416666666666657</v>
      </c>
      <c r="AJ87" s="9">
        <f t="shared" si="8"/>
        <v>0.24972766884531589</v>
      </c>
      <c r="AK87" s="9">
        <f t="shared" si="9"/>
        <v>0.24972766884531589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Encargos'!B5+'Swap - Encargos'!N5)</f>
        <v>227</v>
      </c>
      <c r="L88" s="4">
        <f>Forward!L88+(-'Swap - Encargos'!C5+'Swap - Encargos'!O5)</f>
        <v>283</v>
      </c>
      <c r="M88" s="4">
        <f>Forward!M88+(-'Swap - Encargos'!D5+'Swap - Encargos'!P5)</f>
        <v>254</v>
      </c>
      <c r="N88" s="4">
        <f>Forward!N88+(-'Swap - Encargos'!E5+'Swap - Encargos'!Q5)</f>
        <v>225</v>
      </c>
      <c r="O88" s="4">
        <f>Forward!O88+(-'Swap - Encargos'!F5+'Swap - Encargos'!R5)</f>
        <v>223</v>
      </c>
      <c r="P88" s="4">
        <f>Forward!P88+(-'Swap - Encargos'!G5+'Swap - Encargos'!S5)</f>
        <v>219</v>
      </c>
      <c r="Q88" s="4">
        <f>Forward!Q88+(-'Swap - Encargos'!H5+'Swap - Encargos'!T5)</f>
        <v>216</v>
      </c>
      <c r="R88" s="4">
        <f>Forward!R88+(-'Swap - Encargos'!I5+'Swap - Encargos'!U5)</f>
        <v>212</v>
      </c>
      <c r="S88" s="4">
        <f>Forward!S88+(-'Swap - Encargos'!J5+'Swap - Encargos'!V5)</f>
        <v>207</v>
      </c>
      <c r="T88" s="4">
        <f>Forward!T88+(-'Swap - Encargos'!K5+'Swap - Encargos'!W5)</f>
        <v>202</v>
      </c>
      <c r="U88" s="4">
        <f>Forward!U88</f>
        <v>0</v>
      </c>
      <c r="V88" s="6"/>
      <c r="W88" s="20">
        <f t="shared" si="0"/>
        <v>254.55555555555554</v>
      </c>
      <c r="X88" s="20">
        <f t="shared" si="1"/>
        <v>226.83950617283949</v>
      </c>
      <c r="Y88" s="23">
        <f t="shared" si="2"/>
        <v>242.13333333333333</v>
      </c>
      <c r="Z88" s="23">
        <f t="shared" si="3"/>
        <v>224.05092592592595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51.444444444444457</v>
      </c>
      <c r="AJ88" s="9">
        <f t="shared" si="8"/>
        <v>0.16811909949164855</v>
      </c>
      <c r="AK88" s="9">
        <f t="shared" si="9"/>
        <v>0.16811909949164855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Encargos'!B6+'Swap - Encargos'!N6)</f>
        <v>208</v>
      </c>
      <c r="L89" s="4">
        <f>Forward!L89+(-'Swap - Encargos'!C6+'Swap - Encargos'!O6)</f>
        <v>278</v>
      </c>
      <c r="M89" s="4">
        <f>Forward!M89+(-'Swap - Encargos'!D6+'Swap - Encargos'!P6)</f>
        <v>258</v>
      </c>
      <c r="N89" s="4">
        <f>Forward!N89+(-'Swap - Encargos'!E6+'Swap - Encargos'!Q6)</f>
        <v>236</v>
      </c>
      <c r="O89" s="4">
        <f>Forward!O89+(-'Swap - Encargos'!F6+'Swap - Encargos'!R6)</f>
        <v>226</v>
      </c>
      <c r="P89" s="4">
        <f>Forward!P89+(-'Swap - Encargos'!G6+'Swap - Encargos'!S6)</f>
        <v>221</v>
      </c>
      <c r="Q89" s="4">
        <f>Forward!Q89+(-'Swap - Encargos'!H6+'Swap - Encargos'!T6)</f>
        <v>218</v>
      </c>
      <c r="R89" s="4">
        <f>Forward!R89+(-'Swap - Encargos'!I6+'Swap - Encargos'!U6)</f>
        <v>216</v>
      </c>
      <c r="S89" s="4">
        <f>Forward!S89+(-'Swap - Encargos'!J6+'Swap - Encargos'!V6)</f>
        <v>211</v>
      </c>
      <c r="T89" s="4">
        <f>Forward!T89+(-'Swap - Encargos'!K6+'Swap - Encargos'!W6)</f>
        <v>206</v>
      </c>
      <c r="U89" s="4">
        <f>Forward!U89</f>
        <v>0</v>
      </c>
      <c r="V89" s="6"/>
      <c r="W89" s="20">
        <f t="shared" si="0"/>
        <v>250.33333333333334</v>
      </c>
      <c r="X89" s="20">
        <f t="shared" si="1"/>
        <v>226.83950617283949</v>
      </c>
      <c r="Y89" s="23">
        <f t="shared" si="2"/>
        <v>241.85</v>
      </c>
      <c r="Z89" s="23">
        <f t="shared" si="3"/>
        <v>224.05092592592595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55.666666666666657</v>
      </c>
      <c r="AJ89" s="9">
        <f t="shared" si="8"/>
        <v>0.18191721132897601</v>
      </c>
      <c r="AK89" s="9">
        <f t="shared" si="9"/>
        <v>0.18191721132897601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Encargos'!B7+'Swap - Encargos'!N7)</f>
        <v>204</v>
      </c>
      <c r="L90" s="4">
        <f>Forward!L90+(-'Swap - Encargos'!C7+'Swap - Encargos'!O7)</f>
        <v>254</v>
      </c>
      <c r="M90" s="4">
        <f>Forward!M90+(-'Swap - Encargos'!D7+'Swap - Encargos'!P7)</f>
        <v>261</v>
      </c>
      <c r="N90" s="4">
        <f>Forward!N90+(-'Swap - Encargos'!E7+'Swap - Encargos'!Q7)</f>
        <v>246</v>
      </c>
      <c r="O90" s="4">
        <f>Forward!O90+(-'Swap - Encargos'!F7+'Swap - Encargos'!R7)</f>
        <v>230</v>
      </c>
      <c r="P90" s="4">
        <f>Forward!P90+(-'Swap - Encargos'!G7+'Swap - Encargos'!S7)</f>
        <v>227</v>
      </c>
      <c r="Q90" s="4">
        <f>Forward!Q90+(-'Swap - Encargos'!H7+'Swap - Encargos'!T7)</f>
        <v>224</v>
      </c>
      <c r="R90" s="4">
        <f>Forward!R90+(-'Swap - Encargos'!I7+'Swap - Encargos'!U7)</f>
        <v>222</v>
      </c>
      <c r="S90" s="4">
        <f>Forward!S90+(-'Swap - Encargos'!J7+'Swap - Encargos'!V7)</f>
        <v>217</v>
      </c>
      <c r="T90" s="4">
        <f>Forward!T90+(-'Swap - Encargos'!K7+'Swap - Encargos'!W7)</f>
        <v>212</v>
      </c>
      <c r="U90" s="4">
        <f>Forward!U90</f>
        <v>0</v>
      </c>
      <c r="V90" s="6"/>
      <c r="W90" s="20">
        <f t="shared" si="0"/>
        <v>244.33333333333334</v>
      </c>
      <c r="X90" s="20">
        <f t="shared" si="1"/>
        <v>226.83950617283949</v>
      </c>
      <c r="Y90" s="23">
        <f t="shared" si="2"/>
        <v>240.53333333333333</v>
      </c>
      <c r="Z90" s="23">
        <f t="shared" si="3"/>
        <v>224.05092592592595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61.666666666666657</v>
      </c>
      <c r="AJ90" s="9">
        <f t="shared" si="8"/>
        <v>0.2015250544662309</v>
      </c>
      <c r="AK90" s="9">
        <f t="shared" si="9"/>
        <v>0.2015250544662309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Encargos'!B8+'Swap - Encargos'!N8)</f>
        <v>202</v>
      </c>
      <c r="L91" s="4">
        <f>Forward!L91+(-'Swap - Encargos'!C8+'Swap - Encargos'!O8)</f>
        <v>260</v>
      </c>
      <c r="M91" s="4">
        <f>Forward!M91+(-'Swap - Encargos'!D8+'Swap - Encargos'!P8)</f>
        <v>256</v>
      </c>
      <c r="N91" s="4">
        <f>Forward!N91+(-'Swap - Encargos'!E8+'Swap - Encargos'!Q8)</f>
        <v>229</v>
      </c>
      <c r="O91" s="4">
        <f>Forward!O91+(-'Swap - Encargos'!F8+'Swap - Encargos'!R8)</f>
        <v>224</v>
      </c>
      <c r="P91" s="4">
        <f>Forward!P91+(-'Swap - Encargos'!G8+'Swap - Encargos'!S8)</f>
        <v>220</v>
      </c>
      <c r="Q91" s="4">
        <f>Forward!Q91+(-'Swap - Encargos'!H8+'Swap - Encargos'!T8)</f>
        <v>217</v>
      </c>
      <c r="R91" s="4">
        <f>Forward!R91+(-'Swap - Encargos'!I8+'Swap - Encargos'!U8)</f>
        <v>215</v>
      </c>
      <c r="S91" s="4">
        <f>Forward!S91+(-'Swap - Encargos'!J8+'Swap - Encargos'!V8)</f>
        <v>210</v>
      </c>
      <c r="T91" s="4">
        <f>Forward!T91+(-'Swap - Encargos'!K8+'Swap - Encargos'!W8)</f>
        <v>205</v>
      </c>
      <c r="U91" s="4">
        <f>Forward!U91</f>
        <v>0</v>
      </c>
      <c r="V91" s="6"/>
      <c r="W91" s="20">
        <f t="shared" si="0"/>
        <v>243.08333333333334</v>
      </c>
      <c r="X91" s="20">
        <f t="shared" si="1"/>
        <v>226.83950617283949</v>
      </c>
      <c r="Y91" s="23">
        <f t="shared" si="2"/>
        <v>235.7</v>
      </c>
      <c r="Z91" s="23">
        <f t="shared" si="3"/>
        <v>224.05092592592595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62.916666666666657</v>
      </c>
      <c r="AJ91" s="9">
        <f t="shared" si="8"/>
        <v>0.20561002178649235</v>
      </c>
      <c r="AK91" s="9">
        <f t="shared" si="9"/>
        <v>0.20561002178649235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Encargos'!B9+'Swap - Encargos'!N9)</f>
        <v>128</v>
      </c>
      <c r="L92" s="4">
        <f>Forward!L92+(-'Swap - Encargos'!C9+'Swap - Encargos'!O9)</f>
        <v>239</v>
      </c>
      <c r="M92" s="4">
        <f>Forward!M92+(-'Swap - Encargos'!D9+'Swap - Encargos'!P9)</f>
        <v>243</v>
      </c>
      <c r="N92" s="4">
        <f>Forward!N92+(-'Swap - Encargos'!E9+'Swap - Encargos'!Q9)</f>
        <v>234</v>
      </c>
      <c r="O92" s="4">
        <f>Forward!O92+(-'Swap - Encargos'!F9+'Swap - Encargos'!R9)</f>
        <v>226</v>
      </c>
      <c r="P92" s="4">
        <f>Forward!P92+(-'Swap - Encargos'!G9+'Swap - Encargos'!S9)</f>
        <v>220</v>
      </c>
      <c r="Q92" s="4">
        <f>Forward!Q92+(-'Swap - Encargos'!H9+'Swap - Encargos'!T9)</f>
        <v>217</v>
      </c>
      <c r="R92" s="4">
        <f>Forward!R92+(-'Swap - Encargos'!I9+'Swap - Encargos'!U9)</f>
        <v>215</v>
      </c>
      <c r="S92" s="4">
        <f>Forward!S92+(-'Swap - Encargos'!J9+'Swap - Encargos'!V9)</f>
        <v>210</v>
      </c>
      <c r="T92" s="4">
        <f>Forward!T92+(-'Swap - Encargos'!K9+'Swap - Encargos'!W9)</f>
        <v>205</v>
      </c>
      <c r="U92" s="4">
        <f>Forward!U92</f>
        <v>0</v>
      </c>
      <c r="V92" s="6"/>
      <c r="W92" s="20">
        <f t="shared" si="0"/>
        <v>221</v>
      </c>
      <c r="X92" s="20">
        <f t="shared" si="1"/>
        <v>226.83950617283949</v>
      </c>
      <c r="Y92" s="23">
        <f t="shared" si="2"/>
        <v>223.2</v>
      </c>
      <c r="Z92" s="23">
        <f t="shared" si="3"/>
        <v>224.05092592592595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85</v>
      </c>
      <c r="AJ92" s="9">
        <f t="shared" si="8"/>
        <v>0.27777777777777779</v>
      </c>
      <c r="AK92" s="9">
        <f t="shared" si="9"/>
        <v>0.27777777777777779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Encargos'!B10+'Swap - Encargos'!N10)</f>
        <v>144</v>
      </c>
      <c r="L93" s="4">
        <f>Forward!L93+(-'Swap - Encargos'!C10+'Swap - Encargos'!O10)</f>
        <v>235</v>
      </c>
      <c r="M93" s="4">
        <f>Forward!M93+(-'Swap - Encargos'!D10+'Swap - Encargos'!P10)</f>
        <v>238</v>
      </c>
      <c r="N93" s="4">
        <f>Forward!N93+(-'Swap - Encargos'!E10+'Swap - Encargos'!Q10)</f>
        <v>229</v>
      </c>
      <c r="O93" s="4">
        <f>Forward!O93+(-'Swap - Encargos'!F10+'Swap - Encargos'!R10)</f>
        <v>222</v>
      </c>
      <c r="P93" s="4">
        <f>Forward!P93+(-'Swap - Encargos'!G10+'Swap - Encargos'!S10)</f>
        <v>221</v>
      </c>
      <c r="Q93" s="4">
        <f>Forward!Q93+(-'Swap - Encargos'!H10+'Swap - Encargos'!T10)</f>
        <v>221</v>
      </c>
      <c r="R93" s="4">
        <f>Forward!R93+(-'Swap - Encargos'!I10+'Swap - Encargos'!U10)</f>
        <v>214</v>
      </c>
      <c r="S93" s="4">
        <f>Forward!S93+(-'Swap - Encargos'!J10+'Swap - Encargos'!V10)</f>
        <v>209</v>
      </c>
      <c r="T93" s="4">
        <f>Forward!T93+(-'Swap - Encargos'!K10+'Swap - Encargos'!W10)</f>
        <v>204</v>
      </c>
      <c r="U93" s="4">
        <f>Forward!U93</f>
        <v>0</v>
      </c>
      <c r="V93" s="6"/>
      <c r="W93" s="20">
        <f t="shared" si="0"/>
        <v>222.19444444444446</v>
      </c>
      <c r="X93" s="20">
        <f t="shared" si="1"/>
        <v>226.83950617283949</v>
      </c>
      <c r="Y93" s="23">
        <f t="shared" si="2"/>
        <v>222.58333333333334</v>
      </c>
      <c r="Z93" s="23">
        <f t="shared" si="3"/>
        <v>224.05092592592595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83.805555555555543</v>
      </c>
      <c r="AJ93" s="9">
        <f t="shared" si="8"/>
        <v>0.27387436456063902</v>
      </c>
      <c r="AK93" s="9">
        <f t="shared" si="9"/>
        <v>0.27387436456063902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Encargos'!B11+'Swap - Encargos'!N11)</f>
        <v>158</v>
      </c>
      <c r="L94" s="4">
        <f>Forward!L94+(-'Swap - Encargos'!C11+'Swap - Encargos'!O11)</f>
        <v>216</v>
      </c>
      <c r="M94" s="4">
        <f>Forward!M94+(-'Swap - Encargos'!D11+'Swap - Encargos'!P11)</f>
        <v>237</v>
      </c>
      <c r="N94" s="4">
        <f>Forward!N94+(-'Swap - Encargos'!E11+'Swap - Encargos'!Q11)</f>
        <v>233</v>
      </c>
      <c r="O94" s="4">
        <f>Forward!O94+(-'Swap - Encargos'!F11+'Swap - Encargos'!R11)</f>
        <v>226</v>
      </c>
      <c r="P94" s="4">
        <f>Forward!P94+(-'Swap - Encargos'!G11+'Swap - Encargos'!S11)</f>
        <v>224</v>
      </c>
      <c r="Q94" s="4">
        <f>Forward!Q94+(-'Swap - Encargos'!H11+'Swap - Encargos'!T11)</f>
        <v>218</v>
      </c>
      <c r="R94" s="4">
        <f>Forward!R94+(-'Swap - Encargos'!I11+'Swap - Encargos'!U11)</f>
        <v>212</v>
      </c>
      <c r="S94" s="4">
        <f>Forward!S94+(-'Swap - Encargos'!J11+'Swap - Encargos'!V11)</f>
        <v>209</v>
      </c>
      <c r="T94" s="4">
        <f>Forward!T94+(-'Swap - Encargos'!K11+'Swap - Encargos'!W11)</f>
        <v>206</v>
      </c>
      <c r="U94" s="4">
        <f>Forward!U94</f>
        <v>0</v>
      </c>
      <c r="V94" s="6"/>
      <c r="W94" s="20">
        <f t="shared" si="0"/>
        <v>220.33333333333334</v>
      </c>
      <c r="X94" s="20">
        <f t="shared" si="1"/>
        <v>226.83950617283949</v>
      </c>
      <c r="Y94" s="23">
        <f t="shared" si="2"/>
        <v>222.8</v>
      </c>
      <c r="Z94" s="23">
        <f t="shared" si="3"/>
        <v>224.05092592592595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85.666666666666657</v>
      </c>
      <c r="AJ94" s="9">
        <f t="shared" si="8"/>
        <v>0.27995642701525053</v>
      </c>
      <c r="AK94" s="9">
        <f t="shared" si="9"/>
        <v>0.27995642701525053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Encargos'!B12+'Swap - Encargos'!N12)</f>
        <v>139</v>
      </c>
      <c r="L95" s="4">
        <f>Forward!L95+(-'Swap - Encargos'!C12+'Swap - Encargos'!O12)</f>
        <v>192</v>
      </c>
      <c r="M95" s="4">
        <f>Forward!M95+(-'Swap - Encargos'!D12+'Swap - Encargos'!P12)</f>
        <v>214</v>
      </c>
      <c r="N95" s="4">
        <f>Forward!N95+(-'Swap - Encargos'!E12+'Swap - Encargos'!Q12)</f>
        <v>221</v>
      </c>
      <c r="O95" s="4">
        <f>Forward!O95+(-'Swap - Encargos'!F12+'Swap - Encargos'!R12)</f>
        <v>209</v>
      </c>
      <c r="P95" s="4">
        <f>Forward!P95+(-'Swap - Encargos'!G12+'Swap - Encargos'!S12)</f>
        <v>211</v>
      </c>
      <c r="Q95" s="4">
        <f>Forward!Q95+(-'Swap - Encargos'!H12+'Swap - Encargos'!T12)</f>
        <v>205</v>
      </c>
      <c r="R95" s="4">
        <f>Forward!R95+(-'Swap - Encargos'!I12+'Swap - Encargos'!U12)</f>
        <v>202</v>
      </c>
      <c r="S95" s="4">
        <f>Forward!S95+(-'Swap - Encargos'!J12+'Swap - Encargos'!V12)</f>
        <v>199</v>
      </c>
      <c r="T95" s="4">
        <f>Forward!T95+(-'Swap - Encargos'!K12+'Swap - Encargos'!W12)</f>
        <v>196</v>
      </c>
      <c r="U95" s="4">
        <f>Forward!U95</f>
        <v>0</v>
      </c>
      <c r="V95" s="6"/>
      <c r="W95" s="20">
        <f t="shared" si="0"/>
        <v>202.16666666666666</v>
      </c>
      <c r="X95" s="20">
        <f t="shared" si="1"/>
        <v>226.83950617283949</v>
      </c>
      <c r="Y95" s="23">
        <f t="shared" si="2"/>
        <v>205.8</v>
      </c>
      <c r="Z95" s="23">
        <f t="shared" si="3"/>
        <v>224.05092592592595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103.83333333333334</v>
      </c>
      <c r="AJ95" s="9">
        <f t="shared" si="8"/>
        <v>0.33932461873638348</v>
      </c>
      <c r="AK95" s="9">
        <f t="shared" si="9"/>
        <v>0.33932461873638348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Encargos'!B13+'Swap - Encargos'!N13)</f>
        <v>138</v>
      </c>
      <c r="L96" s="4">
        <f>Forward!L96+(-'Swap - Encargos'!C13+'Swap - Encargos'!O13)</f>
        <v>154</v>
      </c>
      <c r="M96" s="4">
        <f>Forward!M96+(-'Swap - Encargos'!D13+'Swap - Encargos'!P13)</f>
        <v>188</v>
      </c>
      <c r="N96" s="4">
        <f>Forward!N96+(-'Swap - Encargos'!E13+'Swap - Encargos'!Q13)</f>
        <v>203</v>
      </c>
      <c r="O96" s="4">
        <f>Forward!O96+(-'Swap - Encargos'!F13+'Swap - Encargos'!R13)</f>
        <v>196</v>
      </c>
      <c r="P96" s="4">
        <f>Forward!P96+(-'Swap - Encargos'!G13+'Swap - Encargos'!S13)</f>
        <v>206</v>
      </c>
      <c r="Q96" s="4">
        <f>Forward!Q96+(-'Swap - Encargos'!H13+'Swap - Encargos'!T13)</f>
        <v>200</v>
      </c>
      <c r="R96" s="4">
        <f>Forward!R96+(-'Swap - Encargos'!I13+'Swap - Encargos'!U13)</f>
        <v>200</v>
      </c>
      <c r="S96" s="4">
        <f>Forward!S96+(-'Swap - Encargos'!J13+'Swap - Encargos'!V13)</f>
        <v>198</v>
      </c>
      <c r="T96" s="4">
        <f>Forward!T96+(-'Swap - Encargos'!K13+'Swap - Encargos'!W13)</f>
        <v>191</v>
      </c>
      <c r="U96" s="4">
        <f>Forward!U96</f>
        <v>0</v>
      </c>
      <c r="V96" s="6"/>
      <c r="W96" s="20">
        <f t="shared" si="0"/>
        <v>178.05555555555554</v>
      </c>
      <c r="X96" s="20">
        <f t="shared" si="1"/>
        <v>226.83950617283949</v>
      </c>
      <c r="Y96" s="23">
        <f t="shared" si="2"/>
        <v>187.13333333333333</v>
      </c>
      <c r="Z96" s="23">
        <f t="shared" si="3"/>
        <v>224.05092592592595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127.94444444444446</v>
      </c>
      <c r="AJ96" s="9">
        <f t="shared" si="8"/>
        <v>0.41811909949164855</v>
      </c>
      <c r="AK96" s="9">
        <f t="shared" si="9"/>
        <v>0.41811909949164855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Encargos'!B14+'Swap - Encargos'!N14)</f>
        <v>136</v>
      </c>
      <c r="L97" s="4">
        <f>Forward!L97+(-'Swap - Encargos'!C14+'Swap - Encargos'!O14)</f>
        <v>149</v>
      </c>
      <c r="M97" s="4">
        <f>Forward!M97+(-'Swap - Encargos'!D14+'Swap - Encargos'!P14)</f>
        <v>191</v>
      </c>
      <c r="N97" s="4">
        <f>Forward!N97+(-'Swap - Encargos'!E14+'Swap - Encargos'!Q14)</f>
        <v>199</v>
      </c>
      <c r="O97" s="4">
        <f>Forward!O97+(-'Swap - Encargos'!F14+'Swap - Encargos'!R14)</f>
        <v>196</v>
      </c>
      <c r="P97" s="4">
        <f>Forward!P97+(-'Swap - Encargos'!G14+'Swap - Encargos'!S14)</f>
        <v>212</v>
      </c>
      <c r="Q97" s="4">
        <f>Forward!Q97+(-'Swap - Encargos'!H14+'Swap - Encargos'!T14)</f>
        <v>211</v>
      </c>
      <c r="R97" s="4">
        <f>Forward!R97+(-'Swap - Encargos'!I14+'Swap - Encargos'!U14)</f>
        <v>202</v>
      </c>
      <c r="S97" s="4">
        <f>Forward!S97+(-'Swap - Encargos'!J14+'Swap - Encargos'!V14)</f>
        <v>198</v>
      </c>
      <c r="T97" s="4">
        <f>Forward!T97+(-'Swap - Encargos'!K14+'Swap - Encargos'!W14)</f>
        <v>192</v>
      </c>
      <c r="U97" s="4">
        <f>Forward!U97</f>
        <v>0</v>
      </c>
      <c r="V97" s="6"/>
      <c r="W97" s="20">
        <f t="shared" si="0"/>
        <v>177.91666666666666</v>
      </c>
      <c r="X97" s="20">
        <f t="shared" si="1"/>
        <v>226.83950617283949</v>
      </c>
      <c r="Y97" s="23">
        <f t="shared" si="2"/>
        <v>188.13333333333333</v>
      </c>
      <c r="Z97" s="23">
        <f t="shared" si="3"/>
        <v>224.05092592592595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128.08333333333334</v>
      </c>
      <c r="AJ97" s="9">
        <f t="shared" si="8"/>
        <v>0.41857298474945537</v>
      </c>
      <c r="AK97" s="9">
        <f t="shared" si="9"/>
        <v>0.41857298474945537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Encargos'!C15+'Swap - Encargos'!O15)</f>
        <v>143</v>
      </c>
      <c r="M98" s="4">
        <f>Forward!M98+(-'Swap - Encargos'!D15+'Swap - Encargos'!P15)</f>
        <v>162</v>
      </c>
      <c r="N98" s="4">
        <f>Forward!N98+(-'Swap - Encargos'!E15+'Swap - Encargos'!Q15)</f>
        <v>177</v>
      </c>
      <c r="O98" s="4">
        <f>Forward!O98+(-'Swap - Encargos'!F15+'Swap - Encargos'!R15)</f>
        <v>190</v>
      </c>
      <c r="P98" s="4">
        <f>Forward!P98+(-'Swap - Encargos'!G15+'Swap - Encargos'!S15)</f>
        <v>215</v>
      </c>
      <c r="Q98" s="4">
        <f>Forward!Q98+(-'Swap - Encargos'!H15+'Swap - Encargos'!T15)</f>
        <v>211</v>
      </c>
      <c r="R98" s="4">
        <f>Forward!R98+(-'Swap - Encargos'!I15+'Swap - Encargos'!U15)</f>
        <v>205</v>
      </c>
      <c r="S98" s="4">
        <f>Forward!S98+(-'Swap - Encargos'!J15+'Swap - Encargos'!V15)</f>
        <v>201</v>
      </c>
      <c r="T98" s="4">
        <f>Forward!T98+(-'Swap - Encargos'!K15+'Swap - Encargos'!W15)</f>
        <v>195</v>
      </c>
      <c r="U98" s="4">
        <f>Forward!U98</f>
        <v>0</v>
      </c>
      <c r="V98" s="6"/>
      <c r="W98" s="20">
        <f t="shared" si="0"/>
        <v>160.66666666666666</v>
      </c>
      <c r="X98" s="20">
        <f t="shared" si="1"/>
        <v>226.83950617283949</v>
      </c>
      <c r="Y98" s="23">
        <f t="shared" si="2"/>
        <v>177.4</v>
      </c>
      <c r="Z98" s="23">
        <f t="shared" si="3"/>
        <v>224.05092592592595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156.13333333333335</v>
      </c>
      <c r="AJ98" s="9">
        <f t="shared" si="8"/>
        <v>0.49284511784511792</v>
      </c>
      <c r="AK98" s="9">
        <f t="shared" si="9"/>
        <v>0.49284511784511792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Encargos'!C16+'Swap - Encargos'!O16)</f>
        <v>147</v>
      </c>
      <c r="M99" s="4">
        <f>Forward!M99+(-'Swap - Encargos'!D16+'Swap - Encargos'!P16)</f>
        <v>151</v>
      </c>
      <c r="N99" s="4">
        <f>Forward!N99+(-'Swap - Encargos'!E16+'Swap - Encargos'!Q16)</f>
        <v>162</v>
      </c>
      <c r="O99" s="4">
        <f>Forward!O99+(-'Swap - Encargos'!F16+'Swap - Encargos'!R16)</f>
        <v>179</v>
      </c>
      <c r="P99" s="4">
        <f>Forward!P99+(-'Swap - Encargos'!G16+'Swap - Encargos'!S16)</f>
        <v>218</v>
      </c>
      <c r="Q99" s="4">
        <f>Forward!Q99+(-'Swap - Encargos'!H16+'Swap - Encargos'!T16)</f>
        <v>214</v>
      </c>
      <c r="R99" s="4">
        <f>Forward!R99+(-'Swap - Encargos'!I16+'Swap - Encargos'!U16)</f>
        <v>209</v>
      </c>
      <c r="S99" s="4">
        <f>Forward!S99+(-'Swap - Encargos'!J16+'Swap - Encargos'!V16)</f>
        <v>205</v>
      </c>
      <c r="T99" s="4">
        <f>Forward!T99+(-'Swap - Encargos'!K16+'Swap - Encargos'!W16)</f>
        <v>199</v>
      </c>
      <c r="U99" s="4">
        <f>Forward!U99</f>
        <v>0</v>
      </c>
      <c r="V99" s="6"/>
      <c r="W99" s="20">
        <f t="shared" si="0"/>
        <v>154.22222222222223</v>
      </c>
      <c r="X99" s="20">
        <f t="shared" si="1"/>
        <v>226.83950617283949</v>
      </c>
      <c r="Y99" s="23">
        <f t="shared" si="2"/>
        <v>172.51666666666668</v>
      </c>
      <c r="Z99" s="23">
        <f t="shared" si="3"/>
        <v>224.05092592592595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162.57777777777778</v>
      </c>
      <c r="AJ99" s="9">
        <f t="shared" si="8"/>
        <v>0.51318742985409649</v>
      </c>
      <c r="AK99" s="9">
        <f t="shared" si="9"/>
        <v>0.51318742985409649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Encargos'!C17+'Swap - Encargos'!O17)</f>
        <v>143</v>
      </c>
      <c r="M100" s="4">
        <f>Forward!M100+(-'Swap - Encargos'!D17+'Swap - Encargos'!P17)</f>
        <v>158</v>
      </c>
      <c r="N100" s="4">
        <f>Forward!N100+(-'Swap - Encargos'!E17+'Swap - Encargos'!Q17)</f>
        <v>162</v>
      </c>
      <c r="O100" s="4">
        <f>Forward!O100+(-'Swap - Encargos'!F17+'Swap - Encargos'!R17)</f>
        <v>173</v>
      </c>
      <c r="P100" s="4">
        <f>Forward!P100+(-'Swap - Encargos'!G17+'Swap - Encargos'!S17)</f>
        <v>195</v>
      </c>
      <c r="Q100" s="4">
        <f>Forward!Q100+(-'Swap - Encargos'!H17+'Swap - Encargos'!T17)</f>
        <v>209</v>
      </c>
      <c r="R100" s="4">
        <f>Forward!R100+(-'Swap - Encargos'!I17+'Swap - Encargos'!U17)</f>
        <v>203</v>
      </c>
      <c r="S100" s="4">
        <f>Forward!S100+(-'Swap - Encargos'!J17+'Swap - Encargos'!V17)</f>
        <v>199</v>
      </c>
      <c r="T100" s="4">
        <f>Forward!T100+(-'Swap - Encargos'!K17+'Swap - Encargos'!W17)</f>
        <v>193</v>
      </c>
      <c r="U100" s="4">
        <f>Forward!U100</f>
        <v>0</v>
      </c>
      <c r="V100" s="6"/>
      <c r="W100" s="20">
        <f t="shared" si="0"/>
        <v>156</v>
      </c>
      <c r="X100" s="20">
        <f t="shared" si="1"/>
        <v>226.83950617283949</v>
      </c>
      <c r="Y100" s="23">
        <f t="shared" si="2"/>
        <v>168.4</v>
      </c>
      <c r="Z100" s="23">
        <f t="shared" si="3"/>
        <v>224.05092592592595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160.80000000000001</v>
      </c>
      <c r="AJ100" s="9">
        <f t="shared" si="8"/>
        <v>0.50757575757575757</v>
      </c>
      <c r="AK100" s="9">
        <f t="shared" si="9"/>
        <v>0.50757575757575757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Encargos'!C18+'Swap - Encargos'!O18)</f>
        <v>140</v>
      </c>
      <c r="M101" s="4">
        <f>Forward!M101+(-'Swap - Encargos'!D18+'Swap - Encargos'!P18)</f>
        <v>144</v>
      </c>
      <c r="N101" s="4">
        <f>Forward!N101+(-'Swap - Encargos'!E18+'Swap - Encargos'!Q18)</f>
        <v>149</v>
      </c>
      <c r="O101" s="4">
        <f>Forward!O101+(-'Swap - Encargos'!F18+'Swap - Encargos'!R18)</f>
        <v>161</v>
      </c>
      <c r="P101" s="4">
        <f>Forward!P101+(-'Swap - Encargos'!G18+'Swap - Encargos'!S18)</f>
        <v>190</v>
      </c>
      <c r="Q101" s="4">
        <f>Forward!Q101+(-'Swap - Encargos'!H18+'Swap - Encargos'!T18)</f>
        <v>204</v>
      </c>
      <c r="R101" s="4">
        <f>Forward!R101+(-'Swap - Encargos'!I18+'Swap - Encargos'!U18)</f>
        <v>202</v>
      </c>
      <c r="S101" s="4">
        <f>Forward!S101+(-'Swap - Encargos'!J18+'Swap - Encargos'!V18)</f>
        <v>201</v>
      </c>
      <c r="T101" s="4">
        <f>Forward!T101+(-'Swap - Encargos'!K18+'Swap - Encargos'!W18)</f>
        <v>198</v>
      </c>
      <c r="U101" s="4">
        <f>Forward!U101</f>
        <v>0</v>
      </c>
      <c r="V101" s="6"/>
      <c r="W101" s="20">
        <f t="shared" si="0"/>
        <v>146.08333333333334</v>
      </c>
      <c r="X101" s="20">
        <f t="shared" si="1"/>
        <v>226.83950617283949</v>
      </c>
      <c r="Y101" s="23">
        <f t="shared" si="2"/>
        <v>160</v>
      </c>
      <c r="Z101" s="23">
        <f t="shared" si="3"/>
        <v>224.05092592592595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170.71666666666667</v>
      </c>
      <c r="AJ101" s="9">
        <f t="shared" si="8"/>
        <v>0.538878367003367</v>
      </c>
      <c r="AK101" s="9">
        <f t="shared" si="9"/>
        <v>0.538878367003367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Encargos'!C19+'Swap - Encargos'!O19)</f>
        <v>147</v>
      </c>
      <c r="M102" s="4">
        <f>Forward!M102+(-'Swap - Encargos'!D19+'Swap - Encargos'!P19)</f>
        <v>145</v>
      </c>
      <c r="N102" s="4">
        <f>Forward!N102+(-'Swap - Encargos'!E19+'Swap - Encargos'!Q19)</f>
        <v>161</v>
      </c>
      <c r="O102" s="4">
        <f>Forward!O102+(-'Swap - Encargos'!F19+'Swap - Encargos'!R19)</f>
        <v>171</v>
      </c>
      <c r="P102" s="4">
        <f>Forward!P102+(-'Swap - Encargos'!G19+'Swap - Encargos'!S19)</f>
        <v>185</v>
      </c>
      <c r="Q102" s="4">
        <f>Forward!Q102+(-'Swap - Encargos'!H19+'Swap - Encargos'!T19)</f>
        <v>201</v>
      </c>
      <c r="R102" s="4">
        <f>Forward!R102+(-'Swap - Encargos'!I19+'Swap - Encargos'!U19)</f>
        <v>198</v>
      </c>
      <c r="S102" s="4">
        <f>Forward!S102+(-'Swap - Encargos'!J19+'Swap - Encargos'!V19)</f>
        <v>196</v>
      </c>
      <c r="T102" s="4">
        <f>Forward!T102+(-'Swap - Encargos'!K19+'Swap - Encargos'!W19)</f>
        <v>194</v>
      </c>
      <c r="U102" s="4">
        <f>Forward!U102</f>
        <v>0</v>
      </c>
      <c r="V102" s="6"/>
      <c r="W102" s="20">
        <f t="shared" si="0"/>
        <v>153.66666666666666</v>
      </c>
      <c r="X102" s="20">
        <f t="shared" si="1"/>
        <v>226.83950617283949</v>
      </c>
      <c r="Y102" s="23">
        <f t="shared" si="2"/>
        <v>165.4</v>
      </c>
      <c r="Z102" s="23">
        <f t="shared" si="3"/>
        <v>224.05092592592595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163.13333333333335</v>
      </c>
      <c r="AJ102" s="9">
        <f t="shared" si="8"/>
        <v>0.51494107744107753</v>
      </c>
      <c r="AK102" s="9">
        <f t="shared" si="9"/>
        <v>0.51494107744107753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Encargos'!C20+'Swap - Encargos'!O20)</f>
        <v>142</v>
      </c>
      <c r="M103" s="4">
        <f>Forward!M103+(-'Swap - Encargos'!D20+'Swap - Encargos'!P20)</f>
        <v>146</v>
      </c>
      <c r="N103" s="4">
        <f>Forward!N103+(-'Swap - Encargos'!E20+'Swap - Encargos'!Q20)</f>
        <v>160</v>
      </c>
      <c r="O103" s="4">
        <f>Forward!O103+(-'Swap - Encargos'!F20+'Swap - Encargos'!R20)</f>
        <v>167</v>
      </c>
      <c r="P103" s="4">
        <f>Forward!P103+(-'Swap - Encargos'!G20+'Swap - Encargos'!S20)</f>
        <v>178</v>
      </c>
      <c r="Q103" s="4">
        <f>Forward!Q103+(-'Swap - Encargos'!H20+'Swap - Encargos'!T20)</f>
        <v>195</v>
      </c>
      <c r="R103" s="4">
        <f>Forward!R103+(-'Swap - Encargos'!I20+'Swap - Encargos'!U20)</f>
        <v>193</v>
      </c>
      <c r="S103" s="4">
        <f>Forward!S103+(-'Swap - Encargos'!J20+'Swap - Encargos'!V20)</f>
        <v>191</v>
      </c>
      <c r="T103" s="4">
        <f>Forward!T103+(-'Swap - Encargos'!K20+'Swap - Encargos'!W20)</f>
        <v>189</v>
      </c>
      <c r="U103" s="4">
        <f>Forward!U103</f>
        <v>0</v>
      </c>
      <c r="V103" s="6"/>
      <c r="W103" s="20">
        <f t="shared" si="0"/>
        <v>152.80555555555554</v>
      </c>
      <c r="X103" s="20">
        <f t="shared" si="1"/>
        <v>226.83950617283949</v>
      </c>
      <c r="Y103" s="23">
        <f t="shared" si="2"/>
        <v>163.01666666666668</v>
      </c>
      <c r="Z103" s="23">
        <f t="shared" si="3"/>
        <v>224.05092592592595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163.99444444444447</v>
      </c>
      <c r="AJ103" s="9">
        <f t="shared" si="8"/>
        <v>0.51765923120089796</v>
      </c>
      <c r="AK103" s="9">
        <f t="shared" si="9"/>
        <v>0.51765923120089796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Encargos'!C21+'Swap - Encargos'!O21)</f>
        <v>147</v>
      </c>
      <c r="M104" s="4">
        <f>Forward!M104+(-'Swap - Encargos'!D21+'Swap - Encargos'!P21)</f>
        <v>149</v>
      </c>
      <c r="N104" s="4">
        <f>Forward!N104+(-'Swap - Encargos'!E21+'Swap - Encargos'!Q21)</f>
        <v>159</v>
      </c>
      <c r="O104" s="4">
        <f>Forward!O104+(-'Swap - Encargos'!F21+'Swap - Encargos'!R21)</f>
        <v>165</v>
      </c>
      <c r="P104" s="4">
        <f>Forward!P104+(-'Swap - Encargos'!G21+'Swap - Encargos'!S21)</f>
        <v>173</v>
      </c>
      <c r="Q104" s="4">
        <f>Forward!Q104+(-'Swap - Encargos'!H21+'Swap - Encargos'!T21)</f>
        <v>191</v>
      </c>
      <c r="R104" s="4">
        <f>Forward!R104+(-'Swap - Encargos'!I21+'Swap - Encargos'!U21)</f>
        <v>188</v>
      </c>
      <c r="S104" s="4">
        <f>Forward!S104+(-'Swap - Encargos'!J21+'Swap - Encargos'!V21)</f>
        <v>186</v>
      </c>
      <c r="T104" s="4">
        <f>Forward!T104+(-'Swap - Encargos'!K21+'Swap - Encargos'!W21)</f>
        <v>184</v>
      </c>
      <c r="U104" s="4">
        <f>Forward!U104</f>
        <v>0</v>
      </c>
      <c r="V104" s="6"/>
      <c r="W104" s="20">
        <f t="shared" si="0"/>
        <v>154.66666666666666</v>
      </c>
      <c r="X104" s="20">
        <f t="shared" si="1"/>
        <v>226.83950617283949</v>
      </c>
      <c r="Y104" s="23">
        <f t="shared" si="2"/>
        <v>163</v>
      </c>
      <c r="Z104" s="23">
        <f t="shared" si="3"/>
        <v>224.05092592592595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162.13333333333335</v>
      </c>
      <c r="AJ104" s="9">
        <f t="shared" si="8"/>
        <v>0.51178451178451179</v>
      </c>
      <c r="AK104" s="9">
        <f t="shared" si="9"/>
        <v>0.51178451178451179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Encargos'!C22+'Swap - Encargos'!O22)</f>
        <v>153</v>
      </c>
      <c r="M105" s="4">
        <f>Forward!M105+(-'Swap - Encargos'!D22+'Swap - Encargos'!P22)</f>
        <v>143</v>
      </c>
      <c r="N105" s="4">
        <f>Forward!N105+(-'Swap - Encargos'!E22+'Swap - Encargos'!Q22)</f>
        <v>159</v>
      </c>
      <c r="O105" s="4">
        <f>Forward!O105+(-'Swap - Encargos'!F22+'Swap - Encargos'!R22)</f>
        <v>170</v>
      </c>
      <c r="P105" s="4">
        <f>Forward!P105+(-'Swap - Encargos'!G22+'Swap - Encargos'!S22)</f>
        <v>178</v>
      </c>
      <c r="Q105" s="4">
        <f>Forward!Q105+(-'Swap - Encargos'!H22+'Swap - Encargos'!T22)</f>
        <v>185</v>
      </c>
      <c r="R105" s="4">
        <f>Forward!R105+(-'Swap - Encargos'!I22+'Swap - Encargos'!U22)</f>
        <v>186</v>
      </c>
      <c r="S105" s="4">
        <f>Forward!S105+(-'Swap - Encargos'!J22+'Swap - Encargos'!V22)</f>
        <v>184</v>
      </c>
      <c r="T105" s="4">
        <f>Forward!T105+(-'Swap - Encargos'!K22+'Swap - Encargos'!W22)</f>
        <v>182</v>
      </c>
      <c r="U105" s="4">
        <f>Forward!U105</f>
        <v>0</v>
      </c>
      <c r="V105" s="6"/>
      <c r="W105" s="20">
        <f t="shared" si="0"/>
        <v>154.97222222222223</v>
      </c>
      <c r="X105" s="20">
        <f t="shared" si="1"/>
        <v>226.83950617283949</v>
      </c>
      <c r="Y105" s="23">
        <f t="shared" si="2"/>
        <v>164.33333333333334</v>
      </c>
      <c r="Z105" s="23">
        <f t="shared" si="3"/>
        <v>224.05092592592595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161.82777777777778</v>
      </c>
      <c r="AJ105" s="9">
        <f t="shared" si="8"/>
        <v>0.51082000561167229</v>
      </c>
      <c r="AK105" s="9">
        <f t="shared" si="9"/>
        <v>0.51082000561167229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Encargos'!C23+'Swap - Encargos'!O23)</f>
        <v>145</v>
      </c>
      <c r="M106" s="4">
        <f>Forward!M106+(-'Swap - Encargos'!D23+'Swap - Encargos'!P23)</f>
        <v>144</v>
      </c>
      <c r="N106" s="4">
        <f>Forward!N106+(-'Swap - Encargos'!E23+'Swap - Encargos'!Q23)</f>
        <v>155</v>
      </c>
      <c r="O106" s="4">
        <f>Forward!O106+(-'Swap - Encargos'!F23+'Swap - Encargos'!R23)</f>
        <v>165</v>
      </c>
      <c r="P106" s="4">
        <f>Forward!P106+(-'Swap - Encargos'!G23+'Swap - Encargos'!S23)</f>
        <v>180</v>
      </c>
      <c r="Q106" s="4">
        <f>Forward!Q106+(-'Swap - Encargos'!H23+'Swap - Encargos'!T23)</f>
        <v>188</v>
      </c>
      <c r="R106" s="4">
        <f>Forward!R106+(-'Swap - Encargos'!I23+'Swap - Encargos'!U23)</f>
        <v>188</v>
      </c>
      <c r="S106" s="4">
        <f>Forward!S106+(-'Swap - Encargos'!J23+'Swap - Encargos'!V23)</f>
        <v>186</v>
      </c>
      <c r="T106" s="4">
        <f>Forward!T106+(-'Swap - Encargos'!K23+'Swap - Encargos'!W23)</f>
        <v>184</v>
      </c>
      <c r="U106" s="4">
        <f>Forward!U106</f>
        <v>0</v>
      </c>
      <c r="V106" s="6"/>
      <c r="W106" s="20">
        <f t="shared" si="0"/>
        <v>152.44444444444446</v>
      </c>
      <c r="X106" s="20">
        <f t="shared" si="1"/>
        <v>226.83950617283949</v>
      </c>
      <c r="Y106" s="23">
        <f t="shared" si="2"/>
        <v>163.53333333333333</v>
      </c>
      <c r="Z106" s="23">
        <f t="shared" si="3"/>
        <v>224.05092592592595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164.35555555555555</v>
      </c>
      <c r="AJ106" s="9">
        <f t="shared" si="8"/>
        <v>0.51879910213243541</v>
      </c>
      <c r="AK106" s="9">
        <f t="shared" si="9"/>
        <v>0.51879910213243541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Encargos'!C24+'Swap - Encargos'!O24)</f>
        <v>149</v>
      </c>
      <c r="M107" s="4">
        <f>Forward!M107+(-'Swap - Encargos'!D24+'Swap - Encargos'!P24)</f>
        <v>144</v>
      </c>
      <c r="N107" s="4">
        <f>Forward!N107+(-'Swap - Encargos'!E24+'Swap - Encargos'!Q24)</f>
        <v>163</v>
      </c>
      <c r="O107" s="4">
        <f>Forward!O107+(-'Swap - Encargos'!F24+'Swap - Encargos'!R24)</f>
        <v>166</v>
      </c>
      <c r="P107" s="4">
        <f>Forward!P107+(-'Swap - Encargos'!G24+'Swap - Encargos'!S24)</f>
        <v>175</v>
      </c>
      <c r="Q107" s="4">
        <f>Forward!Q107+(-'Swap - Encargos'!H24+'Swap - Encargos'!T24)</f>
        <v>185</v>
      </c>
      <c r="R107" s="4">
        <f>Forward!R107+(-'Swap - Encargos'!I24+'Swap - Encargos'!U24)</f>
        <v>184</v>
      </c>
      <c r="S107" s="4">
        <f>Forward!S107+(-'Swap - Encargos'!J24+'Swap - Encargos'!V24)</f>
        <v>182</v>
      </c>
      <c r="T107" s="4">
        <f>Forward!T107+(-'Swap - Encargos'!K24+'Swap - Encargos'!W24)</f>
        <v>180</v>
      </c>
      <c r="U107" s="4">
        <f>Forward!U107</f>
        <v>0</v>
      </c>
      <c r="V107" s="6"/>
      <c r="W107" s="20">
        <f t="shared" si="0"/>
        <v>156.25</v>
      </c>
      <c r="X107" s="20">
        <f t="shared" si="1"/>
        <v>226.83950617283949</v>
      </c>
      <c r="Y107" s="23">
        <f t="shared" si="2"/>
        <v>164.8</v>
      </c>
      <c r="Z107" s="23">
        <f t="shared" si="3"/>
        <v>224.05092592592595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160.55000000000001</v>
      </c>
      <c r="AJ107" s="9">
        <f t="shared" si="8"/>
        <v>0.50678661616161613</v>
      </c>
      <c r="AK107" s="9">
        <f t="shared" si="9"/>
        <v>0.50678661616161613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Encargos'!C25+'Swap - Encargos'!O25)</f>
        <v>150</v>
      </c>
      <c r="M108" s="4">
        <f>Forward!M108+(-'Swap - Encargos'!D25+'Swap - Encargos'!P25)</f>
        <v>156</v>
      </c>
      <c r="N108" s="4">
        <f>Forward!N108+(-'Swap - Encargos'!E25+'Swap - Encargos'!Q25)</f>
        <v>171</v>
      </c>
      <c r="O108" s="4">
        <f>Forward!O108+(-'Swap - Encargos'!F25+'Swap - Encargos'!R25)</f>
        <v>173</v>
      </c>
      <c r="P108" s="4">
        <f>Forward!P108+(-'Swap - Encargos'!G25+'Swap - Encargos'!S25)</f>
        <v>175</v>
      </c>
      <c r="Q108" s="4">
        <f>Forward!Q108+(-'Swap - Encargos'!H25+'Swap - Encargos'!T25)</f>
        <v>193</v>
      </c>
      <c r="R108" s="4">
        <f>Forward!R108+(-'Swap - Encargos'!I25+'Swap - Encargos'!U25)</f>
        <v>191</v>
      </c>
      <c r="S108" s="4">
        <f>Forward!S108+(-'Swap - Encargos'!J25+'Swap - Encargos'!V25)</f>
        <v>189</v>
      </c>
      <c r="T108" s="4">
        <f>Forward!T108+(-'Swap - Encargos'!K25+'Swap - Encargos'!W25)</f>
        <v>187</v>
      </c>
      <c r="U108" s="4">
        <f>Forward!U108</f>
        <v>0</v>
      </c>
      <c r="V108" s="6"/>
      <c r="W108" s="20">
        <f t="shared" si="0"/>
        <v>165.38888888888889</v>
      </c>
      <c r="X108" s="20">
        <f t="shared" si="1"/>
        <v>226.83950617283949</v>
      </c>
      <c r="Y108" s="23">
        <f t="shared" si="2"/>
        <v>172.16666666666666</v>
      </c>
      <c r="Z108" s="23">
        <f t="shared" si="3"/>
        <v>224.05092592592595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151.41111111111113</v>
      </c>
      <c r="AJ108" s="9">
        <f t="shared" si="8"/>
        <v>0.47793911335578004</v>
      </c>
      <c r="AK108" s="9">
        <f t="shared" si="9"/>
        <v>0.47793911335578004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Encargos'!C26+'Swap - Encargos'!O26)</f>
        <v>152</v>
      </c>
      <c r="M109" s="4">
        <f>Forward!M109+(-'Swap - Encargos'!D26+'Swap - Encargos'!P26)</f>
        <v>158</v>
      </c>
      <c r="N109" s="4">
        <f>Forward!N109+(-'Swap - Encargos'!E26+'Swap - Encargos'!Q26)</f>
        <v>180</v>
      </c>
      <c r="O109" s="4">
        <f>Forward!O109+(-'Swap - Encargos'!F26+'Swap - Encargos'!R26)</f>
        <v>187</v>
      </c>
      <c r="P109" s="4">
        <f>Forward!P109+(-'Swap - Encargos'!G26+'Swap - Encargos'!S26)</f>
        <v>192</v>
      </c>
      <c r="Q109" s="4">
        <f>Forward!Q109+(-'Swap - Encargos'!H26+'Swap - Encargos'!T26)</f>
        <v>197</v>
      </c>
      <c r="R109" s="4">
        <f>Forward!R109+(-'Swap - Encargos'!I26+'Swap - Encargos'!U26)</f>
        <v>199</v>
      </c>
      <c r="S109" s="4">
        <f>Forward!S109+(-'Swap - Encargos'!J26+'Swap - Encargos'!V26)</f>
        <v>197</v>
      </c>
      <c r="T109" s="4">
        <f>Forward!T109+(-'Swap - Encargos'!K26+'Swap - Encargos'!W26)</f>
        <v>195</v>
      </c>
      <c r="U109" s="4">
        <f>Forward!U109</f>
        <v>0</v>
      </c>
      <c r="V109" s="6"/>
      <c r="W109" s="20">
        <f t="shared" si="0"/>
        <v>174.02777777777777</v>
      </c>
      <c r="X109" s="20">
        <f t="shared" si="1"/>
        <v>226.83950617283949</v>
      </c>
      <c r="Y109" s="23">
        <f t="shared" si="2"/>
        <v>182.05</v>
      </c>
      <c r="Z109" s="23">
        <f t="shared" si="3"/>
        <v>224.05092592592595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142.77222222222224</v>
      </c>
      <c r="AJ109" s="9">
        <f t="shared" si="8"/>
        <v>0.45066989337822677</v>
      </c>
      <c r="AK109" s="9">
        <f t="shared" si="9"/>
        <v>0.45066989337822677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Encargos'!D27+'Swap - Encargos'!P27)</f>
        <v>156</v>
      </c>
      <c r="N110" s="4">
        <f>Forward!N110+(-'Swap - Encargos'!E27+'Swap - Encargos'!Q27)</f>
        <v>172</v>
      </c>
      <c r="O110" s="4">
        <f>Forward!O110+(-'Swap - Encargos'!F27+'Swap - Encargos'!R27)</f>
        <v>178</v>
      </c>
      <c r="P110" s="4">
        <f>Forward!P110+(-'Swap - Encargos'!G27+'Swap - Encargos'!S27)</f>
        <v>206</v>
      </c>
      <c r="Q110" s="4">
        <f>Forward!Q110+(-'Swap - Encargos'!H27+'Swap - Encargos'!T27)</f>
        <v>202</v>
      </c>
      <c r="R110" s="4">
        <f>Forward!R110+(-'Swap - Encargos'!I27+'Swap - Encargos'!U27)</f>
        <v>205</v>
      </c>
      <c r="S110" s="4">
        <f>Forward!S110+(-'Swap - Encargos'!J27+'Swap - Encargos'!V27)</f>
        <v>203</v>
      </c>
      <c r="T110" s="4">
        <f>Forward!T110+(-'Swap - Encargos'!K27+'Swap - Encargos'!W27)</f>
        <v>201</v>
      </c>
      <c r="U110" s="4">
        <f>Forward!U110</f>
        <v>0</v>
      </c>
      <c r="V110" s="6"/>
      <c r="W110" s="20">
        <f t="shared" si="0"/>
        <v>168.66666666666666</v>
      </c>
      <c r="X110" s="20">
        <f t="shared" si="1"/>
        <v>226.83950617283949</v>
      </c>
      <c r="Y110" s="23">
        <f t="shared" si="2"/>
        <v>182.8</v>
      </c>
      <c r="Z110" s="23">
        <f t="shared" si="3"/>
        <v>224.05092592592595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177.83333333333334</v>
      </c>
      <c r="AJ110" s="9">
        <f t="shared" si="8"/>
        <v>0.51322751322751325</v>
      </c>
      <c r="AK110" s="9">
        <f t="shared" si="9"/>
        <v>0.51322751322751325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Encargos'!D28+'Swap - Encargos'!P28)</f>
        <v>195</v>
      </c>
      <c r="N111" s="4">
        <f>Forward!N111+(-'Swap - Encargos'!E28+'Swap - Encargos'!Q28)</f>
        <v>252</v>
      </c>
      <c r="O111" s="4">
        <f>Forward!O111+(-'Swap - Encargos'!F28+'Swap - Encargos'!R28)</f>
        <v>241</v>
      </c>
      <c r="P111" s="4">
        <f>Forward!P111+(-'Swap - Encargos'!G28+'Swap - Encargos'!S28)</f>
        <v>239</v>
      </c>
      <c r="Q111" s="4">
        <f>Forward!Q111+(-'Swap - Encargos'!H28+'Swap - Encargos'!T28)</f>
        <v>232</v>
      </c>
      <c r="R111" s="4">
        <f>Forward!R111+(-'Swap - Encargos'!I28+'Swap - Encargos'!U28)</f>
        <v>227</v>
      </c>
      <c r="S111" s="4">
        <f>Forward!S111+(-'Swap - Encargos'!J28+'Swap - Encargos'!V28)</f>
        <v>222</v>
      </c>
      <c r="T111" s="4">
        <f>Forward!T111+(-'Swap - Encargos'!K28+'Swap - Encargos'!W28)</f>
        <v>217</v>
      </c>
      <c r="U111" s="4">
        <f>Forward!U111</f>
        <v>0</v>
      </c>
      <c r="V111" s="6"/>
      <c r="W111" s="20">
        <f t="shared" si="0"/>
        <v>230.55555555555554</v>
      </c>
      <c r="X111" s="20">
        <f t="shared" si="1"/>
        <v>226.83950617283949</v>
      </c>
      <c r="Y111" s="23">
        <f t="shared" si="2"/>
        <v>232.33333333333334</v>
      </c>
      <c r="Z111" s="23">
        <f t="shared" si="3"/>
        <v>224.05092592592595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115.94444444444446</v>
      </c>
      <c r="AJ111" s="9">
        <f t="shared" si="8"/>
        <v>0.334616001282668</v>
      </c>
      <c r="AK111" s="9">
        <f t="shared" si="9"/>
        <v>0.334616001282668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Encargos'!D29+'Swap - Encargos'!P29)</f>
        <v>198</v>
      </c>
      <c r="N112" s="4">
        <f>Forward!N112+(-'Swap - Encargos'!E29+'Swap - Encargos'!Q29)</f>
        <v>235</v>
      </c>
      <c r="O112" s="4">
        <f>Forward!O112+(-'Swap - Encargos'!F29+'Swap - Encargos'!R29)</f>
        <v>228</v>
      </c>
      <c r="P112" s="4">
        <f>Forward!P112+(-'Swap - Encargos'!G29+'Swap - Encargos'!S29)</f>
        <v>225</v>
      </c>
      <c r="Q112" s="4">
        <f>Forward!Q112+(-'Swap - Encargos'!H29+'Swap - Encargos'!T29)</f>
        <v>227</v>
      </c>
      <c r="R112" s="4">
        <f>Forward!R112+(-'Swap - Encargos'!I29+'Swap - Encargos'!U29)</f>
        <v>226</v>
      </c>
      <c r="S112" s="4">
        <f>Forward!S112+(-'Swap - Encargos'!J29+'Swap - Encargos'!V29)</f>
        <v>221</v>
      </c>
      <c r="T112" s="4">
        <f>Forward!T112+(-'Swap - Encargos'!K29+'Swap - Encargos'!W29)</f>
        <v>216</v>
      </c>
      <c r="U112" s="4">
        <f>Forward!U112</f>
        <v>0</v>
      </c>
      <c r="V112" s="6"/>
      <c r="W112" s="20">
        <f t="shared" si="0"/>
        <v>221.83333333333334</v>
      </c>
      <c r="X112" s="20">
        <f t="shared" si="1"/>
        <v>226.83950617283949</v>
      </c>
      <c r="Y112" s="23">
        <f t="shared" si="2"/>
        <v>223.53333333333333</v>
      </c>
      <c r="Z112" s="23">
        <f t="shared" si="3"/>
        <v>224.05092592592595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124.66666666666666</v>
      </c>
      <c r="AJ112" s="9">
        <f t="shared" si="8"/>
        <v>0.35978835978835977</v>
      </c>
      <c r="AK112" s="9">
        <f t="shared" si="9"/>
        <v>0.35978835978835977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Encargos'!D30+'Swap - Encargos'!P30)</f>
        <v>180</v>
      </c>
      <c r="N113" s="4">
        <f>Forward!N113+(-'Swap - Encargos'!E30+'Swap - Encargos'!Q30)</f>
        <v>209</v>
      </c>
      <c r="O113" s="4">
        <f>Forward!O113+(-'Swap - Encargos'!F30+'Swap - Encargos'!R30)</f>
        <v>214</v>
      </c>
      <c r="P113" s="4">
        <f>Forward!P113+(-'Swap - Encargos'!G30+'Swap - Encargos'!S30)</f>
        <v>216</v>
      </c>
      <c r="Q113" s="4">
        <f>Forward!Q113+(-'Swap - Encargos'!H30+'Swap - Encargos'!T30)</f>
        <v>213</v>
      </c>
      <c r="R113" s="4">
        <f>Forward!R113+(-'Swap - Encargos'!I30+'Swap - Encargos'!U30)</f>
        <v>206</v>
      </c>
      <c r="S113" s="4">
        <f>Forward!S113+(-'Swap - Encargos'!J30+'Swap - Encargos'!V30)</f>
        <v>201</v>
      </c>
      <c r="T113" s="4">
        <f>Forward!T113+(-'Swap - Encargos'!K30+'Swap - Encargos'!W30)</f>
        <v>196</v>
      </c>
      <c r="U113" s="4">
        <f>Forward!U113</f>
        <v>0</v>
      </c>
      <c r="V113" s="6"/>
      <c r="W113" s="20">
        <f t="shared" si="0"/>
        <v>204</v>
      </c>
      <c r="X113" s="20">
        <f t="shared" si="1"/>
        <v>226.83950617283949</v>
      </c>
      <c r="Y113" s="23">
        <f t="shared" si="2"/>
        <v>207.7</v>
      </c>
      <c r="Z113" s="23">
        <f t="shared" si="3"/>
        <v>224.05092592592595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142.5</v>
      </c>
      <c r="AJ113" s="9">
        <f t="shared" si="8"/>
        <v>0.41125541125541126</v>
      </c>
      <c r="AK113" s="9">
        <f t="shared" si="9"/>
        <v>0.41125541125541126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Encargos'!D31+'Swap - Encargos'!P31)</f>
        <v>162</v>
      </c>
      <c r="N114" s="4">
        <f>Forward!N114+(-'Swap - Encargos'!E31+'Swap - Encargos'!Q31)</f>
        <v>199</v>
      </c>
      <c r="O114" s="4">
        <f>Forward!O114+(-'Swap - Encargos'!F31+'Swap - Encargos'!R31)</f>
        <v>209</v>
      </c>
      <c r="P114" s="4">
        <f>Forward!P114+(-'Swap - Encargos'!G31+'Swap - Encargos'!S31)</f>
        <v>206</v>
      </c>
      <c r="Q114" s="4">
        <f>Forward!Q114+(-'Swap - Encargos'!H31+'Swap - Encargos'!T31)</f>
        <v>205</v>
      </c>
      <c r="R114" s="4">
        <f>Forward!R114+(-'Swap - Encargos'!I31+'Swap - Encargos'!U31)</f>
        <v>201</v>
      </c>
      <c r="S114" s="4">
        <f>Forward!S114+(-'Swap - Encargos'!J31+'Swap - Encargos'!V31)</f>
        <v>196</v>
      </c>
      <c r="T114" s="4">
        <f>Forward!T114+(-'Swap - Encargos'!K31+'Swap - Encargos'!W31)</f>
        <v>191</v>
      </c>
      <c r="U114" s="4">
        <f>Forward!U114</f>
        <v>0</v>
      </c>
      <c r="V114" s="6"/>
      <c r="W114" s="20">
        <f t="shared" si="0"/>
        <v>194.88888888888889</v>
      </c>
      <c r="X114" s="20">
        <f t="shared" si="1"/>
        <v>226.83950617283949</v>
      </c>
      <c r="Y114" s="23">
        <f t="shared" si="2"/>
        <v>198.8</v>
      </c>
      <c r="Z114" s="23">
        <f t="shared" si="3"/>
        <v>224.05092592592595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151.61111111111111</v>
      </c>
      <c r="AJ114" s="9">
        <f t="shared" si="8"/>
        <v>0.43755010421677087</v>
      </c>
      <c r="AK114" s="9">
        <f t="shared" si="9"/>
        <v>0.43755010421677087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Encargos'!D32+'Swap - Encargos'!P32)</f>
        <v>221</v>
      </c>
      <c r="N115" s="4">
        <f>Forward!N115+(-'Swap - Encargos'!E32+'Swap - Encargos'!Q32)</f>
        <v>232</v>
      </c>
      <c r="O115" s="4">
        <f>Forward!O115+(-'Swap - Encargos'!F32+'Swap - Encargos'!R32)</f>
        <v>226</v>
      </c>
      <c r="P115" s="4">
        <f>Forward!P115+(-'Swap - Encargos'!G32+'Swap - Encargos'!S32)</f>
        <v>215</v>
      </c>
      <c r="Q115" s="4">
        <f>Forward!Q115+(-'Swap - Encargos'!H32+'Swap - Encargos'!T32)</f>
        <v>213</v>
      </c>
      <c r="R115" s="4">
        <f>Forward!R115+(-'Swap - Encargos'!I32+'Swap - Encargos'!U32)</f>
        <v>206</v>
      </c>
      <c r="S115" s="4">
        <f>Forward!S115+(-'Swap - Encargos'!J32+'Swap - Encargos'!V32)</f>
        <v>201</v>
      </c>
      <c r="T115" s="4">
        <f>Forward!T115+(-'Swap - Encargos'!K32+'Swap - Encargos'!W32)</f>
        <v>196</v>
      </c>
      <c r="U115" s="4">
        <f>Forward!U115</f>
        <v>0</v>
      </c>
      <c r="V115" s="6"/>
      <c r="W115" s="20">
        <f t="shared" si="0"/>
        <v>225.5</v>
      </c>
      <c r="X115" s="20">
        <f t="shared" si="1"/>
        <v>226.83950617283949</v>
      </c>
      <c r="Y115" s="23">
        <f t="shared" si="2"/>
        <v>220.15</v>
      </c>
      <c r="Z115" s="23">
        <f t="shared" si="3"/>
        <v>224.05092592592595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121</v>
      </c>
      <c r="AJ115" s="9">
        <f t="shared" si="8"/>
        <v>0.34920634920634919</v>
      </c>
      <c r="AK115" s="9">
        <f t="shared" si="9"/>
        <v>0.34920634920634919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Encargos'!D33+'Swap - Encargos'!P33)</f>
        <v>276</v>
      </c>
      <c r="N116" s="4">
        <f>Forward!N116+(-'Swap - Encargos'!E33+'Swap - Encargos'!Q33)</f>
        <v>252</v>
      </c>
      <c r="O116" s="4">
        <f>Forward!O116+(-'Swap - Encargos'!F33+'Swap - Encargos'!R33)</f>
        <v>232</v>
      </c>
      <c r="P116" s="4">
        <f>Forward!P116+(-'Swap - Encargos'!G33+'Swap - Encargos'!S33)</f>
        <v>219</v>
      </c>
      <c r="Q116" s="4">
        <f>Forward!Q116+(-'Swap - Encargos'!H33+'Swap - Encargos'!T33)</f>
        <v>214</v>
      </c>
      <c r="R116" s="4">
        <f>Forward!R116+(-'Swap - Encargos'!I33+'Swap - Encargos'!U33)</f>
        <v>207</v>
      </c>
      <c r="S116" s="4">
        <f>Forward!S116+(-'Swap - Encargos'!J33+'Swap - Encargos'!V33)</f>
        <v>202</v>
      </c>
      <c r="T116" s="4">
        <f>Forward!T116+(-'Swap - Encargos'!K33+'Swap - Encargos'!W33)</f>
        <v>197</v>
      </c>
      <c r="U116" s="4">
        <f>Forward!U116</f>
        <v>0</v>
      </c>
      <c r="V116" s="6"/>
      <c r="W116" s="20">
        <f t="shared" si="0"/>
        <v>243.83333333333334</v>
      </c>
      <c r="X116" s="20">
        <f t="shared" si="1"/>
        <v>226.83950617283949</v>
      </c>
      <c r="Y116" s="23">
        <f t="shared" si="2"/>
        <v>231.7</v>
      </c>
      <c r="Z116" s="23">
        <f t="shared" si="3"/>
        <v>224.05092592592595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102.66666666666666</v>
      </c>
      <c r="AJ116" s="9">
        <f t="shared" si="8"/>
        <v>0.29629629629629628</v>
      </c>
      <c r="AK116" s="9">
        <f t="shared" si="9"/>
        <v>0.29629629629629628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Encargos'!D34+'Swap - Encargos'!P34)</f>
        <v>221</v>
      </c>
      <c r="N117" s="4">
        <f>Forward!N117+(-'Swap - Encargos'!E34+'Swap - Encargos'!Q34)</f>
        <v>237</v>
      </c>
      <c r="O117" s="4">
        <f>Forward!O117+(-'Swap - Encargos'!F34+'Swap - Encargos'!R34)</f>
        <v>221</v>
      </c>
      <c r="P117" s="4">
        <f>Forward!P117+(-'Swap - Encargos'!G34+'Swap - Encargos'!S34)</f>
        <v>217</v>
      </c>
      <c r="Q117" s="4">
        <f>Forward!Q117+(-'Swap - Encargos'!H34+'Swap - Encargos'!T34)</f>
        <v>208</v>
      </c>
      <c r="R117" s="4">
        <f>Forward!R117+(-'Swap - Encargos'!I34+'Swap - Encargos'!U34)</f>
        <v>201</v>
      </c>
      <c r="S117" s="4">
        <f>Forward!S117+(-'Swap - Encargos'!J34+'Swap - Encargos'!V34)</f>
        <v>198</v>
      </c>
      <c r="T117" s="4">
        <f>Forward!T117+(-'Swap - Encargos'!K34+'Swap - Encargos'!W34)</f>
        <v>194</v>
      </c>
      <c r="U117" s="4">
        <f>Forward!U117</f>
        <v>0</v>
      </c>
      <c r="V117" s="6"/>
      <c r="W117" s="20">
        <f t="shared" si="0"/>
        <v>225.55555555555554</v>
      </c>
      <c r="X117" s="20">
        <f t="shared" si="1"/>
        <v>226.83950617283949</v>
      </c>
      <c r="Y117" s="23">
        <f t="shared" si="2"/>
        <v>218.46666666666667</v>
      </c>
      <c r="Z117" s="23">
        <f t="shared" si="3"/>
        <v>224.05092592592595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120.94444444444446</v>
      </c>
      <c r="AJ117" s="9">
        <f t="shared" si="8"/>
        <v>0.3490460157126824</v>
      </c>
      <c r="AK117" s="9">
        <f t="shared" si="9"/>
        <v>0.3490460157126824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Encargos'!D35+'Swap - Encargos'!P35)</f>
        <v>268</v>
      </c>
      <c r="N118" s="4">
        <f>Forward!N118+(-'Swap - Encargos'!E35+'Swap - Encargos'!Q35)</f>
        <v>246</v>
      </c>
      <c r="O118" s="4">
        <f>Forward!O118+(-'Swap - Encargos'!F35+'Swap - Encargos'!R35)</f>
        <v>232</v>
      </c>
      <c r="P118" s="4">
        <f>Forward!P118+(-'Swap - Encargos'!G35+'Swap - Encargos'!S35)</f>
        <v>222</v>
      </c>
      <c r="Q118" s="4">
        <f>Forward!Q118+(-'Swap - Encargos'!H35+'Swap - Encargos'!T35)</f>
        <v>212</v>
      </c>
      <c r="R118" s="4">
        <f>Forward!R118+(-'Swap - Encargos'!I35+'Swap - Encargos'!U35)</f>
        <v>209</v>
      </c>
      <c r="S118" s="4">
        <f>Forward!S118+(-'Swap - Encargos'!J35+'Swap - Encargos'!V35)</f>
        <v>206</v>
      </c>
      <c r="T118" s="4">
        <f>Forward!T118+(-'Swap - Encargos'!K35+'Swap - Encargos'!W35)</f>
        <v>202</v>
      </c>
      <c r="U118" s="4">
        <f>Forward!U118</f>
        <v>0</v>
      </c>
      <c r="V118" s="6"/>
      <c r="W118" s="20">
        <f t="shared" si="0"/>
        <v>238.44444444444446</v>
      </c>
      <c r="X118" s="20">
        <f t="shared" si="1"/>
        <v>226.83950617283949</v>
      </c>
      <c r="Y118" s="23">
        <f t="shared" si="2"/>
        <v>228.13333333333333</v>
      </c>
      <c r="Z118" s="23">
        <f t="shared" si="3"/>
        <v>224.05092592592595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108.05555555555554</v>
      </c>
      <c r="AJ118" s="9">
        <f t="shared" si="8"/>
        <v>0.31184864518197847</v>
      </c>
      <c r="AK118" s="9">
        <f t="shared" si="9"/>
        <v>0.31184864518197847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Encargos'!D36+'Swap - Encargos'!P36)</f>
        <v>323</v>
      </c>
      <c r="N119" s="4">
        <f>Forward!N119+(-'Swap - Encargos'!E36+'Swap - Encargos'!Q36)</f>
        <v>251</v>
      </c>
      <c r="O119" s="4">
        <f>Forward!O119+(-'Swap - Encargos'!F36+'Swap - Encargos'!R36)</f>
        <v>225</v>
      </c>
      <c r="P119" s="4">
        <f>Forward!P119+(-'Swap - Encargos'!G36+'Swap - Encargos'!S36)</f>
        <v>212</v>
      </c>
      <c r="Q119" s="4">
        <f>Forward!Q119+(-'Swap - Encargos'!H36+'Swap - Encargos'!T36)</f>
        <v>213</v>
      </c>
      <c r="R119" s="4">
        <f>Forward!R119+(-'Swap - Encargos'!I36+'Swap - Encargos'!U36)</f>
        <v>206</v>
      </c>
      <c r="S119" s="4">
        <f>Forward!S119+(-'Swap - Encargos'!J36+'Swap - Encargos'!V36)</f>
        <v>203</v>
      </c>
      <c r="T119" s="4">
        <f>Forward!T119+(-'Swap - Encargos'!K36+'Swap - Encargos'!W36)</f>
        <v>199</v>
      </c>
      <c r="U119" s="4">
        <f>Forward!U119</f>
        <v>0</v>
      </c>
      <c r="V119" s="6"/>
      <c r="W119" s="20">
        <f t="shared" si="0"/>
        <v>238.58333333333334</v>
      </c>
      <c r="X119" s="20">
        <f t="shared" si="1"/>
        <v>226.83950617283949</v>
      </c>
      <c r="Y119" s="23">
        <f t="shared" si="2"/>
        <v>227.25</v>
      </c>
      <c r="Z119" s="23">
        <f t="shared" si="3"/>
        <v>224.05092592592595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107.91666666666666</v>
      </c>
      <c r="AJ119" s="9">
        <f t="shared" si="8"/>
        <v>0.31144781144781142</v>
      </c>
      <c r="AK119" s="9">
        <f t="shared" si="9"/>
        <v>0.31144781144781142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Encargos'!D37+'Swap - Encargos'!P37)</f>
        <v>288</v>
      </c>
      <c r="N120" s="4">
        <f>Forward!N120+(-'Swap - Encargos'!E37+'Swap - Encargos'!Q37)</f>
        <v>187</v>
      </c>
      <c r="O120" s="4">
        <f>Forward!O120+(-'Swap - Encargos'!F37+'Swap - Encargos'!R37)</f>
        <v>214</v>
      </c>
      <c r="P120" s="4">
        <f>Forward!P120+(-'Swap - Encargos'!G37+'Swap - Encargos'!S37)</f>
        <v>214</v>
      </c>
      <c r="Q120" s="4">
        <f>Forward!Q120+(-'Swap - Encargos'!H37+'Swap - Encargos'!T37)</f>
        <v>204</v>
      </c>
      <c r="R120" s="4">
        <f>Forward!R120+(-'Swap - Encargos'!I37+'Swap - Encargos'!U37)</f>
        <v>202</v>
      </c>
      <c r="S120" s="4">
        <f>Forward!S120+(-'Swap - Encargos'!J37+'Swap - Encargos'!V37)</f>
        <v>199</v>
      </c>
      <c r="T120" s="4">
        <f>Forward!T120+(-'Swap - Encargos'!K37+'Swap - Encargos'!W37)</f>
        <v>195</v>
      </c>
      <c r="U120" s="4">
        <f>Forward!U120</f>
        <v>0</v>
      </c>
      <c r="V120" s="6"/>
      <c r="W120" s="20">
        <f t="shared" si="0"/>
        <v>209.11111111111111</v>
      </c>
      <c r="X120" s="20">
        <f t="shared" si="1"/>
        <v>226.83950617283949</v>
      </c>
      <c r="Y120" s="23">
        <f t="shared" si="2"/>
        <v>207.06666666666666</v>
      </c>
      <c r="Z120" s="23">
        <f t="shared" si="3"/>
        <v>224.05092592592595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137.38888888888889</v>
      </c>
      <c r="AJ120" s="9">
        <f t="shared" si="8"/>
        <v>0.39650472983806317</v>
      </c>
      <c r="AK120" s="9">
        <f t="shared" si="9"/>
        <v>0.39650472983806317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Encargos'!D38+'Swap - Encargos'!P38)</f>
        <v>157</v>
      </c>
      <c r="N121" s="4">
        <f>Forward!N121+(-'Swap - Encargos'!E38+'Swap - Encargos'!Q38)</f>
        <v>201</v>
      </c>
      <c r="O121" s="4">
        <f>Forward!O121+(-'Swap - Encargos'!F38+'Swap - Encargos'!R38)</f>
        <v>216</v>
      </c>
      <c r="P121" s="4">
        <f>Forward!P121+(-'Swap - Encargos'!G38+'Swap - Encargos'!S38)</f>
        <v>226</v>
      </c>
      <c r="Q121" s="4">
        <f>Forward!Q121+(-'Swap - Encargos'!H38+'Swap - Encargos'!T38)</f>
        <v>218</v>
      </c>
      <c r="R121" s="4">
        <f>Forward!R121+(-'Swap - Encargos'!I38+'Swap - Encargos'!U38)</f>
        <v>212</v>
      </c>
      <c r="S121" s="4">
        <f>Forward!S121+(-'Swap - Encargos'!J38+'Swap - Encargos'!V38)</f>
        <v>209</v>
      </c>
      <c r="T121" s="4">
        <f>Forward!T121+(-'Swap - Encargos'!K38+'Swap - Encargos'!W38)</f>
        <v>205</v>
      </c>
      <c r="U121" s="4">
        <f>Forward!U121</f>
        <v>0</v>
      </c>
      <c r="V121" s="6"/>
      <c r="W121" s="20">
        <f t="shared" si="0"/>
        <v>212.41666666666666</v>
      </c>
      <c r="X121" s="20">
        <f t="shared" si="1"/>
        <v>226.83950617283949</v>
      </c>
      <c r="Y121" s="23">
        <f t="shared" si="2"/>
        <v>213.68333333333334</v>
      </c>
      <c r="Z121" s="23">
        <f t="shared" si="3"/>
        <v>224.05092592592595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134.08333333333334</v>
      </c>
      <c r="AJ121" s="9">
        <f t="shared" si="8"/>
        <v>0.38696488696488701</v>
      </c>
      <c r="AK121" s="9">
        <f t="shared" si="9"/>
        <v>0.38696488696488701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Encargos'!E39+'Swap - Encargos'!Q39)</f>
        <v>201</v>
      </c>
      <c r="O122" s="4">
        <f>Forward!O122+(-'Swap - Encargos'!F39+'Swap - Encargos'!R39)</f>
        <v>226</v>
      </c>
      <c r="P122" s="4">
        <f>Forward!P122+(-'Swap - Encargos'!G39+'Swap - Encargos'!S39)</f>
        <v>220</v>
      </c>
      <c r="Q122" s="4">
        <f>Forward!Q122+(-'Swap - Encargos'!H39+'Swap - Encargos'!T39)</f>
        <v>211</v>
      </c>
      <c r="R122" s="4">
        <f>Forward!R122+(-'Swap - Encargos'!I39+'Swap - Encargos'!U39)</f>
        <v>206</v>
      </c>
      <c r="S122" s="4">
        <f>Forward!S122+(-'Swap - Encargos'!J39+'Swap - Encargos'!V39)</f>
        <v>203</v>
      </c>
      <c r="T122" s="4">
        <f>Forward!T122+(-'Swap - Encargos'!K39+'Swap - Encargos'!W39)</f>
        <v>199</v>
      </c>
      <c r="U122" s="4">
        <f>Forward!U122</f>
        <v>0</v>
      </c>
      <c r="V122" s="6"/>
      <c r="W122" s="20">
        <f t="shared" si="0"/>
        <v>215.66666666666666</v>
      </c>
      <c r="X122" s="20">
        <f t="shared" si="1"/>
        <v>226.83950617283949</v>
      </c>
      <c r="Y122" s="23">
        <f t="shared" si="2"/>
        <v>212.8</v>
      </c>
      <c r="Z122" s="23">
        <f t="shared" si="3"/>
        <v>224.05092592592595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162.63333333333335</v>
      </c>
      <c r="AJ122" s="9">
        <f t="shared" si="8"/>
        <v>0.42990571856551241</v>
      </c>
      <c r="AK122" s="9">
        <f t="shared" si="9"/>
        <v>0.42990571856551241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Encargos'!E40+'Swap - Encargos'!Q40)</f>
        <v>254</v>
      </c>
      <c r="O123" s="4">
        <f>Forward!O123+(-'Swap - Encargos'!F40+'Swap - Encargos'!R40)</f>
        <v>239</v>
      </c>
      <c r="P123" s="4">
        <f>Forward!P123+(-'Swap - Encargos'!G40+'Swap - Encargos'!S40)</f>
        <v>237</v>
      </c>
      <c r="Q123" s="4">
        <f>Forward!Q123+(-'Swap - Encargos'!H40+'Swap - Encargos'!T40)</f>
        <v>219</v>
      </c>
      <c r="R123" s="4">
        <f>Forward!R123+(-'Swap - Encargos'!I40+'Swap - Encargos'!U40)</f>
        <v>215</v>
      </c>
      <c r="S123" s="4">
        <f>Forward!S123+(-'Swap - Encargos'!J40+'Swap - Encargos'!V40)</f>
        <v>212</v>
      </c>
      <c r="T123" s="4">
        <f>Forward!T123+(-'Swap - Encargos'!K40+'Swap - Encargos'!W40)</f>
        <v>203</v>
      </c>
      <c r="U123" s="4">
        <f>Forward!U123</f>
        <v>0</v>
      </c>
      <c r="V123" s="6"/>
      <c r="W123" s="20">
        <f t="shared" si="0"/>
        <v>242.36111111111111</v>
      </c>
      <c r="X123" s="20">
        <f t="shared" si="1"/>
        <v>226.83950617283949</v>
      </c>
      <c r="Y123" s="23">
        <f t="shared" si="2"/>
        <v>232.1</v>
      </c>
      <c r="Z123" s="23">
        <f t="shared" si="3"/>
        <v>224.05092592592595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135.9388888888889</v>
      </c>
      <c r="AJ123" s="9">
        <f t="shared" si="8"/>
        <v>0.35934149851675629</v>
      </c>
      <c r="AK123" s="9">
        <f t="shared" si="9"/>
        <v>0.35934149851675629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Encargos'!E41+'Swap - Encargos'!Q41)</f>
        <v>326</v>
      </c>
      <c r="O124" s="4">
        <f>Forward!O124+(-'Swap - Encargos'!F41+'Swap - Encargos'!R41)</f>
        <v>268</v>
      </c>
      <c r="P124" s="4">
        <f>Forward!P124+(-'Swap - Encargos'!G41+'Swap - Encargos'!S41)</f>
        <v>235</v>
      </c>
      <c r="Q124" s="4">
        <f>Forward!Q124+(-'Swap - Encargos'!H41+'Swap - Encargos'!T41)</f>
        <v>227</v>
      </c>
      <c r="R124" s="4">
        <f>Forward!R124+(-'Swap - Encargos'!I41+'Swap - Encargos'!U41)</f>
        <v>222</v>
      </c>
      <c r="S124" s="4">
        <f>Forward!S124+(-'Swap - Encargos'!J41+'Swap - Encargos'!V41)</f>
        <v>222</v>
      </c>
      <c r="T124" s="4">
        <f>Forward!T124+(-'Swap - Encargos'!K41+'Swap - Encargos'!W41)</f>
        <v>212</v>
      </c>
      <c r="U124" s="4">
        <f>Forward!U124</f>
        <v>0</v>
      </c>
      <c r="V124" s="6"/>
      <c r="W124" s="20">
        <f t="shared" si="0"/>
        <v>270.83333333333331</v>
      </c>
      <c r="X124" s="20">
        <f t="shared" si="1"/>
        <v>226.83950617283949</v>
      </c>
      <c r="Y124" s="23">
        <f t="shared" si="2"/>
        <v>252.13333333333333</v>
      </c>
      <c r="Z124" s="23">
        <f t="shared" si="3"/>
        <v>224.05092592592595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107.4666666666667</v>
      </c>
      <c r="AJ124" s="9">
        <f t="shared" si="8"/>
        <v>0.28407789232531505</v>
      </c>
      <c r="AK124" s="9">
        <f t="shared" si="9"/>
        <v>0.28407789232531505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Encargos'!E42+'Swap - Encargos'!Q42)</f>
        <v>331</v>
      </c>
      <c r="O125" s="4">
        <f>Forward!O125+(-'Swap - Encargos'!F42+'Swap - Encargos'!R42)</f>
        <v>271</v>
      </c>
      <c r="P125" s="4">
        <f>Forward!P125+(-'Swap - Encargos'!G42+'Swap - Encargos'!S42)</f>
        <v>230</v>
      </c>
      <c r="Q125" s="4">
        <f>Forward!Q125+(-'Swap - Encargos'!H42+'Swap - Encargos'!T42)</f>
        <v>213</v>
      </c>
      <c r="R125" s="4">
        <f>Forward!R125+(-'Swap - Encargos'!I42+'Swap - Encargos'!U42)</f>
        <v>220</v>
      </c>
      <c r="S125" s="4">
        <f>Forward!S125+(-'Swap - Encargos'!J42+'Swap - Encargos'!V42)</f>
        <v>225</v>
      </c>
      <c r="T125" s="4">
        <f>Forward!T125+(-'Swap - Encargos'!K42+'Swap - Encargos'!W42)</f>
        <v>218</v>
      </c>
      <c r="U125" s="4">
        <f>Forward!U125</f>
        <v>0</v>
      </c>
      <c r="V125" s="6"/>
      <c r="W125" s="20">
        <f t="shared" si="0"/>
        <v>267.5</v>
      </c>
      <c r="X125" s="20">
        <f t="shared" si="1"/>
        <v>226.83950617283949</v>
      </c>
      <c r="Y125" s="23">
        <f t="shared" si="2"/>
        <v>247.7</v>
      </c>
      <c r="Z125" s="23">
        <f t="shared" si="3"/>
        <v>224.05092592592595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110.80000000000001</v>
      </c>
      <c r="AJ125" s="9">
        <f t="shared" si="8"/>
        <v>0.2928892413428496</v>
      </c>
      <c r="AK125" s="9">
        <f t="shared" si="9"/>
        <v>0.2928892413428496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Encargos'!E43+'Swap - Encargos'!Q43)</f>
        <v>342</v>
      </c>
      <c r="O126" s="4">
        <f>Forward!O126+(-'Swap - Encargos'!F43+'Swap - Encargos'!R43)</f>
        <v>274</v>
      </c>
      <c r="P126" s="4">
        <f>Forward!P126+(-'Swap - Encargos'!G43+'Swap - Encargos'!S43)</f>
        <v>229</v>
      </c>
      <c r="Q126" s="4">
        <f>Forward!Q126+(-'Swap - Encargos'!H43+'Swap - Encargos'!T43)</f>
        <v>214</v>
      </c>
      <c r="R126" s="4">
        <f>Forward!R126+(-'Swap - Encargos'!I43+'Swap - Encargos'!U43)</f>
        <v>225</v>
      </c>
      <c r="S126" s="4">
        <f>Forward!S126+(-'Swap - Encargos'!J43+'Swap - Encargos'!V43)</f>
        <v>226</v>
      </c>
      <c r="T126" s="4">
        <f>Forward!T126+(-'Swap - Encargos'!K43+'Swap - Encargos'!W43)</f>
        <v>217</v>
      </c>
      <c r="U126" s="4">
        <f>Forward!U126</f>
        <v>0</v>
      </c>
      <c r="V126" s="6"/>
      <c r="W126" s="20">
        <f t="shared" si="0"/>
        <v>267.44444444444446</v>
      </c>
      <c r="X126" s="20">
        <f t="shared" si="1"/>
        <v>226.83950617283949</v>
      </c>
      <c r="Y126" s="23">
        <f t="shared" si="2"/>
        <v>249.06666666666666</v>
      </c>
      <c r="Z126" s="23">
        <f t="shared" si="3"/>
        <v>224.05092592592595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110.85555555555555</v>
      </c>
      <c r="AJ126" s="9">
        <f t="shared" si="8"/>
        <v>0.2930360971598085</v>
      </c>
      <c r="AK126" s="9">
        <f t="shared" si="9"/>
        <v>0.2930360971598085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Encargos'!E44+'Swap - Encargos'!Q44)</f>
        <v>358</v>
      </c>
      <c r="O127" s="4">
        <f>Forward!O127+(-'Swap - Encargos'!F44+'Swap - Encargos'!R44)</f>
        <v>284</v>
      </c>
      <c r="P127" s="4">
        <f>Forward!P127+(-'Swap - Encargos'!G44+'Swap - Encargos'!S44)</f>
        <v>236</v>
      </c>
      <c r="Q127" s="4">
        <f>Forward!Q127+(-'Swap - Encargos'!H44+'Swap - Encargos'!T44)</f>
        <v>226</v>
      </c>
      <c r="R127" s="4">
        <f>Forward!R127+(-'Swap - Encargos'!I44+'Swap - Encargos'!U44)</f>
        <v>230</v>
      </c>
      <c r="S127" s="4">
        <f>Forward!S127+(-'Swap - Encargos'!J44+'Swap - Encargos'!V44)</f>
        <v>227</v>
      </c>
      <c r="T127" s="4">
        <f>Forward!T127+(-'Swap - Encargos'!K44+'Swap - Encargos'!W44)</f>
        <v>212</v>
      </c>
      <c r="U127" s="4">
        <f>Forward!U127</f>
        <v>0</v>
      </c>
      <c r="V127" s="6"/>
      <c r="W127" s="20">
        <f t="shared" si="0"/>
        <v>274.33333333333331</v>
      </c>
      <c r="X127" s="20">
        <f t="shared" si="1"/>
        <v>226.83950617283949</v>
      </c>
      <c r="Y127" s="23">
        <f t="shared" si="2"/>
        <v>255.88333333333333</v>
      </c>
      <c r="Z127" s="23">
        <f t="shared" si="3"/>
        <v>224.05092592592595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103.9666666666667</v>
      </c>
      <c r="AJ127" s="9">
        <f t="shared" si="8"/>
        <v>0.27482597585690377</v>
      </c>
      <c r="AK127" s="9">
        <f t="shared" si="9"/>
        <v>0.27482597585690377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Encargos'!E45+'Swap - Encargos'!Q45)</f>
        <v>323</v>
      </c>
      <c r="O128" s="4">
        <f>Forward!O128+(-'Swap - Encargos'!F45+'Swap - Encargos'!R45)</f>
        <v>277</v>
      </c>
      <c r="P128" s="4">
        <f>Forward!P128+(-'Swap - Encargos'!G45+'Swap - Encargos'!S45)</f>
        <v>248</v>
      </c>
      <c r="Q128" s="4">
        <f>Forward!Q128+(-'Swap - Encargos'!H45+'Swap - Encargos'!T45)</f>
        <v>228</v>
      </c>
      <c r="R128" s="4">
        <f>Forward!R128+(-'Swap - Encargos'!I45+'Swap - Encargos'!U45)</f>
        <v>232</v>
      </c>
      <c r="S128" s="4">
        <f>Forward!S128+(-'Swap - Encargos'!J45+'Swap - Encargos'!V45)</f>
        <v>228</v>
      </c>
      <c r="T128" s="4">
        <f>Forward!T128+(-'Swap - Encargos'!K45+'Swap - Encargos'!W45)</f>
        <v>214</v>
      </c>
      <c r="U128" s="4">
        <f>Forward!U128</f>
        <v>0</v>
      </c>
      <c r="V128" s="6"/>
      <c r="W128" s="20">
        <f t="shared" si="0"/>
        <v>266.83333333333331</v>
      </c>
      <c r="X128" s="20">
        <f t="shared" si="1"/>
        <v>226.83950617283949</v>
      </c>
      <c r="Y128" s="23">
        <f t="shared" si="2"/>
        <v>252.1</v>
      </c>
      <c r="Z128" s="23">
        <f t="shared" si="3"/>
        <v>224.05092592592595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111.4666666666667</v>
      </c>
      <c r="AJ128" s="9">
        <f t="shared" si="8"/>
        <v>0.29465151114635657</v>
      </c>
      <c r="AK128" s="9">
        <f t="shared" si="9"/>
        <v>0.29465151114635657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Encargos'!E46+'Swap - Encargos'!Q46)</f>
        <v>302</v>
      </c>
      <c r="O129" s="4">
        <f>Forward!O129+(-'Swap - Encargos'!F46+'Swap - Encargos'!R46)</f>
        <v>264</v>
      </c>
      <c r="P129" s="4">
        <f>Forward!P129+(-'Swap - Encargos'!G46+'Swap - Encargos'!S46)</f>
        <v>240</v>
      </c>
      <c r="Q129" s="4">
        <f>Forward!Q129+(-'Swap - Encargos'!H46+'Swap - Encargos'!T46)</f>
        <v>224</v>
      </c>
      <c r="R129" s="4">
        <f>Forward!R129+(-'Swap - Encargos'!I46+'Swap - Encargos'!U46)</f>
        <v>237</v>
      </c>
      <c r="S129" s="4">
        <f>Forward!S129+(-'Swap - Encargos'!J46+'Swap - Encargos'!V46)</f>
        <v>223</v>
      </c>
      <c r="T129" s="4">
        <f>Forward!T129+(-'Swap - Encargos'!K46+'Swap - Encargos'!W46)</f>
        <v>233</v>
      </c>
      <c r="U129" s="4">
        <f>Forward!U129</f>
        <v>0</v>
      </c>
      <c r="V129" s="6"/>
      <c r="W129" s="20">
        <f t="shared" si="0"/>
        <v>253.5</v>
      </c>
      <c r="X129" s="20">
        <f t="shared" si="1"/>
        <v>226.83950617283949</v>
      </c>
      <c r="Y129" s="23">
        <f t="shared" si="2"/>
        <v>244.18333333333334</v>
      </c>
      <c r="Z129" s="23">
        <f t="shared" si="3"/>
        <v>224.05092592592595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124.80000000000001</v>
      </c>
      <c r="AJ129" s="9">
        <f t="shared" si="8"/>
        <v>0.32989690721649484</v>
      </c>
      <c r="AK129" s="9">
        <f t="shared" si="9"/>
        <v>0.32989690721649484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Encargos'!E47+'Swap - Encargos'!Q47)</f>
        <v>353</v>
      </c>
      <c r="O130" s="4">
        <f>Forward!O130+(-'Swap - Encargos'!F47+'Swap - Encargos'!R47)</f>
        <v>281</v>
      </c>
      <c r="P130" s="4">
        <f>Forward!P130+(-'Swap - Encargos'!G47+'Swap - Encargos'!S47)</f>
        <v>242</v>
      </c>
      <c r="Q130" s="4">
        <f>Forward!Q130+(-'Swap - Encargos'!H47+'Swap - Encargos'!T47)</f>
        <v>234</v>
      </c>
      <c r="R130" s="4">
        <f>Forward!R130+(-'Swap - Encargos'!I47+'Swap - Encargos'!U47)</f>
        <v>242</v>
      </c>
      <c r="S130" s="4">
        <f>Forward!S130+(-'Swap - Encargos'!J47+'Swap - Encargos'!V47)</f>
        <v>242</v>
      </c>
      <c r="T130" s="4">
        <f>Forward!T130+(-'Swap - Encargos'!K47+'Swap - Encargos'!W47)</f>
        <v>242</v>
      </c>
      <c r="U130" s="4">
        <f>Forward!U130</f>
        <v>0</v>
      </c>
      <c r="V130" s="6"/>
      <c r="W130" s="20">
        <f t="shared" si="0"/>
        <v>265.55555555555554</v>
      </c>
      <c r="X130" s="20">
        <f t="shared" si="1"/>
        <v>226.83950617283949</v>
      </c>
      <c r="Y130" s="23">
        <f t="shared" si="2"/>
        <v>255.6</v>
      </c>
      <c r="Z130" s="23">
        <f t="shared" si="3"/>
        <v>224.05092592592595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112.74444444444447</v>
      </c>
      <c r="AJ130" s="9">
        <f t="shared" si="8"/>
        <v>0.2980291949364115</v>
      </c>
      <c r="AK130" s="9">
        <f t="shared" si="9"/>
        <v>0.2980291949364115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Encargos'!E48+'Swap - Encargos'!Q48)</f>
        <v>348</v>
      </c>
      <c r="O131" s="4">
        <f>Forward!O131+(-'Swap - Encargos'!F48+'Swap - Encargos'!R48)</f>
        <v>257</v>
      </c>
      <c r="P131" s="4">
        <f>Forward!P131+(-'Swap - Encargos'!G48+'Swap - Encargos'!S48)</f>
        <v>245</v>
      </c>
      <c r="Q131" s="4">
        <f>Forward!Q131+(-'Swap - Encargos'!H48+'Swap - Encargos'!T48)</f>
        <v>249</v>
      </c>
      <c r="R131" s="4">
        <f>Forward!R131+(-'Swap - Encargos'!I48+'Swap - Encargos'!U48)</f>
        <v>252</v>
      </c>
      <c r="S131" s="4">
        <f>Forward!S131+(-'Swap - Encargos'!J48+'Swap - Encargos'!V48)</f>
        <v>253</v>
      </c>
      <c r="T131" s="4">
        <f>Forward!T131+(-'Swap - Encargos'!K48+'Swap - Encargos'!W48)</f>
        <v>252</v>
      </c>
      <c r="U131" s="4">
        <f>Forward!U131</f>
        <v>0</v>
      </c>
      <c r="V131" s="6"/>
      <c r="W131" s="20">
        <f t="shared" si="0"/>
        <v>258.58333333333331</v>
      </c>
      <c r="X131" s="20">
        <f t="shared" si="1"/>
        <v>226.83950617283949</v>
      </c>
      <c r="Y131" s="23">
        <f t="shared" si="2"/>
        <v>255.95</v>
      </c>
      <c r="Z131" s="23">
        <f t="shared" si="3"/>
        <v>224.05092592592595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119.7166666666667</v>
      </c>
      <c r="AJ131" s="9">
        <f t="shared" si="8"/>
        <v>0.3164595999647547</v>
      </c>
      <c r="AK131" s="9">
        <f>IF(AJ131&gt;0,AJ131,0)</f>
        <v>0.3164595999647547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Encargos'!E49+'Swap - Encargos'!Q49)</f>
        <v>321</v>
      </c>
      <c r="O132" s="4">
        <f>Forward!O132+(-'Swap - Encargos'!F49+'Swap - Encargos'!R49)</f>
        <v>255</v>
      </c>
      <c r="P132" s="4">
        <f>Forward!P132+(-'Swap - Encargos'!G49+'Swap - Encargos'!S49)</f>
        <v>237</v>
      </c>
      <c r="Q132" s="4">
        <f>Forward!Q132+(-'Swap - Encargos'!H49+'Swap - Encargos'!T49)</f>
        <v>244</v>
      </c>
      <c r="R132" s="4">
        <f>Forward!R132+(-'Swap - Encargos'!I49+'Swap - Encargos'!U49)</f>
        <v>243</v>
      </c>
      <c r="S132" s="4">
        <f>Forward!S132+(-'Swap - Encargos'!J49+'Swap - Encargos'!V49)</f>
        <v>247</v>
      </c>
      <c r="T132" s="4">
        <f>Forward!T132+(-'Swap - Encargos'!K49+'Swap - Encargos'!W49)</f>
        <v>249</v>
      </c>
      <c r="U132" s="4">
        <f>Forward!U132</f>
        <v>0</v>
      </c>
      <c r="V132" s="6"/>
      <c r="W132" s="20">
        <f t="shared" si="0"/>
        <v>249.61111111111111</v>
      </c>
      <c r="X132" s="20">
        <f t="shared" si="1"/>
        <v>226.83950617283949</v>
      </c>
      <c r="Y132" s="23">
        <f t="shared" si="2"/>
        <v>247.66666666666666</v>
      </c>
      <c r="Z132" s="23">
        <f t="shared" si="3"/>
        <v>224.05092592592595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128.6888888888889</v>
      </c>
      <c r="AJ132" s="9">
        <f t="shared" si="8"/>
        <v>0.34017681440361852</v>
      </c>
      <c r="AK132" s="9">
        <f>IF(AJ132&gt;0,AJ132,0)</f>
        <v>0.34017681440361852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Encargos'!E50+'Swap - Encargos'!Q50)</f>
        <v>353</v>
      </c>
      <c r="O133" s="4">
        <f>Forward!O133+(-'Swap - Encargos'!F50+'Swap - Encargos'!R50)</f>
        <v>304</v>
      </c>
      <c r="P133" s="4">
        <f>Forward!P133+(-'Swap - Encargos'!G50+'Swap - Encargos'!S50)</f>
        <v>285</v>
      </c>
      <c r="Q133" s="4">
        <f>Forward!Q133+(-'Swap - Encargos'!H50+'Swap - Encargos'!T50)</f>
        <v>286</v>
      </c>
      <c r="R133" s="4">
        <f>Forward!R133+(-'Swap - Encargos'!I50+'Swap - Encargos'!U50)</f>
        <v>263</v>
      </c>
      <c r="S133" s="4">
        <f>Forward!S133+(-'Swap - Encargos'!J50+'Swap - Encargos'!V50)</f>
        <v>250</v>
      </c>
      <c r="T133" s="4">
        <f>Forward!T133+(-'Swap - Encargos'!K50+'Swap - Encargos'!W50)</f>
        <v>241</v>
      </c>
      <c r="U133" s="4">
        <f>Forward!U133</f>
        <v>0</v>
      </c>
      <c r="V133" s="6"/>
      <c r="W133" s="20">
        <f t="shared" si="0"/>
        <v>293.52777777777777</v>
      </c>
      <c r="X133" s="20">
        <f t="shared" si="1"/>
        <v>226.83950617283949</v>
      </c>
      <c r="Y133" s="23">
        <f t="shared" si="2"/>
        <v>279.31666666666666</v>
      </c>
      <c r="Z133" s="23">
        <f t="shared" si="3"/>
        <v>224.05092592592595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84.77222222222224</v>
      </c>
      <c r="AJ133" s="9">
        <f t="shared" si="8"/>
        <v>0.22408729109760042</v>
      </c>
      <c r="AK133" s="9">
        <f>IF(AJ133&gt;0,AJ133,0)</f>
        <v>0.22408729109760042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Encargos'!F51+'Swap - Encargos'!R51)</f>
        <v>369</v>
      </c>
      <c r="P134" s="4">
        <f>Forward!P134+(-'Swap - Encargos'!G51+'Swap - Encargos'!S51)</f>
        <v>309</v>
      </c>
      <c r="Q134" s="4">
        <f>Forward!Q134+(-'Swap - Encargos'!H51+'Swap - Encargos'!T51)</f>
        <v>308</v>
      </c>
      <c r="R134" s="4">
        <f>Forward!R134+(-'Swap - Encargos'!I51+'Swap - Encargos'!U51)</f>
        <v>289</v>
      </c>
      <c r="S134" s="4">
        <f>Forward!S134+(-'Swap - Encargos'!J51+'Swap - Encargos'!V51)</f>
        <v>262</v>
      </c>
      <c r="T134" s="4">
        <f>Forward!T134+(-'Swap - Encargos'!K51+'Swap - Encargos'!W51)</f>
        <v>250</v>
      </c>
      <c r="U134" s="4">
        <f>Forward!U134</f>
        <v>0</v>
      </c>
      <c r="V134" s="6"/>
      <c r="W134" s="20">
        <f t="shared" si="0"/>
        <v>328.66666666666669</v>
      </c>
      <c r="X134" s="20">
        <f t="shared" si="1"/>
        <v>226.83950617283949</v>
      </c>
      <c r="Y134" s="23">
        <f t="shared" si="2"/>
        <v>307.39999999999998</v>
      </c>
      <c r="Z134" s="23">
        <f t="shared" si="3"/>
        <v>224.05092592592595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61.333333333333314</v>
      </c>
      <c r="AJ134" s="9">
        <f t="shared" si="8"/>
        <v>0.15726495726495721</v>
      </c>
      <c r="AK134" s="9">
        <f>IF(AJ134&gt;0,AJ134,0)</f>
        <v>0.15726495726495721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Encargos'!F52+'Swap - Encargos'!R52)</f>
        <v>416</v>
      </c>
      <c r="P135" s="4">
        <f>Forward!P135+(-'Swap - Encargos'!G52+'Swap - Encargos'!S52)</f>
        <v>313</v>
      </c>
      <c r="Q135" s="4">
        <f>Forward!Q135+(-'Swap - Encargos'!H52+'Swap - Encargos'!T52)</f>
        <v>322</v>
      </c>
      <c r="R135" s="4">
        <f>Forward!R135+(-'Swap - Encargos'!I52+'Swap - Encargos'!U52)</f>
        <v>295</v>
      </c>
      <c r="S135" s="4">
        <f>Forward!S135+(-'Swap - Encargos'!J52+'Swap - Encargos'!V52)</f>
        <v>279</v>
      </c>
      <c r="T135" s="4">
        <f>Forward!T135+(-'Swap - Encargos'!K52+'Swap - Encargos'!W52)</f>
        <v>253</v>
      </c>
      <c r="U135" s="4">
        <f>Forward!U135</f>
        <v>0</v>
      </c>
      <c r="V135" s="6"/>
      <c r="W135" s="20">
        <f t="shared" si="0"/>
        <v>346.97222222222223</v>
      </c>
      <c r="X135" s="20">
        <f t="shared" si="1"/>
        <v>226.83950617283949</v>
      </c>
      <c r="Y135" s="23">
        <f t="shared" si="2"/>
        <v>322.28333333333336</v>
      </c>
      <c r="Z135" s="23">
        <f t="shared" si="3"/>
        <v>224.05092592592595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43.027777777777771</v>
      </c>
      <c r="AJ135" s="9">
        <f>(AE135-W135)/AE135</f>
        <v>0.11032763532763531</v>
      </c>
      <c r="AK135" s="9">
        <f>IF(AJ135&gt;0,AJ135,0)</f>
        <v>0.11032763532763531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Encargos'!F53+'Swap - Encargos'!R53)</f>
        <v>378</v>
      </c>
      <c r="P136" s="4">
        <f>Forward!P136+(-'Swap - Encargos'!G53+'Swap - Encargos'!S53)</f>
        <v>302</v>
      </c>
      <c r="Q136" s="4">
        <f>Forward!Q136+(-'Swap - Encargos'!H53+'Swap - Encargos'!T53)</f>
        <v>299</v>
      </c>
      <c r="R136" s="4">
        <f>Forward!R136+(-'Swap - Encargos'!I53+'Swap - Encargos'!U53)</f>
        <v>285</v>
      </c>
      <c r="S136" s="4">
        <f>Forward!S136+(-'Swap - Encargos'!J53+'Swap - Encargos'!V53)</f>
        <v>274</v>
      </c>
      <c r="T136" s="4">
        <f>Forward!T136+(-'Swap - Encargos'!K53+'Swap - Encargos'!W53)</f>
        <v>259</v>
      </c>
      <c r="U136" s="4">
        <f>Forward!U136</f>
        <v>0</v>
      </c>
      <c r="V136" s="6"/>
      <c r="W136" s="20">
        <f t="shared" si="0"/>
        <v>321.16666666666669</v>
      </c>
      <c r="X136" s="20">
        <f t="shared" si="1"/>
        <v>226.83950617283949</v>
      </c>
      <c r="Y136" s="23">
        <f t="shared" si="2"/>
        <v>303.63333333333333</v>
      </c>
      <c r="Z136" s="23">
        <f t="shared" si="3"/>
        <v>224.05092592592595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39" si="16">$AE136+$AB136</f>
        <v>434.63</v>
      </c>
      <c r="AH136" s="8">
        <f t="shared" si="6"/>
        <v>468.77</v>
      </c>
      <c r="AI136" s="25">
        <f t="shared" ref="AI136:AI139" si="17">(AE136-W136)</f>
        <v>68.833333333333314</v>
      </c>
      <c r="AJ136" s="9">
        <f t="shared" ref="AJ136:AJ139" si="18">(AE136-W136)/AE136</f>
        <v>0.17649572649572645</v>
      </c>
      <c r="AK136" s="9">
        <f t="shared" ref="AK136:AK139" si="19">IF(AJ136&gt;0,AJ136,0)</f>
        <v>0.17649572649572645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Encargos'!F54+'Swap - Encargos'!R54)</f>
        <v>312</v>
      </c>
      <c r="P137" s="4">
        <f>Forward!P137+(-'Swap - Encargos'!G54+'Swap - Encargos'!S54)</f>
        <v>299</v>
      </c>
      <c r="Q137" s="4">
        <f>Forward!Q137+(-'Swap - Encargos'!H54+'Swap - Encargos'!T54)</f>
        <v>304</v>
      </c>
      <c r="R137" s="4">
        <f>Forward!R137+(-'Swap - Encargos'!I54+'Swap - Encargos'!U54)</f>
        <v>284</v>
      </c>
      <c r="S137" s="4">
        <f>Forward!S137+(-'Swap - Encargos'!J54+'Swap - Encargos'!V54)</f>
        <v>262</v>
      </c>
      <c r="T137" s="4">
        <f>Forward!T137+(-'Swap - Encargos'!K54+'Swap - Encargos'!W54)</f>
        <v>259</v>
      </c>
      <c r="U137" s="4">
        <f>Forward!U137</f>
        <v>0</v>
      </c>
      <c r="V137" s="4"/>
      <c r="W137" s="20">
        <f t="shared" si="0"/>
        <v>302.66666666666669</v>
      </c>
      <c r="X137" s="20">
        <f t="shared" si="1"/>
        <v>226.83950617283949</v>
      </c>
      <c r="Y137" s="23">
        <f t="shared" si="2"/>
        <v>289.55</v>
      </c>
      <c r="Z137" s="23">
        <f t="shared" si="3"/>
        <v>224.05092592592595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87.333333333333314</v>
      </c>
      <c r="AJ137" s="9">
        <f t="shared" si="18"/>
        <v>0.22393162393162389</v>
      </c>
      <c r="AK137" s="9">
        <f t="shared" si="19"/>
        <v>0.22393162393162389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Encargos'!F55+'Swap - Encargos'!R55)</f>
        <v>350</v>
      </c>
      <c r="P138" s="4">
        <f>Forward!P138+(-'Swap - Encargos'!G55+'Swap - Encargos'!S55)</f>
        <v>311</v>
      </c>
      <c r="Q138" s="4">
        <f>Forward!Q138+(-'Swap - Encargos'!H55+'Swap - Encargos'!T55)</f>
        <v>305</v>
      </c>
      <c r="R138" s="4">
        <f>Forward!R138+(-'Swap - Encargos'!I55+'Swap - Encargos'!U55)</f>
        <v>286</v>
      </c>
      <c r="S138" s="4">
        <f>Forward!S138+(-'Swap - Encargos'!J55+'Swap - Encargos'!V55)</f>
        <v>282</v>
      </c>
      <c r="T138" s="4">
        <f>Forward!T138+(-'Swap - Encargos'!K55+'Swap - Encargos'!W55)</f>
        <v>258</v>
      </c>
      <c r="U138" s="4">
        <f>Forward!U138</f>
        <v>0</v>
      </c>
      <c r="V138" s="4"/>
      <c r="W138" s="20">
        <f t="shared" si="0"/>
        <v>314.88888888888891</v>
      </c>
      <c r="X138" s="20">
        <f t="shared" si="1"/>
        <v>226.83950617283949</v>
      </c>
      <c r="Y138" s="23">
        <f t="shared" si="2"/>
        <v>300.66666666666669</v>
      </c>
      <c r="Z138" s="23">
        <f t="shared" si="3"/>
        <v>224.05092592592595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75.111111111111086</v>
      </c>
      <c r="AJ138" s="9">
        <f t="shared" si="18"/>
        <v>0.19259259259259254</v>
      </c>
      <c r="AK138" s="9">
        <f t="shared" si="19"/>
        <v>0.19259259259259254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Encargos'!F56+'Swap - Encargos'!R56)</f>
        <v>347</v>
      </c>
      <c r="P139" s="4">
        <f>Forward!P139+(-'Swap - Encargos'!G56+'Swap - Encargos'!S56)</f>
        <v>322</v>
      </c>
      <c r="Q139" s="4">
        <f>Forward!Q139+(-'Swap - Encargos'!H56+'Swap - Encargos'!T56)</f>
        <v>307</v>
      </c>
      <c r="R139" s="4">
        <f>Forward!R139+(-'Swap - Encargos'!I56+'Swap - Encargos'!U56)</f>
        <v>290</v>
      </c>
      <c r="S139" s="4">
        <f>Forward!S139+(-'Swap - Encargos'!J56+'Swap - Encargos'!V56)</f>
        <v>274</v>
      </c>
      <c r="T139" s="4">
        <f>Forward!T139+(-'Swap - Encargos'!K56+'Swap - Encargos'!W56)</f>
        <v>261</v>
      </c>
      <c r="U139" s="4">
        <f>Forward!U139</f>
        <v>0</v>
      </c>
      <c r="V139" s="4"/>
      <c r="W139" s="20">
        <f t="shared" si="0"/>
        <v>317.41666666666669</v>
      </c>
      <c r="X139" s="20">
        <f t="shared" si="1"/>
        <v>226.83950617283949</v>
      </c>
      <c r="Y139" s="23">
        <f t="shared" si="2"/>
        <v>300.83333333333331</v>
      </c>
      <c r="Z139" s="23">
        <f t="shared" si="3"/>
        <v>224.05092592592595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72.583333333333314</v>
      </c>
      <c r="AJ139" s="9">
        <f t="shared" si="18"/>
        <v>0.18611111111111106</v>
      </c>
      <c r="AK139" s="9">
        <f t="shared" si="19"/>
        <v>0.18611111111111106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77CE-6236-4590-8846-253B8BF2C4F8}">
  <dimension ref="A1:AR145"/>
  <sheetViews>
    <sheetView topLeftCell="E78" zoomScale="85" zoomScaleNormal="85" workbookViewId="0">
      <selection activeCell="E78" sqref="A1:XFD104857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Encargos'!B3+'Swap - Encargos'!N3-'Swap - Encargos'!$M3)*(1+SUM($B86:$B$228))</f>
        <v>303.05599999999998</v>
      </c>
      <c r="L86" s="4">
        <f>Forward!L86*(1+SUM($B86:$B$228))+(-'Swap - Encargos'!C3+'Swap - Encargos'!O3-'Swap - Encargos'!$M3)*(1+SUM($B86:$B$228))</f>
        <v>315.27600000000001</v>
      </c>
      <c r="M86" s="4">
        <f>Forward!M86*(1+SUM($B86:$B$228))+(-'Swap - Encargos'!D3+'Swap - Encargos'!P3-'Swap - Encargos'!$M3)*(1+SUM($B86:$B$228))</f>
        <v>293.27999999999997</v>
      </c>
      <c r="N86" s="4">
        <f>Forward!N86*(1+SUM($B86:$B$228))+(-'Swap - Encargos'!E3+'Swap - Encargos'!Q3-'Swap - Encargos'!$M3)*(1+SUM($B86:$B$228))</f>
        <v>274.95</v>
      </c>
      <c r="O86" s="4">
        <f>Forward!O86*(1+SUM($B86:$B$228))+(-'Swap - Encargos'!F3+'Swap - Encargos'!R3-'Swap - Encargos'!$M3)*(1+SUM($B86:$B$228))</f>
        <v>265.17399999999998</v>
      </c>
      <c r="P86" s="4">
        <f>Forward!P86*(1+SUM($B86:$B$228))+(-'Swap - Encargos'!G3+'Swap - Encargos'!S3-'Swap - Encargos'!$M3)*(1+SUM($B86:$B$228))</f>
        <v>262.73</v>
      </c>
      <c r="Q86" s="4">
        <f>Forward!Q86*(1+SUM($B86:$B$228))+(-'Swap - Encargos'!H3+'Swap - Encargos'!T3-'Swap - Encargos'!$M3)*(1+SUM($B86:$B$228))</f>
        <v>259.06399999999996</v>
      </c>
      <c r="R86" s="4">
        <f>Forward!R86*(1+SUM($B86:$B$228))+(-'Swap - Encargos'!I3+'Swap - Encargos'!U3-'Swap - Encargos'!$M3)*(1+SUM($B86:$B$228))</f>
        <v>254.17599999999999</v>
      </c>
      <c r="S86" s="4">
        <f>Forward!S86*(1+SUM($B86:$B$228))+(-'Swap - Encargos'!J3+'Swap - Encargos'!V3-'Swap - Encargos'!$M3)*(1+SUM($B86:$B$228))</f>
        <v>248.06599999999997</v>
      </c>
      <c r="T86" s="4">
        <f>Forward!T86*(1+SUM($B86:$B$228))+(-'Swap - Encargos'!K3+'Swap - Encargos'!W3-'Swap - Encargos'!$M3)*(1+SUM($B86:$B$228))</f>
        <v>241.95600000000002</v>
      </c>
      <c r="U86" s="4">
        <f>Forward!U86*(1+SUM($B86:$B$228))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303.87066666666664</v>
      </c>
      <c r="X86" s="20">
        <f t="shared" ref="X86:X139" si="1">AVERAGE($W$2:$W$198)</f>
        <v>243.73304948559664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290.34719999999999</v>
      </c>
      <c r="Z86" s="23">
        <f t="shared" ref="Z86:Z139" si="3">AVERAGE($Y$2:$Y$198)</f>
        <v>241.04619787037038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134" si="7">(AE86-W86)</f>
        <v>70.061333333333323</v>
      </c>
      <c r="AJ86" s="9">
        <f t="shared" ref="AJ86:AJ134" si="8">(AE86-W86)/AE86</f>
        <v>0.18736383442265794</v>
      </c>
      <c r="AK86" s="9">
        <f t="shared" ref="AK86:AK130" si="9">IF(AJ86&gt;0,AJ86,0)</f>
        <v>0.18736383442265794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Encargos'!B4+'Swap - Encargos'!N4-'Swap - Encargos'!$M4)*(1+SUM($B87:$B$228))</f>
        <v>218.98799999999997</v>
      </c>
      <c r="L87" s="4">
        <f>Forward!L87*(1+SUM($B87:$B$228))+(-'Swap - Encargos'!C4+'Swap - Encargos'!O4-'Swap - Encargos'!$M4)*(1+SUM($B87:$B$228))</f>
        <v>300.50020000000001</v>
      </c>
      <c r="M87" s="4">
        <f>Forward!M87*(1+SUM($B87:$B$228))+(-'Swap - Encargos'!D4+'Swap - Encargos'!P4-'Swap - Encargos'!$M4)*(1+SUM($B87:$B$228))</f>
        <v>295.63379999999995</v>
      </c>
      <c r="N87" s="4">
        <f>Forward!N87*(1+SUM($B87:$B$228))+(-'Swap - Encargos'!E4+'Swap - Encargos'!Q4-'Swap - Encargos'!$M4)*(1+SUM($B87:$B$228))</f>
        <v>273.73500000000001</v>
      </c>
      <c r="O87" s="4">
        <f>Forward!O87*(1+SUM($B87:$B$228))+(-'Swap - Encargos'!F4+'Swap - Encargos'!R4-'Swap - Encargos'!$M4)*(1+SUM($B87:$B$228))</f>
        <v>271.30180000000001</v>
      </c>
      <c r="P87" s="4">
        <f>Forward!P87*(1+SUM($B87:$B$228))+(-'Swap - Encargos'!G4+'Swap - Encargos'!S4-'Swap - Encargos'!$M4)*(1+SUM($B87:$B$228))</f>
        <v>261.56899999999996</v>
      </c>
      <c r="Q87" s="4">
        <f>Forward!Q87*(1+SUM($B87:$B$228))+(-'Swap - Encargos'!H4+'Swap - Encargos'!T4-'Swap - Encargos'!$M4)*(1+SUM($B87:$B$228))</f>
        <v>257.91919999999999</v>
      </c>
      <c r="R87" s="4">
        <f>Forward!R87*(1+SUM($B87:$B$228))+(-'Swap - Encargos'!I4+'Swap - Encargos'!U4-'Swap - Encargos'!$M4)*(1+SUM($B87:$B$228))</f>
        <v>253.05279999999996</v>
      </c>
      <c r="S87" s="4">
        <f>Forward!S87*(1+SUM($B87:$B$228))+(-'Swap - Encargos'!J4+'Swap - Encargos'!V4-'Swap - Encargos'!$M4)*(1+SUM($B87:$B$228))</f>
        <v>246.96979999999996</v>
      </c>
      <c r="T87" s="4">
        <f>Forward!T87*(1+SUM($B87:$B$228))+(-'Swap - Encargos'!K4+'Swap - Encargos'!W4-'Swap - Encargos'!$M4)*(1+SUM($B87:$B$228))</f>
        <v>240.88679999999997</v>
      </c>
      <c r="U87" s="4">
        <f>Forward!U87*(1+SUM($B87:$B$228))</f>
        <v>0</v>
      </c>
      <c r="V87" s="6"/>
      <c r="W87" s="20">
        <f t="shared" si="0"/>
        <v>273.2280833333333</v>
      </c>
      <c r="X87" s="20">
        <f t="shared" si="1"/>
        <v>243.73304948559664</v>
      </c>
      <c r="Y87" s="23">
        <f t="shared" si="2"/>
        <v>272.74144333333328</v>
      </c>
      <c r="Z87" s="23">
        <f t="shared" si="3"/>
        <v>241.04619787037038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100.70391666666666</v>
      </c>
      <c r="AJ87" s="9">
        <f t="shared" si="8"/>
        <v>0.26931077486459215</v>
      </c>
      <c r="AK87" s="9">
        <f t="shared" si="9"/>
        <v>0.26931077486459215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Encargos'!B5+'Swap - Encargos'!N5-'Swap - Encargos'!$M5)*(1+SUM($B88:$B$228))</f>
        <v>267.84300000000002</v>
      </c>
      <c r="L88" s="4">
        <f>Forward!L88*(1+SUM($B88:$B$228))+(-'Swap - Encargos'!C5+'Swap - Encargos'!O5-'Swap - Encargos'!$M5)*(1+SUM($B88:$B$228))</f>
        <v>335.40700000000004</v>
      </c>
      <c r="M88" s="4">
        <f>Forward!M88*(1+SUM($B88:$B$228))+(-'Swap - Encargos'!D5+'Swap - Encargos'!P5-'Swap - Encargos'!$M5)*(1+SUM($B88:$B$228))</f>
        <v>300.41850000000005</v>
      </c>
      <c r="N88" s="4">
        <f>Forward!N88*(1+SUM($B88:$B$228))+(-'Swap - Encargos'!E5+'Swap - Encargos'!Q5-'Swap - Encargos'!$M5)*(1+SUM($B88:$B$228))</f>
        <v>265.43</v>
      </c>
      <c r="O88" s="4">
        <f>Forward!O88*(1+SUM($B88:$B$228))+(-'Swap - Encargos'!F5+'Swap - Encargos'!R5-'Swap - Encargos'!$M5)*(1+SUM($B88:$B$228))</f>
        <v>263.01700000000005</v>
      </c>
      <c r="P88" s="4">
        <f>Forward!P88*(1+SUM($B88:$B$228))+(-'Swap - Encargos'!G5+'Swap - Encargos'!S5-'Swap - Encargos'!$M5)*(1+SUM($B88:$B$228))</f>
        <v>258.19100000000003</v>
      </c>
      <c r="Q88" s="4">
        <f>Forward!Q88*(1+SUM($B88:$B$228))+(-'Swap - Encargos'!H5+'Swap - Encargos'!T5-'Swap - Encargos'!$M5)*(1+SUM($B88:$B$228))</f>
        <v>254.57150000000001</v>
      </c>
      <c r="R88" s="4">
        <f>Forward!R88*(1+SUM($B88:$B$228))+(-'Swap - Encargos'!I5+'Swap - Encargos'!U5-'Swap - Encargos'!$M5)*(1+SUM($B88:$B$228))</f>
        <v>249.74550000000002</v>
      </c>
      <c r="S88" s="4">
        <f>Forward!S88*(1+SUM($B88:$B$228))+(-'Swap - Encargos'!J5+'Swap - Encargos'!V5-'Swap - Encargos'!$M5)*(1+SUM($B88:$B$228))</f>
        <v>243.71300000000002</v>
      </c>
      <c r="T88" s="4">
        <f>Forward!T88*(1+SUM($B88:$B$228))+(-'Swap - Encargos'!K5+'Swap - Encargos'!W5-'Swap - Encargos'!$M5)*(1+SUM($B88:$B$228))</f>
        <v>237.68050000000002</v>
      </c>
      <c r="U88" s="4">
        <f>Forward!U88*(1+SUM($B88:$B$228))</f>
        <v>0</v>
      </c>
      <c r="V88" s="6"/>
      <c r="W88" s="20">
        <f t="shared" si="0"/>
        <v>301.08877777777781</v>
      </c>
      <c r="X88" s="20">
        <f t="shared" si="1"/>
        <v>243.73304948559664</v>
      </c>
      <c r="Y88" s="23">
        <f t="shared" si="2"/>
        <v>286.10136666666671</v>
      </c>
      <c r="Z88" s="23">
        <f t="shared" si="3"/>
        <v>241.04619787037038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72.843222222222153</v>
      </c>
      <c r="AJ88" s="9">
        <f t="shared" si="8"/>
        <v>0.19480339265487351</v>
      </c>
      <c r="AK88" s="9">
        <f t="shared" si="9"/>
        <v>0.19480339265487351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Encargos'!B6+'Swap - Encargos'!N6-'Swap - Encargos'!$M6)*(1+SUM($B89:$B$228))</f>
        <v>241.63090000000003</v>
      </c>
      <c r="L89" s="4">
        <f>Forward!L89*(1+SUM($B89:$B$228))+(-'Swap - Encargos'!C6+'Swap - Encargos'!O6-'Swap - Encargos'!$M6)*(1+SUM($B89:$B$228))</f>
        <v>324.95190000000002</v>
      </c>
      <c r="M89" s="4">
        <f>Forward!M89*(1+SUM($B89:$B$228))+(-'Swap - Encargos'!D6+'Swap - Encargos'!P6-'Swap - Encargos'!$M6)*(1+SUM($B89:$B$228))</f>
        <v>301.14590000000004</v>
      </c>
      <c r="N89" s="4">
        <f>Forward!N89*(1+SUM($B89:$B$228))+(-'Swap - Encargos'!E6+'Swap - Encargos'!Q6-'Swap - Encargos'!$M6)*(1+SUM($B89:$B$228))</f>
        <v>274.95930000000004</v>
      </c>
      <c r="O89" s="4">
        <f>Forward!O89*(1+SUM($B89:$B$228))+(-'Swap - Encargos'!F6+'Swap - Encargos'!R6-'Swap - Encargos'!$M6)*(1+SUM($B89:$B$228))</f>
        <v>263.05630000000002</v>
      </c>
      <c r="P89" s="4">
        <f>Forward!P89*(1+SUM($B89:$B$228))+(-'Swap - Encargos'!G6+'Swap - Encargos'!S6-'Swap - Encargos'!$M6)*(1+SUM($B89:$B$228))</f>
        <v>257.10480000000007</v>
      </c>
      <c r="Q89" s="4">
        <f>Forward!Q89*(1+SUM($B89:$B$228))+(-'Swap - Encargos'!H6+'Swap - Encargos'!T6-'Swap - Encargos'!$M6)*(1+SUM($B89:$B$228))</f>
        <v>253.53390000000002</v>
      </c>
      <c r="R89" s="4">
        <f>Forward!R89*(1+SUM($B89:$B$228))+(-'Swap - Encargos'!I6+'Swap - Encargos'!U6-'Swap - Encargos'!$M6)*(1+SUM($B89:$B$228))</f>
        <v>251.15330000000003</v>
      </c>
      <c r="S89" s="4">
        <f>Forward!S89*(1+SUM($B89:$B$228))+(-'Swap - Encargos'!J6+'Swap - Encargos'!V6-'Swap - Encargos'!$M6)*(1+SUM($B89:$B$228))</f>
        <v>245.20180000000005</v>
      </c>
      <c r="T89" s="4">
        <f>Forward!T89*(1+SUM($B89:$B$228))+(-'Swap - Encargos'!K6+'Swap - Encargos'!W6-'Swap - Encargos'!$M6)*(1+SUM($B89:$B$228))</f>
        <v>239.25030000000004</v>
      </c>
      <c r="U89" s="4">
        <f>Forward!U89*(1+SUM($B89:$B$228))</f>
        <v>0</v>
      </c>
      <c r="V89" s="6"/>
      <c r="W89" s="20">
        <f t="shared" si="0"/>
        <v>292.02026666666666</v>
      </c>
      <c r="X89" s="20">
        <f t="shared" si="1"/>
        <v>243.73304948559664</v>
      </c>
      <c r="Y89" s="23">
        <f t="shared" si="2"/>
        <v>281.92255500000005</v>
      </c>
      <c r="Z89" s="23">
        <f t="shared" si="3"/>
        <v>241.04619787037038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81.911733333333302</v>
      </c>
      <c r="AJ89" s="9">
        <f t="shared" si="8"/>
        <v>0.21905515797881248</v>
      </c>
      <c r="AK89" s="9">
        <f t="shared" si="9"/>
        <v>0.21905515797881248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Encargos'!B7+'Swap - Encargos'!N7-'Swap - Encargos'!$M7)*(1+SUM($B90:$B$228))</f>
        <v>234.7603</v>
      </c>
      <c r="L90" s="4">
        <f>Forward!L90*(1+SUM($B90:$B$228))+(-'Swap - Encargos'!C7+'Swap - Encargos'!O7-'Swap - Encargos'!$M7)*(1+SUM($B90:$B$228))</f>
        <v>293.74529999999999</v>
      </c>
      <c r="M90" s="4">
        <f>Forward!M90*(1+SUM($B90:$B$228))+(-'Swap - Encargos'!D7+'Swap - Encargos'!P7-'Swap - Encargos'!$M7)*(1+SUM($B90:$B$228))</f>
        <v>302.00319999999999</v>
      </c>
      <c r="N90" s="4">
        <f>Forward!N90*(1+SUM($B90:$B$228))+(-'Swap - Encargos'!E7+'Swap - Encargos'!Q7-'Swap - Encargos'!$M7)*(1+SUM($B90:$B$228))</f>
        <v>284.30770000000001</v>
      </c>
      <c r="O90" s="4">
        <f>Forward!O90*(1+SUM($B90:$B$228))+(-'Swap - Encargos'!F7+'Swap - Encargos'!R7-'Swap - Encargos'!$M7)*(1+SUM($B90:$B$228))</f>
        <v>265.4325</v>
      </c>
      <c r="P90" s="4">
        <f>Forward!P90*(1+SUM($B90:$B$228))+(-'Swap - Encargos'!G7+'Swap - Encargos'!S7-'Swap - Encargos'!$M7)*(1+SUM($B90:$B$228))</f>
        <v>261.89339999999999</v>
      </c>
      <c r="Q90" s="4">
        <f>Forward!Q90*(1+SUM($B90:$B$228))+(-'Swap - Encargos'!H7+'Swap - Encargos'!T7-'Swap - Encargos'!$M7)*(1+SUM($B90:$B$228))</f>
        <v>258.35429999999997</v>
      </c>
      <c r="R90" s="4">
        <f>Forward!R90*(1+SUM($B90:$B$228))+(-'Swap - Encargos'!I7+'Swap - Encargos'!U7-'Swap - Encargos'!$M7)*(1+SUM($B90:$B$228))</f>
        <v>255.9949</v>
      </c>
      <c r="S90" s="4">
        <f>Forward!S90*(1+SUM($B90:$B$228))+(-'Swap - Encargos'!J7+'Swap - Encargos'!V7-'Swap - Encargos'!$M7)*(1+SUM($B90:$B$228))</f>
        <v>250.09639999999999</v>
      </c>
      <c r="T90" s="4">
        <f>Forward!T90*(1+SUM($B90:$B$228))+(-'Swap - Encargos'!K7+'Swap - Encargos'!W7-'Swap - Encargos'!$M7)*(1+SUM($B90:$B$228))</f>
        <v>244.1979</v>
      </c>
      <c r="U90" s="4">
        <f>Forward!U90*(1+SUM($B90:$B$228))</f>
        <v>0</v>
      </c>
      <c r="V90" s="6"/>
      <c r="W90" s="20">
        <f t="shared" si="0"/>
        <v>282.3415333333333</v>
      </c>
      <c r="X90" s="20">
        <f t="shared" si="1"/>
        <v>243.73304948559664</v>
      </c>
      <c r="Y90" s="23">
        <f t="shared" si="2"/>
        <v>277.85867333333334</v>
      </c>
      <c r="Z90" s="23">
        <f t="shared" si="3"/>
        <v>241.04619787037038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91.590466666666657</v>
      </c>
      <c r="AJ90" s="9">
        <f t="shared" si="8"/>
        <v>0.24493883023294788</v>
      </c>
      <c r="AK90" s="9">
        <f t="shared" si="9"/>
        <v>0.24493883023294788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Encargos'!B8+'Swap - Encargos'!N8-'Swap - Encargos'!$M8)*(1+SUM($B91:$B$228))</f>
        <v>231.47500000000002</v>
      </c>
      <c r="L91" s="4">
        <f>Forward!L91*(1+SUM($B91:$B$228))+(-'Swap - Encargos'!C8+'Swap - Encargos'!O8-'Swap - Encargos'!$M8)*(1+SUM($B91:$B$228))</f>
        <v>299.625</v>
      </c>
      <c r="M91" s="4">
        <f>Forward!M91*(1+SUM($B91:$B$228))+(-'Swap - Encargos'!D8+'Swap - Encargos'!P8-'Swap - Encargos'!$M8)*(1+SUM($B91:$B$228))</f>
        <v>294.92500000000001</v>
      </c>
      <c r="N91" s="4">
        <f>Forward!N91*(1+SUM($B91:$B$228))+(-'Swap - Encargos'!E8+'Swap - Encargos'!Q8-'Swap - Encargos'!$M8)*(1+SUM($B91:$B$228))</f>
        <v>263.20000000000005</v>
      </c>
      <c r="O91" s="4">
        <f>Forward!O91*(1+SUM($B91:$B$228))+(-'Swap - Encargos'!F8+'Swap - Encargos'!R8-'Swap - Encargos'!$M8)*(1+SUM($B91:$B$228))</f>
        <v>257.32500000000005</v>
      </c>
      <c r="P91" s="4">
        <f>Forward!P91*(1+SUM($B91:$B$228))+(-'Swap - Encargos'!G8+'Swap - Encargos'!S8-'Swap - Encargos'!$M8)*(1+SUM($B91:$B$228))</f>
        <v>252.625</v>
      </c>
      <c r="Q91" s="4">
        <f>Forward!Q91*(1+SUM($B91:$B$228))+(-'Swap - Encargos'!H8+'Swap - Encargos'!T8-'Swap - Encargos'!$M8)*(1+SUM($B91:$B$228))</f>
        <v>249.10000000000002</v>
      </c>
      <c r="R91" s="4">
        <f>Forward!R91*(1+SUM($B91:$B$228))+(-'Swap - Encargos'!I8+'Swap - Encargos'!U8-'Swap - Encargos'!$M8)*(1+SUM($B91:$B$228))</f>
        <v>246.75</v>
      </c>
      <c r="S91" s="4">
        <f>Forward!S91*(1+SUM($B91:$B$228))+(-'Swap - Encargos'!J8+'Swap - Encargos'!V8-'Swap - Encargos'!$M8)*(1+SUM($B91:$B$228))</f>
        <v>240.875</v>
      </c>
      <c r="T91" s="4">
        <f>Forward!T91*(1+SUM($B91:$B$228))+(-'Swap - Encargos'!K8+'Swap - Encargos'!W8-'Swap - Encargos'!$M8)*(1+SUM($B91:$B$228))</f>
        <v>235</v>
      </c>
      <c r="U91" s="4">
        <f>Forward!U91*(1+SUM($B91:$B$228))</f>
        <v>0</v>
      </c>
      <c r="V91" s="6"/>
      <c r="W91" s="20">
        <f t="shared" si="0"/>
        <v>279.7479166666667</v>
      </c>
      <c r="X91" s="20">
        <f t="shared" si="1"/>
        <v>243.73304948559664</v>
      </c>
      <c r="Y91" s="23">
        <f t="shared" si="2"/>
        <v>271.07250000000005</v>
      </c>
      <c r="Z91" s="23">
        <f t="shared" si="3"/>
        <v>241.04619787037038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94.184083333333263</v>
      </c>
      <c r="AJ91" s="9">
        <f t="shared" si="8"/>
        <v>0.25187489525724804</v>
      </c>
      <c r="AK91" s="9">
        <f t="shared" si="9"/>
        <v>0.25187489525724804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Encargos'!B9+'Swap - Encargos'!N9-'Swap - Encargos'!$M9)*(1+SUM($B92:$B$228))</f>
        <v>143.70090000000002</v>
      </c>
      <c r="L92" s="4">
        <f>Forward!L92*(1+SUM($B92:$B$228))+(-'Swap - Encargos'!C9+'Swap - Encargos'!O9-'Swap - Encargos'!$M9)*(1+SUM($B92:$B$228))</f>
        <v>273.38220000000001</v>
      </c>
      <c r="M92" s="4">
        <f>Forward!M92*(1+SUM($B92:$B$228))+(-'Swap - Encargos'!D9+'Swap - Encargos'!P9-'Swap - Encargos'!$M9)*(1+SUM($B92:$B$228))</f>
        <v>278.05540000000002</v>
      </c>
      <c r="N92" s="4">
        <f>Forward!N92*(1+SUM($B92:$B$228))+(-'Swap - Encargos'!E9+'Swap - Encargos'!Q9-'Swap - Encargos'!$M9)*(1+SUM($B92:$B$228))</f>
        <v>267.54070000000002</v>
      </c>
      <c r="O92" s="4">
        <f>Forward!O92*(1+SUM($B92:$B$228))+(-'Swap - Encargos'!F9+'Swap - Encargos'!R9-'Swap - Encargos'!$M9)*(1+SUM($B92:$B$228))</f>
        <v>258.19430000000006</v>
      </c>
      <c r="P92" s="4">
        <f>Forward!P92*(1+SUM($B92:$B$228))+(-'Swap - Encargos'!G9+'Swap - Encargos'!S9-'Swap - Encargos'!$M9)*(1+SUM($B92:$B$228))</f>
        <v>251.18450000000001</v>
      </c>
      <c r="Q92" s="4">
        <f>Forward!Q92*(1+SUM($B92:$B$228))+(-'Swap - Encargos'!H9+'Swap - Encargos'!T9-'Swap - Encargos'!$M9)*(1+SUM($B92:$B$228))</f>
        <v>247.67960000000002</v>
      </c>
      <c r="R92" s="4">
        <f>Forward!R92*(1+SUM($B92:$B$228))+(-'Swap - Encargos'!I9+'Swap - Encargos'!U9-'Swap - Encargos'!$M9)*(1+SUM($B92:$B$228))</f>
        <v>245.34300000000002</v>
      </c>
      <c r="S92" s="4">
        <f>Forward!S92*(1+SUM($B92:$B$228))+(-'Swap - Encargos'!J9+'Swap - Encargos'!V9-'Swap - Encargos'!$M9)*(1+SUM($B92:$B$228))</f>
        <v>239.50150000000002</v>
      </c>
      <c r="T92" s="4">
        <f>Forward!T92*(1+SUM($B92:$B$228))+(-'Swap - Encargos'!K9+'Swap - Encargos'!W9-'Swap - Encargos'!$M9)*(1+SUM($B92:$B$228))</f>
        <v>233.66000000000003</v>
      </c>
      <c r="U92" s="4">
        <f>Forward!U92*(1+SUM($B92:$B$228))</f>
        <v>0</v>
      </c>
      <c r="V92" s="6"/>
      <c r="W92" s="20">
        <f t="shared" si="0"/>
        <v>252.3528</v>
      </c>
      <c r="X92" s="20">
        <f t="shared" si="1"/>
        <v>243.73304948559664</v>
      </c>
      <c r="Y92" s="23">
        <f t="shared" si="2"/>
        <v>254.92306000000002</v>
      </c>
      <c r="Z92" s="23">
        <f t="shared" si="3"/>
        <v>241.04619787037038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121.57919999999996</v>
      </c>
      <c r="AJ92" s="9">
        <f t="shared" si="8"/>
        <v>0.32513719071916813</v>
      </c>
      <c r="AK92" s="9">
        <f t="shared" si="9"/>
        <v>0.32513719071916813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Encargos'!B10+'Swap - Encargos'!N10-'Swap - Encargos'!$M10)*(1+SUM($B93:$B$228))</f>
        <v>163.33890000000002</v>
      </c>
      <c r="L93" s="4">
        <f>Forward!L93*(1+SUM($B93:$B$228))+(-'Swap - Encargos'!C10+'Swap - Encargos'!O10-'Swap - Encargos'!$M10)*(1+SUM($B93:$B$228))</f>
        <v>270.27300000000002</v>
      </c>
      <c r="M93" s="4">
        <f>Forward!M93*(1+SUM($B93:$B$228))+(-'Swap - Encargos'!D10+'Swap - Encargos'!P10-'Swap - Encargos'!$M10)*(1+SUM($B93:$B$228))</f>
        <v>273.79830000000004</v>
      </c>
      <c r="N93" s="4">
        <f>Forward!N93*(1+SUM($B93:$B$228))+(-'Swap - Encargos'!E10+'Swap - Encargos'!Q10-'Swap - Encargos'!$M10)*(1+SUM($B93:$B$228))</f>
        <v>263.22239999999999</v>
      </c>
      <c r="O93" s="4">
        <f>Forward!O93*(1+SUM($B93:$B$228))+(-'Swap - Encargos'!F10+'Swap - Encargos'!R10-'Swap - Encargos'!$M10)*(1+SUM($B93:$B$228))</f>
        <v>254.9967</v>
      </c>
      <c r="P93" s="4">
        <f>Forward!P93*(1+SUM($B93:$B$228))+(-'Swap - Encargos'!G10+'Swap - Encargos'!S10-'Swap - Encargos'!$M10)*(1+SUM($B93:$B$228))</f>
        <v>253.82159999999999</v>
      </c>
      <c r="Q93" s="4">
        <f>Forward!Q93*(1+SUM($B93:$B$228))+(-'Swap - Encargos'!H10+'Swap - Encargos'!T10-'Swap - Encargos'!$M10)*(1+SUM($B93:$B$228))</f>
        <v>253.82160000000002</v>
      </c>
      <c r="R93" s="4">
        <f>Forward!R93*(1+SUM($B93:$B$228))+(-'Swap - Encargos'!I10+'Swap - Encargos'!U10-'Swap - Encargos'!$M10)*(1+SUM($B93:$B$228))</f>
        <v>245.5959</v>
      </c>
      <c r="S93" s="4">
        <f>Forward!S93*(1+SUM($B93:$B$228))+(-'Swap - Encargos'!J10+'Swap - Encargos'!V10-'Swap - Encargos'!$M10)*(1+SUM($B93:$B$228))</f>
        <v>239.72040000000001</v>
      </c>
      <c r="T93" s="4">
        <f>Forward!T93*(1+SUM($B93:$B$228))+(-'Swap - Encargos'!K10+'Swap - Encargos'!W10-'Swap - Encargos'!$M10)*(1+SUM($B93:$B$228))</f>
        <v>233.8449</v>
      </c>
      <c r="U93" s="4">
        <f>Forward!U93*(1+SUM($B93:$B$228))</f>
        <v>0</v>
      </c>
      <c r="V93" s="6"/>
      <c r="W93" s="20">
        <f t="shared" si="0"/>
        <v>255.22519166666669</v>
      </c>
      <c r="X93" s="20">
        <f t="shared" si="1"/>
        <v>243.73304948559664</v>
      </c>
      <c r="Y93" s="23">
        <f t="shared" si="2"/>
        <v>255.682175</v>
      </c>
      <c r="Z93" s="23">
        <f t="shared" si="3"/>
        <v>241.04619787037038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118.70680833333327</v>
      </c>
      <c r="AJ93" s="9">
        <f t="shared" si="8"/>
        <v>0.3174556024446511</v>
      </c>
      <c r="AK93" s="9">
        <f t="shared" si="9"/>
        <v>0.3174556024446511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Encargos'!B11+'Swap - Encargos'!N11-'Swap - Encargos'!$M11)*(1+SUM($B94:$B$228))</f>
        <v>180.34109999999998</v>
      </c>
      <c r="L94" s="4">
        <f>Forward!L94*(1+SUM($B94:$B$228))+(-'Swap - Encargos'!C11+'Swap - Encargos'!O11-'Swap - Encargos'!$M11)*(1+SUM($B94:$B$228))</f>
        <v>248.70570000000001</v>
      </c>
      <c r="M94" s="4">
        <f>Forward!M94*(1+SUM($B94:$B$228))+(-'Swap - Encargos'!D11+'Swap - Encargos'!P11-'Swap - Encargos'!$M11)*(1+SUM($B94:$B$228))</f>
        <v>273.45839999999998</v>
      </c>
      <c r="N94" s="4">
        <f>Forward!N94*(1+SUM($B94:$B$228))+(-'Swap - Encargos'!E11+'Swap - Encargos'!Q11-'Swap - Encargos'!$M11)*(1+SUM($B94:$B$228))</f>
        <v>268.74360000000001</v>
      </c>
      <c r="O94" s="4">
        <f>Forward!O94*(1+SUM($B94:$B$228))+(-'Swap - Encargos'!F11+'Swap - Encargos'!R11-'Swap - Encargos'!$M11)*(1+SUM($B94:$B$228))</f>
        <v>260.49270000000001</v>
      </c>
      <c r="P94" s="4">
        <f>Forward!P94*(1+SUM($B94:$B$228))+(-'Swap - Encargos'!G11+'Swap - Encargos'!S11-'Swap - Encargos'!$M11)*(1+SUM($B94:$B$228))</f>
        <v>258.13530000000003</v>
      </c>
      <c r="Q94" s="4">
        <f>Forward!Q94*(1+SUM($B94:$B$228))+(-'Swap - Encargos'!H11+'Swap - Encargos'!T11-'Swap - Encargos'!$M11)*(1+SUM($B94:$B$228))</f>
        <v>251.06310000000002</v>
      </c>
      <c r="R94" s="4">
        <f>Forward!R94*(1+SUM($B94:$B$228))+(-'Swap - Encargos'!I11+'Swap - Encargos'!U11-'Swap - Encargos'!$M11)*(1+SUM($B94:$B$228))</f>
        <v>243.99090000000001</v>
      </c>
      <c r="S94" s="4">
        <f>Forward!S94*(1+SUM($B94:$B$228))+(-'Swap - Encargos'!J11+'Swap - Encargos'!V11-'Swap - Encargos'!$M11)*(1+SUM($B94:$B$228))</f>
        <v>240.45480000000003</v>
      </c>
      <c r="T94" s="4">
        <f>Forward!T94*(1+SUM($B94:$B$228))+(-'Swap - Encargos'!K11+'Swap - Encargos'!W11-'Swap - Encargos'!$M11)*(1+SUM($B94:$B$228))</f>
        <v>236.9187</v>
      </c>
      <c r="U94" s="4">
        <f>Forward!U94*(1+SUM($B94:$B$228))</f>
        <v>0</v>
      </c>
      <c r="V94" s="6"/>
      <c r="W94" s="20">
        <f t="shared" si="0"/>
        <v>253.8134</v>
      </c>
      <c r="X94" s="20">
        <f t="shared" si="1"/>
        <v>243.73304948559664</v>
      </c>
      <c r="Y94" s="23">
        <f t="shared" si="2"/>
        <v>256.72086000000002</v>
      </c>
      <c r="Z94" s="23">
        <f t="shared" si="3"/>
        <v>241.04619787037038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120.11859999999996</v>
      </c>
      <c r="AJ94" s="9">
        <f t="shared" si="8"/>
        <v>0.3212311329332605</v>
      </c>
      <c r="AK94" s="9">
        <f t="shared" si="9"/>
        <v>0.3212311329332605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Encargos'!B12+'Swap - Encargos'!N12-'Swap - Encargos'!$M12)*(1+SUM($B95:$B$228))</f>
        <v>158.33439999999999</v>
      </c>
      <c r="L95" s="4">
        <f>Forward!L95*(1+SUM($B95:$B$228))+(-'Swap - Encargos'!C12+'Swap - Encargos'!O12-'Swap - Encargos'!$M12)*(1+SUM($B95:$B$228))</f>
        <v>220.95920000000001</v>
      </c>
      <c r="M95" s="4">
        <f>Forward!M95*(1+SUM($B95:$B$228))+(-'Swap - Encargos'!D12+'Swap - Encargos'!P12-'Swap - Encargos'!$M12)*(1+SUM($B95:$B$228))</f>
        <v>246.95439999999999</v>
      </c>
      <c r="N95" s="4">
        <f>Forward!N95*(1+SUM($B95:$B$228))+(-'Swap - Encargos'!E12+'Swap - Encargos'!Q12-'Swap - Encargos'!$M12)*(1+SUM($B95:$B$228))</f>
        <v>255.22559999999999</v>
      </c>
      <c r="O95" s="4">
        <f>Forward!O95*(1+SUM($B95:$B$228))+(-'Swap - Encargos'!F12+'Swap - Encargos'!R12-'Swap - Encargos'!$M12)*(1+SUM($B95:$B$228))</f>
        <v>241.04640000000001</v>
      </c>
      <c r="P95" s="4">
        <f>Forward!P95*(1+SUM($B95:$B$228))+(-'Swap - Encargos'!G12+'Swap - Encargos'!S12-'Swap - Encargos'!$M12)*(1+SUM($B95:$B$228))</f>
        <v>243.40960000000001</v>
      </c>
      <c r="Q95" s="4">
        <f>Forward!Q95*(1+SUM($B95:$B$228))+(-'Swap - Encargos'!H12+'Swap - Encargos'!T12-'Swap - Encargos'!$M12)*(1+SUM($B95:$B$228))</f>
        <v>236.32</v>
      </c>
      <c r="R95" s="4">
        <f>Forward!R95*(1+SUM($B95:$B$228))+(-'Swap - Encargos'!I12+'Swap - Encargos'!U12-'Swap - Encargos'!$M12)*(1+SUM($B95:$B$228))</f>
        <v>232.77519999999998</v>
      </c>
      <c r="S95" s="4">
        <f>Forward!S95*(1+SUM($B95:$B$228))+(-'Swap - Encargos'!J12+'Swap - Encargos'!V12-'Swap - Encargos'!$M12)*(1+SUM($B95:$B$228))</f>
        <v>229.23039999999997</v>
      </c>
      <c r="T95" s="4">
        <f>Forward!T95*(1+SUM($B95:$B$228))+(-'Swap - Encargos'!K12+'Swap - Encargos'!W12-'Swap - Encargos'!$M12)*(1+SUM($B95:$B$228))</f>
        <v>225.68559999999999</v>
      </c>
      <c r="U95" s="4">
        <f>Forward!U95*(1+SUM($B95:$B$228))</f>
        <v>0</v>
      </c>
      <c r="V95" s="6"/>
      <c r="W95" s="20">
        <f t="shared" si="0"/>
        <v>232.97213333333335</v>
      </c>
      <c r="X95" s="20">
        <f t="shared" si="1"/>
        <v>243.73304948559664</v>
      </c>
      <c r="Y95" s="23">
        <f t="shared" si="2"/>
        <v>237.26528000000002</v>
      </c>
      <c r="Z95" s="23">
        <f t="shared" si="3"/>
        <v>241.04619787037038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140.95986666666661</v>
      </c>
      <c r="AJ95" s="9">
        <f t="shared" si="8"/>
        <v>0.37696657859361227</v>
      </c>
      <c r="AK95" s="9">
        <f t="shared" si="9"/>
        <v>0.37696657859361227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Encargos'!B13+'Swap - Encargos'!N13-'Swap - Encargos'!$M13)*(1+SUM($B96:$B$228))</f>
        <v>156.3681</v>
      </c>
      <c r="L96" s="4">
        <f>Forward!L96*(1+SUM($B96:$B$228))+(-'Swap - Encargos'!C13+'Swap - Encargos'!O13-'Swap - Encargos'!$M13)*(1+SUM($B96:$B$228))</f>
        <v>175.17930000000001</v>
      </c>
      <c r="M96" s="4">
        <f>Forward!M96*(1+SUM($B96:$B$228))+(-'Swap - Encargos'!D13+'Swap - Encargos'!P13-'Swap - Encargos'!$M13)*(1+SUM($B96:$B$228))</f>
        <v>215.15309999999999</v>
      </c>
      <c r="N96" s="4">
        <f>Forward!N96*(1+SUM($B96:$B$228))+(-'Swap - Encargos'!E13+'Swap - Encargos'!Q13-'Swap - Encargos'!$M13)*(1+SUM($B96:$B$228))</f>
        <v>232.78859999999997</v>
      </c>
      <c r="O96" s="4">
        <f>Forward!O96*(1+SUM($B96:$B$228))+(-'Swap - Encargos'!F13+'Swap - Encargos'!R13-'Swap - Encargos'!$M13)*(1+SUM($B96:$B$228))</f>
        <v>224.55869999999999</v>
      </c>
      <c r="P96" s="4">
        <f>Forward!P96*(1+SUM($B96:$B$228))+(-'Swap - Encargos'!G13+'Swap - Encargos'!S13-'Swap - Encargos'!$M13)*(1+SUM($B96:$B$228))</f>
        <v>236.31569999999999</v>
      </c>
      <c r="Q96" s="4">
        <f>Forward!Q96*(1+SUM($B96:$B$228))+(-'Swap - Encargos'!H13+'Swap - Encargos'!T13-'Swap - Encargos'!$M13)*(1+SUM($B96:$B$228))</f>
        <v>229.26150000000001</v>
      </c>
      <c r="R96" s="4">
        <f>Forward!R96*(1+SUM($B96:$B$228))+(-'Swap - Encargos'!I13+'Swap - Encargos'!U13-'Swap - Encargos'!$M13)*(1+SUM($B96:$B$228))</f>
        <v>229.26150000000001</v>
      </c>
      <c r="S96" s="4">
        <f>Forward!S96*(1+SUM($B96:$B$228))+(-'Swap - Encargos'!J13+'Swap - Encargos'!V13-'Swap - Encargos'!$M13)*(1+SUM($B96:$B$228))</f>
        <v>226.9101</v>
      </c>
      <c r="T96" s="4">
        <f>Forward!T96*(1+SUM($B96:$B$228))+(-'Swap - Encargos'!K13+'Swap - Encargos'!W13-'Swap - Encargos'!$M13)*(1+SUM($B96:$B$228))</f>
        <v>218.68019999999999</v>
      </c>
      <c r="U96" s="4">
        <f>Forward!U96*(1+SUM($B96:$B$228))</f>
        <v>0</v>
      </c>
      <c r="V96" s="6"/>
      <c r="W96" s="20">
        <f t="shared" si="0"/>
        <v>203.46141666666665</v>
      </c>
      <c r="X96" s="20">
        <f t="shared" si="1"/>
        <v>243.73304948559664</v>
      </c>
      <c r="Y96" s="23">
        <f t="shared" si="2"/>
        <v>214.13415999999998</v>
      </c>
      <c r="Z96" s="23">
        <f t="shared" si="3"/>
        <v>241.04619787037038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170.47058333333331</v>
      </c>
      <c r="AJ96" s="9">
        <f t="shared" si="8"/>
        <v>0.45588658722263226</v>
      </c>
      <c r="AK96" s="9">
        <f t="shared" si="9"/>
        <v>0.45588658722263226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Encargos'!B14+'Swap - Encargos'!N14-'Swap - Encargos'!$M14)*(1+SUM($B97:$B$228))</f>
        <v>153.4796</v>
      </c>
      <c r="L97" s="4">
        <f>Forward!L97*(1+SUM($B97:$B$228))+(-'Swap - Encargos'!C14+'Swap - Encargos'!O14-'Swap - Encargos'!$M14)*(1+SUM($B97:$B$228))</f>
        <v>168.71039999999999</v>
      </c>
      <c r="M97" s="4">
        <f>Forward!M97*(1+SUM($B97:$B$228))+(-'Swap - Encargos'!D14+'Swap - Encargos'!P14-'Swap - Encargos'!$M14)*(1+SUM($B97:$B$228))</f>
        <v>217.91759999999999</v>
      </c>
      <c r="N97" s="4">
        <f>Forward!N97*(1+SUM($B97:$B$228))+(-'Swap - Encargos'!E14+'Swap - Encargos'!Q14-'Swap - Encargos'!$M14)*(1+SUM($B97:$B$228))</f>
        <v>227.29040000000001</v>
      </c>
      <c r="O97" s="4">
        <f>Forward!O97*(1+SUM($B97:$B$228))+(-'Swap - Encargos'!F14+'Swap - Encargos'!R14-'Swap - Encargos'!$M14)*(1+SUM($B97:$B$228))</f>
        <v>223.7756</v>
      </c>
      <c r="P97" s="4">
        <f>Forward!P97*(1+SUM($B97:$B$228))+(-'Swap - Encargos'!G14+'Swap - Encargos'!S14-'Swap - Encargos'!$M14)*(1+SUM($B97:$B$228))</f>
        <v>242.52119999999999</v>
      </c>
      <c r="Q97" s="4">
        <f>Forward!Q97*(1+SUM($B97:$B$228))+(-'Swap - Encargos'!H14+'Swap - Encargos'!T14-'Swap - Encargos'!$M14)*(1+SUM($B97:$B$228))</f>
        <v>241.34960000000001</v>
      </c>
      <c r="R97" s="4">
        <f>Forward!R97*(1+SUM($B97:$B$228))+(-'Swap - Encargos'!I14+'Swap - Encargos'!U14-'Swap - Encargos'!$M14)*(1+SUM($B97:$B$228))</f>
        <v>230.80519999999999</v>
      </c>
      <c r="S97" s="4">
        <f>Forward!S97*(1+SUM($B97:$B$228))+(-'Swap - Encargos'!J14+'Swap - Encargos'!V14-'Swap - Encargos'!$M14)*(1+SUM($B97:$B$228))</f>
        <v>226.11879999999999</v>
      </c>
      <c r="T97" s="4">
        <f>Forward!T97*(1+SUM($B97:$B$228))+(-'Swap - Encargos'!K14+'Swap - Encargos'!W14-'Swap - Encargos'!$M14)*(1+SUM($B97:$B$228))</f>
        <v>219.08919999999998</v>
      </c>
      <c r="U97" s="4">
        <f>Forward!U97*(1+SUM($B97:$B$228))</f>
        <v>0</v>
      </c>
      <c r="V97" s="6"/>
      <c r="W97" s="20">
        <f t="shared" si="0"/>
        <v>202.58916666666664</v>
      </c>
      <c r="X97" s="20">
        <f t="shared" si="1"/>
        <v>243.73304948559664</v>
      </c>
      <c r="Y97" s="23">
        <f t="shared" si="2"/>
        <v>214.55901333333335</v>
      </c>
      <c r="Z97" s="23">
        <f t="shared" si="3"/>
        <v>241.04619787037038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171.34283333333332</v>
      </c>
      <c r="AJ97" s="9">
        <f t="shared" si="8"/>
        <v>0.45821923059094521</v>
      </c>
      <c r="AK97" s="9">
        <f t="shared" si="9"/>
        <v>0.45821923059094521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Encargos'!C15+'Swap - Encargos'!O15-'Swap - Encargos'!$M15)*(1+SUM($B98:$B$228))</f>
        <v>160.8252</v>
      </c>
      <c r="M98" s="4">
        <f>Forward!M98*(1+SUM($B98:$B$228))+(-'Swap - Encargos'!D15+'Swap - Encargos'!P15-'Swap - Encargos'!$M15)*(1+SUM($B98:$B$228))</f>
        <v>182.96780000000001</v>
      </c>
      <c r="N98" s="4">
        <f>Forward!N98*(1+SUM($B98:$B$228))+(-'Swap - Encargos'!E15+'Swap - Encargos'!Q15-'Swap - Encargos'!$M15)*(1+SUM($B98:$B$228))</f>
        <v>200.44880000000001</v>
      </c>
      <c r="O98" s="4">
        <f>Forward!O98*(1+SUM($B98:$B$228))+(-'Swap - Encargos'!F15+'Swap - Encargos'!R15-'Swap - Encargos'!$M15)*(1+SUM($B98:$B$228))</f>
        <v>215.59899999999999</v>
      </c>
      <c r="P98" s="4">
        <f>Forward!P98*(1+SUM($B98:$B$228))+(-'Swap - Encargos'!G15+'Swap - Encargos'!S15-'Swap - Encargos'!$M15)*(1+SUM($B98:$B$228))</f>
        <v>244.73399999999998</v>
      </c>
      <c r="Q98" s="4">
        <f>Forward!Q98*(1+SUM($B98:$B$228))+(-'Swap - Encargos'!H15+'Swap - Encargos'!T15-'Swap - Encargos'!$M15)*(1+SUM($B98:$B$228))</f>
        <v>240.07239999999999</v>
      </c>
      <c r="R98" s="4">
        <f>Forward!R98*(1+SUM($B98:$B$228))+(-'Swap - Encargos'!I15+'Swap - Encargos'!U15-'Swap - Encargos'!$M15)*(1+SUM($B98:$B$228))</f>
        <v>233.07999999999998</v>
      </c>
      <c r="S98" s="4">
        <f>Forward!S98*(1+SUM($B98:$B$228))+(-'Swap - Encargos'!J15+'Swap - Encargos'!V15-'Swap - Encargos'!$M15)*(1+SUM($B98:$B$228))</f>
        <v>228.41839999999999</v>
      </c>
      <c r="T98" s="4">
        <f>Forward!T98*(1+SUM($B98:$B$228))+(-'Swap - Encargos'!K15+'Swap - Encargos'!W15-'Swap - Encargos'!$M15)*(1+SUM($B98:$B$228))</f>
        <v>221.42599999999999</v>
      </c>
      <c r="U98" s="4">
        <f>Forward!U98*(1+SUM($B98:$B$228))</f>
        <v>0</v>
      </c>
      <c r="V98" s="6"/>
      <c r="W98" s="20">
        <f t="shared" si="0"/>
        <v>181.41393333333332</v>
      </c>
      <c r="X98" s="20">
        <f t="shared" si="1"/>
        <v>243.73304948559664</v>
      </c>
      <c r="Y98" s="23">
        <f t="shared" si="2"/>
        <v>200.91496000000001</v>
      </c>
      <c r="Z98" s="23">
        <f t="shared" si="3"/>
        <v>241.04619787037038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187.78478666666666</v>
      </c>
      <c r="AJ98" s="9">
        <f t="shared" si="8"/>
        <v>0.50862794612794615</v>
      </c>
      <c r="AK98" s="9">
        <f t="shared" si="9"/>
        <v>0.50862794612794615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Encargos'!C16+'Swap - Encargos'!O16-'Swap - Encargos'!$M16)*(1+SUM($B99:$B$228))</f>
        <v>164.73419999999999</v>
      </c>
      <c r="M99" s="4">
        <f>Forward!M99*(1+SUM($B99:$B$228))+(-'Swap - Encargos'!D16+'Swap - Encargos'!P16-'Swap - Encargos'!$M16)*(1+SUM($B99:$B$228))</f>
        <v>169.37459999999999</v>
      </c>
      <c r="N99" s="4">
        <f>Forward!N99*(1+SUM($B99:$B$228))+(-'Swap - Encargos'!E16+'Swap - Encargos'!Q16-'Swap - Encargos'!$M16)*(1+SUM($B99:$B$228))</f>
        <v>182.13569999999999</v>
      </c>
      <c r="O99" s="4">
        <f>Forward!O99*(1+SUM($B99:$B$228))+(-'Swap - Encargos'!F16+'Swap - Encargos'!R16-'Swap - Encargos'!$M16)*(1+SUM($B99:$B$228))</f>
        <v>201.85739999999998</v>
      </c>
      <c r="P99" s="4">
        <f>Forward!P99*(1+SUM($B99:$B$228))+(-'Swap - Encargos'!G16+'Swap - Encargos'!S16-'Swap - Encargos'!$M16)*(1+SUM($B99:$B$228))</f>
        <v>247.10129999999998</v>
      </c>
      <c r="Q99" s="4">
        <f>Forward!Q99*(1+SUM($B99:$B$228))+(-'Swap - Encargos'!H16+'Swap - Encargos'!T16-'Swap - Encargos'!$M16)*(1+SUM($B99:$B$228))</f>
        <v>242.46089999999998</v>
      </c>
      <c r="R99" s="4">
        <f>Forward!R99*(1+SUM($B99:$B$228))+(-'Swap - Encargos'!I16+'Swap - Encargos'!U16-'Swap - Encargos'!$M16)*(1+SUM($B99:$B$228))</f>
        <v>236.66039999999998</v>
      </c>
      <c r="S99" s="4">
        <f>Forward!S99*(1+SUM($B99:$B$228))+(-'Swap - Encargos'!J16+'Swap - Encargos'!V16-'Swap - Encargos'!$M16)*(1+SUM($B99:$B$228))</f>
        <v>232.01999999999998</v>
      </c>
      <c r="T99" s="4">
        <f>Forward!T99*(1+SUM($B99:$B$228))+(-'Swap - Encargos'!K16+'Swap - Encargos'!W16-'Swap - Encargos'!$M16)*(1+SUM($B99:$B$228))</f>
        <v>225.05939999999998</v>
      </c>
      <c r="U99" s="4">
        <f>Forward!U99*(1+SUM($B99:$B$228))</f>
        <v>0</v>
      </c>
      <c r="V99" s="6"/>
      <c r="W99" s="20">
        <f t="shared" si="0"/>
        <v>173.11269999999999</v>
      </c>
      <c r="X99" s="20">
        <f t="shared" si="1"/>
        <v>243.73304948559664</v>
      </c>
      <c r="Y99" s="23">
        <f t="shared" si="2"/>
        <v>194.33608499999997</v>
      </c>
      <c r="Z99" s="23">
        <f t="shared" si="3"/>
        <v>241.04619787037038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196.08601999999999</v>
      </c>
      <c r="AJ99" s="9">
        <f t="shared" si="8"/>
        <v>0.53111240472339671</v>
      </c>
      <c r="AK99" s="9">
        <f t="shared" si="9"/>
        <v>0.53111240472339671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Encargos'!C17+'Swap - Encargos'!O17-'Swap - Encargos'!$M17)*(1+SUM($B100:$B$228))</f>
        <v>158.93459999999999</v>
      </c>
      <c r="M100" s="4">
        <f>Forward!M100*(1+SUM($B100:$B$228))+(-'Swap - Encargos'!D17+'Swap - Encargos'!P17-'Swap - Encargos'!$M17)*(1+SUM($B100:$B$228))</f>
        <v>176.21009999999998</v>
      </c>
      <c r="N100" s="4">
        <f>Forward!N100*(1+SUM($B100:$B$228))+(-'Swap - Encargos'!E17+'Swap - Encargos'!Q17-'Swap - Encargos'!$M17)*(1+SUM($B100:$B$228))</f>
        <v>180.8169</v>
      </c>
      <c r="O100" s="4">
        <f>Forward!O100*(1+SUM($B100:$B$228))+(-'Swap - Encargos'!F17+'Swap - Encargos'!R17-'Swap - Encargos'!$M17)*(1+SUM($B100:$B$228))</f>
        <v>193.48559999999998</v>
      </c>
      <c r="P100" s="4">
        <f>Forward!P100*(1+SUM($B100:$B$228))+(-'Swap - Encargos'!G17+'Swap - Encargos'!S17-'Swap - Encargos'!$M17)*(1+SUM($B100:$B$228))</f>
        <v>218.82299999999998</v>
      </c>
      <c r="Q100" s="4">
        <f>Forward!Q100*(1+SUM($B100:$B$228))+(-'Swap - Encargos'!H17+'Swap - Encargos'!T17-'Swap - Encargos'!$M17)*(1+SUM($B100:$B$228))</f>
        <v>234.9468</v>
      </c>
      <c r="R100" s="4">
        <f>Forward!R100*(1+SUM($B100:$B$228))+(-'Swap - Encargos'!I17+'Swap - Encargos'!U17-'Swap - Encargos'!$M17)*(1+SUM($B100:$B$228))</f>
        <v>228.03659999999999</v>
      </c>
      <c r="S100" s="4">
        <f>Forward!S100*(1+SUM($B100:$B$228))+(-'Swap - Encargos'!J17+'Swap - Encargos'!V17-'Swap - Encargos'!$M17)*(1+SUM($B100:$B$228))</f>
        <v>223.4298</v>
      </c>
      <c r="T100" s="4">
        <f>Forward!T100*(1+SUM($B100:$B$228))+(-'Swap - Encargos'!K17+'Swap - Encargos'!W17-'Swap - Encargos'!$M17)*(1+SUM($B100:$B$228))</f>
        <v>216.5196</v>
      </c>
      <c r="U100" s="4">
        <f>Forward!U100*(1+SUM($B100:$B$228))</f>
        <v>0</v>
      </c>
      <c r="V100" s="6"/>
      <c r="W100" s="20">
        <f t="shared" si="0"/>
        <v>173.9067</v>
      </c>
      <c r="X100" s="20">
        <f t="shared" si="1"/>
        <v>243.73304948559664</v>
      </c>
      <c r="Y100" s="23">
        <f t="shared" si="2"/>
        <v>188.18778</v>
      </c>
      <c r="Z100" s="23">
        <f t="shared" si="3"/>
        <v>241.04619787037038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195.29201999999998</v>
      </c>
      <c r="AJ100" s="9">
        <f t="shared" si="8"/>
        <v>0.52896180138436011</v>
      </c>
      <c r="AK100" s="9">
        <f t="shared" si="9"/>
        <v>0.52896180138436011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Encargos'!C18+'Swap - Encargos'!O18-'Swap - Encargos'!$M18)*(1+SUM($B101:$B$228))</f>
        <v>154.52100000000002</v>
      </c>
      <c r="M101" s="4">
        <f>Forward!M101*(1+SUM($B101:$B$228))+(-'Swap - Encargos'!D18+'Swap - Encargos'!P18-'Swap - Encargos'!$M18)*(1+SUM($B101:$B$228))</f>
        <v>159.0994</v>
      </c>
      <c r="N101" s="4">
        <f>Forward!N101*(1+SUM($B101:$B$228))+(-'Swap - Encargos'!E18+'Swap - Encargos'!Q18-'Swap - Encargos'!$M18)*(1+SUM($B101:$B$228))</f>
        <v>164.82240000000002</v>
      </c>
      <c r="O101" s="4">
        <f>Forward!O101*(1+SUM($B101:$B$228))+(-'Swap - Encargos'!F18+'Swap - Encargos'!R18-'Swap - Encargos'!$M18)*(1+SUM($B101:$B$228))</f>
        <v>178.55760000000001</v>
      </c>
      <c r="P101" s="4">
        <f>Forward!P101*(1+SUM($B101:$B$228))+(-'Swap - Encargos'!G18+'Swap - Encargos'!S18-'Swap - Encargos'!$M18)*(1+SUM($B101:$B$228))</f>
        <v>211.751</v>
      </c>
      <c r="Q101" s="4">
        <f>Forward!Q101*(1+SUM($B101:$B$228))+(-'Swap - Encargos'!H18+'Swap - Encargos'!T18-'Swap - Encargos'!$M18)*(1+SUM($B101:$B$228))</f>
        <v>227.77540000000002</v>
      </c>
      <c r="R101" s="4">
        <f>Forward!R101*(1+SUM($B101:$B$228))+(-'Swap - Encargos'!I18+'Swap - Encargos'!U18-'Swap - Encargos'!$M18)*(1+SUM($B101:$B$228))</f>
        <v>225.48620000000003</v>
      </c>
      <c r="S101" s="4">
        <f>Forward!S101*(1+SUM($B101:$B$228))+(-'Swap - Encargos'!J18+'Swap - Encargos'!V18-'Swap - Encargos'!$M18)*(1+SUM($B101:$B$228))</f>
        <v>224.34160000000003</v>
      </c>
      <c r="T101" s="4">
        <f>Forward!T101*(1+SUM($B101:$B$228))+(-'Swap - Encargos'!K18+'Swap - Encargos'!W18-'Swap - Encargos'!$M18)*(1+SUM($B101:$B$228))</f>
        <v>220.90780000000001</v>
      </c>
      <c r="U101" s="4">
        <f>Forward!U101*(1+SUM($B101:$B$228))</f>
        <v>0</v>
      </c>
      <c r="V101" s="6"/>
      <c r="W101" s="20">
        <f t="shared" si="0"/>
        <v>161.48398333333336</v>
      </c>
      <c r="X101" s="20">
        <f t="shared" si="1"/>
        <v>243.73304948559664</v>
      </c>
      <c r="Y101" s="23">
        <f t="shared" si="2"/>
        <v>177.41300000000001</v>
      </c>
      <c r="Z101" s="23">
        <f t="shared" si="3"/>
        <v>241.04619787037038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207.71473666666662</v>
      </c>
      <c r="AJ101" s="9">
        <f t="shared" si="8"/>
        <v>0.56260957965040248</v>
      </c>
      <c r="AK101" s="9">
        <f t="shared" si="9"/>
        <v>0.56260957965040248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Encargos'!C19+'Swap - Encargos'!O19-'Swap - Encargos'!$M19)*(1+SUM($B102:$B$228))</f>
        <v>161.72380000000001</v>
      </c>
      <c r="M102" s="4">
        <f>Forward!M102*(1+SUM($B102:$B$228))+(-'Swap - Encargos'!D19+'Swap - Encargos'!P19-'Swap - Encargos'!$M19)*(1+SUM($B102:$B$228))</f>
        <v>159.446</v>
      </c>
      <c r="N102" s="4">
        <f>Forward!N102*(1+SUM($B102:$B$228))+(-'Swap - Encargos'!E19+'Swap - Encargos'!Q19-'Swap - Encargos'!$M19)*(1+SUM($B102:$B$228))</f>
        <v>177.66839999999999</v>
      </c>
      <c r="O102" s="4">
        <f>Forward!O102*(1+SUM($B102:$B$228))+(-'Swap - Encargos'!F19+'Swap - Encargos'!R19-'Swap - Encargos'!$M19)*(1+SUM($B102:$B$228))</f>
        <v>189.05740000000003</v>
      </c>
      <c r="P102" s="4">
        <f>Forward!P102*(1+SUM($B102:$B$228))+(-'Swap - Encargos'!G19+'Swap - Encargos'!S19-'Swap - Encargos'!$M19)*(1+SUM($B102:$B$228))</f>
        <v>205.00200000000001</v>
      </c>
      <c r="Q102" s="4">
        <f>Forward!Q102*(1+SUM($B102:$B$228))+(-'Swap - Encargos'!H19+'Swap - Encargos'!T19-'Swap - Encargos'!$M19)*(1+SUM($B102:$B$228))</f>
        <v>223.2244</v>
      </c>
      <c r="R102" s="4">
        <f>Forward!R102*(1+SUM($B102:$B$228))+(-'Swap - Encargos'!I19+'Swap - Encargos'!U19-'Swap - Encargos'!$M19)*(1+SUM($B102:$B$228))</f>
        <v>219.80770000000001</v>
      </c>
      <c r="S102" s="4">
        <f>Forward!S102*(1+SUM($B102:$B$228))+(-'Swap - Encargos'!J19+'Swap - Encargos'!V19-'Swap - Encargos'!$M19)*(1+SUM($B102:$B$228))</f>
        <v>217.5299</v>
      </c>
      <c r="T102" s="4">
        <f>Forward!T102*(1+SUM($B102:$B$228))+(-'Swap - Encargos'!K19+'Swap - Encargos'!W19-'Swap - Encargos'!$M19)*(1+SUM($B102:$B$228))</f>
        <v>215.25210000000001</v>
      </c>
      <c r="U102" s="4">
        <f>Forward!U102*(1+SUM($B102:$B$228))</f>
        <v>0</v>
      </c>
      <c r="V102" s="6"/>
      <c r="W102" s="20">
        <f t="shared" si="0"/>
        <v>169.31646666666666</v>
      </c>
      <c r="X102" s="20">
        <f t="shared" si="1"/>
        <v>243.73304948559664</v>
      </c>
      <c r="Y102" s="23">
        <f t="shared" si="2"/>
        <v>182.67956000000001</v>
      </c>
      <c r="Z102" s="23">
        <f t="shared" si="3"/>
        <v>241.04619787037038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199.88225333333332</v>
      </c>
      <c r="AJ102" s="9">
        <f t="shared" si="8"/>
        <v>0.54139476250983032</v>
      </c>
      <c r="AK102" s="9">
        <f t="shared" si="9"/>
        <v>0.54139476250983032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Encargos'!C20+'Swap - Encargos'!O20-'Swap - Encargos'!$M20)*(1+SUM($B103:$B$228))</f>
        <v>155.71420000000001</v>
      </c>
      <c r="M103" s="4">
        <f>Forward!M103*(1+SUM($B103:$B$228))+(-'Swap - Encargos'!D20+'Swap - Encargos'!P20-'Swap - Encargos'!$M20)*(1+SUM($B103:$B$228))</f>
        <v>160.26060000000001</v>
      </c>
      <c r="N103" s="4">
        <f>Forward!N103*(1+SUM($B103:$B$228))+(-'Swap - Encargos'!E20+'Swap - Encargos'!Q20-'Swap - Encargos'!$M20)*(1+SUM($B103:$B$228))</f>
        <v>176.173</v>
      </c>
      <c r="O103" s="4">
        <f>Forward!O103*(1+SUM($B103:$B$228))+(-'Swap - Encargos'!F20+'Swap - Encargos'!R20-'Swap - Encargos'!$M20)*(1+SUM($B103:$B$228))</f>
        <v>184.1292</v>
      </c>
      <c r="P103" s="4">
        <f>Forward!P103*(1+SUM($B103:$B$228))+(-'Swap - Encargos'!G20+'Swap - Encargos'!S20-'Swap - Encargos'!$M20)*(1+SUM($B103:$B$228))</f>
        <v>196.6318</v>
      </c>
      <c r="Q103" s="4">
        <f>Forward!Q103*(1+SUM($B103:$B$228))+(-'Swap - Encargos'!H20+'Swap - Encargos'!T20-'Swap - Encargos'!$M20)*(1+SUM($B103:$B$228))</f>
        <v>215.95400000000001</v>
      </c>
      <c r="R103" s="4">
        <f>Forward!R103*(1+SUM($B103:$B$228))+(-'Swap - Encargos'!I20+'Swap - Encargos'!U20-'Swap - Encargos'!$M20)*(1+SUM($B103:$B$228))</f>
        <v>213.68080000000003</v>
      </c>
      <c r="S103" s="4">
        <f>Forward!S103*(1+SUM($B103:$B$228))+(-'Swap - Encargos'!J20+'Swap - Encargos'!V20-'Swap - Encargos'!$M20)*(1+SUM($B103:$B$228))</f>
        <v>211.4076</v>
      </c>
      <c r="T103" s="4">
        <f>Forward!T103*(1+SUM($B103:$B$228))+(-'Swap - Encargos'!K20+'Swap - Encargos'!W20-'Swap - Encargos'!$M20)*(1+SUM($B103:$B$228))</f>
        <v>209.13440000000003</v>
      </c>
      <c r="U103" s="4">
        <f>Forward!U103*(1+SUM($B103:$B$228))</f>
        <v>0</v>
      </c>
      <c r="V103" s="6"/>
      <c r="W103" s="20">
        <f t="shared" si="0"/>
        <v>167.99579444444444</v>
      </c>
      <c r="X103" s="20">
        <f t="shared" si="1"/>
        <v>243.73304948559664</v>
      </c>
      <c r="Y103" s="23">
        <f t="shared" si="2"/>
        <v>179.60174333333333</v>
      </c>
      <c r="Z103" s="23">
        <f t="shared" si="3"/>
        <v>241.04619787037038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201.20292555555554</v>
      </c>
      <c r="AJ103" s="9">
        <f t="shared" si="8"/>
        <v>0.54497189360666132</v>
      </c>
      <c r="AK103" s="9">
        <f t="shared" si="9"/>
        <v>0.54497189360666132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Encargos'!C21+'Swap - Encargos'!O21-'Swap - Encargos'!$M21)*(1+SUM($B104:$B$228))</f>
        <v>161.51079999999999</v>
      </c>
      <c r="M104" s="4">
        <f>Forward!M104*(1+SUM($B104:$B$228))+(-'Swap - Encargos'!D21+'Swap - Encargos'!P21-'Swap - Encargos'!$M21)*(1+SUM($B104:$B$228))</f>
        <v>163.78559999999999</v>
      </c>
      <c r="N104" s="4">
        <f>Forward!N104*(1+SUM($B104:$B$228))+(-'Swap - Encargos'!E21+'Swap - Encargos'!Q21-'Swap - Encargos'!$M21)*(1+SUM($B104:$B$228))</f>
        <v>175.15959999999998</v>
      </c>
      <c r="O104" s="4">
        <f>Forward!O104*(1+SUM($B104:$B$228))+(-'Swap - Encargos'!F21+'Swap - Encargos'!R21-'Swap - Encargos'!$M21)*(1+SUM($B104:$B$228))</f>
        <v>181.98399999999998</v>
      </c>
      <c r="P104" s="4">
        <f>Forward!P104*(1+SUM($B104:$B$228))+(-'Swap - Encargos'!G21+'Swap - Encargos'!S21-'Swap - Encargos'!$M21)*(1+SUM($B104:$B$228))</f>
        <v>191.08320000000001</v>
      </c>
      <c r="Q104" s="4">
        <f>Forward!Q104*(1+SUM($B104:$B$228))+(-'Swap - Encargos'!H21+'Swap - Encargos'!T21-'Swap - Encargos'!$M21)*(1+SUM($B104:$B$228))</f>
        <v>211.5564</v>
      </c>
      <c r="R104" s="4">
        <f>Forward!R104*(1+SUM($B104:$B$228))+(-'Swap - Encargos'!I21+'Swap - Encargos'!U21-'Swap - Encargos'!$M21)*(1+SUM($B104:$B$228))</f>
        <v>208.14419999999998</v>
      </c>
      <c r="S104" s="4">
        <f>Forward!S104*(1+SUM($B104:$B$228))+(-'Swap - Encargos'!J21+'Swap - Encargos'!V21-'Swap - Encargos'!$M21)*(1+SUM($B104:$B$228))</f>
        <v>205.86939999999998</v>
      </c>
      <c r="T104" s="4">
        <f>Forward!T104*(1+SUM($B104:$B$228))+(-'Swap - Encargos'!K21+'Swap - Encargos'!W21-'Swap - Encargos'!$M21)*(1+SUM($B104:$B$228))</f>
        <v>203.59459999999999</v>
      </c>
      <c r="U104" s="4">
        <f>Forward!U104*(1+SUM($B104:$B$228))</f>
        <v>0</v>
      </c>
      <c r="V104" s="6"/>
      <c r="W104" s="20">
        <f t="shared" si="0"/>
        <v>170.23086666666666</v>
      </c>
      <c r="X104" s="20">
        <f t="shared" si="1"/>
        <v>243.73304948559664</v>
      </c>
      <c r="Y104" s="23">
        <f t="shared" si="2"/>
        <v>179.70919999999998</v>
      </c>
      <c r="Z104" s="23">
        <f t="shared" si="3"/>
        <v>241.04619787037038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198.96785333333332</v>
      </c>
      <c r="AJ104" s="9">
        <f t="shared" si="8"/>
        <v>0.53891804753097017</v>
      </c>
      <c r="AK104" s="9">
        <f t="shared" si="9"/>
        <v>0.53891804753097017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Encargos'!C22+'Swap - Encargos'!O22-'Swap - Encargos'!$M22)*(1+SUM($B105:$B$228))</f>
        <v>168.1576</v>
      </c>
      <c r="M105" s="4">
        <f>Forward!M105*(1+SUM($B105:$B$228))+(-'Swap - Encargos'!D22+'Swap - Encargos'!P22-'Swap - Encargos'!$M22)*(1+SUM($B105:$B$228))</f>
        <v>156.79560000000001</v>
      </c>
      <c r="N105" s="4">
        <f>Forward!N105*(1+SUM($B105:$B$228))+(-'Swap - Encargos'!E22+'Swap - Encargos'!Q22-'Swap - Encargos'!$M22)*(1+SUM($B105:$B$228))</f>
        <v>174.97480000000002</v>
      </c>
      <c r="O105" s="4">
        <f>Forward!O105*(1+SUM($B105:$B$228))+(-'Swap - Encargos'!F22+'Swap - Encargos'!R22-'Swap - Encargos'!$M22)*(1+SUM($B105:$B$228))</f>
        <v>187.47300000000001</v>
      </c>
      <c r="P105" s="4">
        <f>Forward!P105*(1+SUM($B105:$B$228))+(-'Swap - Encargos'!G22+'Swap - Encargos'!S22-'Swap - Encargos'!$M22)*(1+SUM($B105:$B$228))</f>
        <v>196.5626</v>
      </c>
      <c r="Q105" s="4">
        <f>Forward!Q105*(1+SUM($B105:$B$228))+(-'Swap - Encargos'!H22+'Swap - Encargos'!T22-'Swap - Encargos'!$M22)*(1+SUM($B105:$B$228))</f>
        <v>204.51600000000002</v>
      </c>
      <c r="R105" s="4">
        <f>Forward!R105*(1+SUM($B105:$B$228))+(-'Swap - Encargos'!I22+'Swap - Encargos'!U22-'Swap - Encargos'!$M22)*(1+SUM($B105:$B$228))</f>
        <v>205.65219999999999</v>
      </c>
      <c r="S105" s="4">
        <f>Forward!S105*(1+SUM($B105:$B$228))+(-'Swap - Encargos'!J22+'Swap - Encargos'!V22-'Swap - Encargos'!$M22)*(1+SUM($B105:$B$228))</f>
        <v>203.37979999999999</v>
      </c>
      <c r="T105" s="4">
        <f>Forward!T105*(1+SUM($B105:$B$228))+(-'Swap - Encargos'!K22+'Swap - Encargos'!W22-'Swap - Encargos'!$M22)*(1+SUM($B105:$B$228))</f>
        <v>201.10740000000004</v>
      </c>
      <c r="U105" s="4">
        <f>Forward!U105*(1+SUM($B105:$B$228))</f>
        <v>0</v>
      </c>
      <c r="V105" s="6"/>
      <c r="W105" s="20">
        <f t="shared" si="0"/>
        <v>170.3984388888889</v>
      </c>
      <c r="X105" s="20">
        <f t="shared" si="1"/>
        <v>243.73304948559664</v>
      </c>
      <c r="Y105" s="23">
        <f t="shared" si="2"/>
        <v>181.03453333333334</v>
      </c>
      <c r="Z105" s="23">
        <f t="shared" si="3"/>
        <v>241.04619787037038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198.80028111111108</v>
      </c>
      <c r="AJ105" s="9">
        <f t="shared" si="8"/>
        <v>0.53846416669892871</v>
      </c>
      <c r="AK105" s="9">
        <f t="shared" si="9"/>
        <v>0.53846416669892871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Encargos'!C23+'Swap - Encargos'!O23-'Swap - Encargos'!$M23)*(1+SUM($B106:$B$228))</f>
        <v>158.66200000000001</v>
      </c>
      <c r="M106" s="4">
        <f>Forward!M106*(1+SUM($B106:$B$228))+(-'Swap - Encargos'!D23+'Swap - Encargos'!P23-'Swap - Encargos'!$M23)*(1+SUM($B106:$B$228))</f>
        <v>157.52870000000001</v>
      </c>
      <c r="N106" s="4">
        <f>Forward!N106*(1+SUM($B106:$B$228))+(-'Swap - Encargos'!E23+'Swap - Encargos'!Q23-'Swap - Encargos'!$M23)*(1+SUM($B106:$B$228))</f>
        <v>169.99499999999998</v>
      </c>
      <c r="O106" s="4">
        <f>Forward!O106*(1+SUM($B106:$B$228))+(-'Swap - Encargos'!F23+'Swap - Encargos'!R23-'Swap - Encargos'!$M23)*(1+SUM($B106:$B$228))</f>
        <v>181.328</v>
      </c>
      <c r="P106" s="4">
        <f>Forward!P106*(1+SUM($B106:$B$228))+(-'Swap - Encargos'!G23+'Swap - Encargos'!S23-'Swap - Encargos'!$M23)*(1+SUM($B106:$B$228))</f>
        <v>198.32749999999999</v>
      </c>
      <c r="Q106" s="4">
        <f>Forward!Q106*(1+SUM($B106:$B$228))+(-'Swap - Encargos'!H23+'Swap - Encargos'!T23-'Swap - Encargos'!$M23)*(1+SUM($B106:$B$228))</f>
        <v>207.39389999999997</v>
      </c>
      <c r="R106" s="4">
        <f>Forward!R106*(1+SUM($B106:$B$228))+(-'Swap - Encargos'!I23+'Swap - Encargos'!U23-'Swap - Encargos'!$M23)*(1+SUM($B106:$B$228))</f>
        <v>207.3939</v>
      </c>
      <c r="S106" s="4">
        <f>Forward!S106*(1+SUM($B106:$B$228))+(-'Swap - Encargos'!J23+'Swap - Encargos'!V23-'Swap - Encargos'!$M23)*(1+SUM($B106:$B$228))</f>
        <v>205.12729999999999</v>
      </c>
      <c r="T106" s="4">
        <f>Forward!T106*(1+SUM($B106:$B$228))+(-'Swap - Encargos'!K23+'Swap - Encargos'!W23-'Swap - Encargos'!$M23)*(1+SUM($B106:$B$228))</f>
        <v>202.86069999999998</v>
      </c>
      <c r="U106" s="4">
        <f>Forward!U106*(1+SUM($B106:$B$228))</f>
        <v>0</v>
      </c>
      <c r="V106" s="6"/>
      <c r="W106" s="20">
        <f t="shared" si="0"/>
        <v>167.09878888888886</v>
      </c>
      <c r="X106" s="20">
        <f t="shared" si="1"/>
        <v>243.73304948559664</v>
      </c>
      <c r="Y106" s="23">
        <f t="shared" si="2"/>
        <v>179.66582666666667</v>
      </c>
      <c r="Z106" s="23">
        <f t="shared" si="3"/>
        <v>241.04619787037038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202.09993111111112</v>
      </c>
      <c r="AJ106" s="9">
        <f t="shared" si="8"/>
        <v>0.5474014945423189</v>
      </c>
      <c r="AK106" s="9">
        <f t="shared" si="9"/>
        <v>0.5474014945423189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Encargos'!C24+'Swap - Encargos'!O24-'Swap - Encargos'!$M24)*(1+SUM($B107:$B$228))</f>
        <v>162.82080000000002</v>
      </c>
      <c r="M107" s="4">
        <f>Forward!M107*(1+SUM($B107:$B$228))+(-'Swap - Encargos'!D24+'Swap - Encargos'!P24-'Swap - Encargos'!$M24)*(1+SUM($B107:$B$228))</f>
        <v>157.16730000000001</v>
      </c>
      <c r="N107" s="4">
        <f>Forward!N107*(1+SUM($B107:$B$228))+(-'Swap - Encargos'!E24+'Swap - Encargos'!Q24-'Swap - Encargos'!$M24)*(1+SUM($B107:$B$228))</f>
        <v>178.6506</v>
      </c>
      <c r="O107" s="4">
        <f>Forward!O107*(1+SUM($B107:$B$228))+(-'Swap - Encargos'!F24+'Swap - Encargos'!R24-'Swap - Encargos'!$M24)*(1+SUM($B107:$B$228))</f>
        <v>182.04270000000002</v>
      </c>
      <c r="P107" s="4">
        <f>Forward!P107*(1+SUM($B107:$B$228))+(-'Swap - Encargos'!G24+'Swap - Encargos'!S24-'Swap - Encargos'!$M24)*(1+SUM($B107:$B$228))</f>
        <v>192.21899999999999</v>
      </c>
      <c r="Q107" s="4">
        <f>Forward!Q107*(1+SUM($B107:$B$228))+(-'Swap - Encargos'!H24+'Swap - Encargos'!T24-'Swap - Encargos'!$M24)*(1+SUM($B107:$B$228))</f>
        <v>203.52600000000001</v>
      </c>
      <c r="R107" s="4">
        <f>Forward!R107*(1+SUM($B107:$B$228))+(-'Swap - Encargos'!I24+'Swap - Encargos'!U24-'Swap - Encargos'!$M24)*(1+SUM($B107:$B$228))</f>
        <v>202.39530000000002</v>
      </c>
      <c r="S107" s="4">
        <f>Forward!S107*(1+SUM($B107:$B$228))+(-'Swap - Encargos'!J24+'Swap - Encargos'!V24-'Swap - Encargos'!$M24)*(1+SUM($B107:$B$228))</f>
        <v>200.13390000000001</v>
      </c>
      <c r="T107" s="4">
        <f>Forward!T107*(1+SUM($B107:$B$228))+(-'Swap - Encargos'!K24+'Swap - Encargos'!W24-'Swap - Encargos'!$M24)*(1+SUM($B107:$B$228))</f>
        <v>197.87250000000003</v>
      </c>
      <c r="U107" s="4">
        <f>Forward!U107*(1+SUM($B107:$B$228))</f>
        <v>0</v>
      </c>
      <c r="V107" s="6"/>
      <c r="W107" s="20">
        <f t="shared" si="0"/>
        <v>171.01837499999999</v>
      </c>
      <c r="X107" s="20">
        <f t="shared" si="1"/>
        <v>243.73304948559664</v>
      </c>
      <c r="Y107" s="23">
        <f t="shared" si="2"/>
        <v>180.68586000000002</v>
      </c>
      <c r="Z107" s="23">
        <f t="shared" si="3"/>
        <v>241.04619787037038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198.18034499999999</v>
      </c>
      <c r="AJ107" s="9">
        <f t="shared" si="8"/>
        <v>0.53678502731537092</v>
      </c>
      <c r="AK107" s="9">
        <f t="shared" si="9"/>
        <v>0.53678502731537092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Encargos'!C25+'Swap - Encargos'!O25-'Swap - Encargos'!$M25)*(1+SUM($B108:$B$228))</f>
        <v>163.60350000000003</v>
      </c>
      <c r="M108" s="4">
        <f>Forward!M108*(1+SUM($B108:$B$228))+(-'Swap - Encargos'!D25+'Swap - Encargos'!P25-'Swap - Encargos'!$M25)*(1+SUM($B108:$B$228))</f>
        <v>170.3733</v>
      </c>
      <c r="N108" s="4">
        <f>Forward!N108*(1+SUM($B108:$B$228))+(-'Swap - Encargos'!E25+'Swap - Encargos'!Q25-'Swap - Encargos'!$M25)*(1+SUM($B108:$B$228))</f>
        <v>187.2978</v>
      </c>
      <c r="O108" s="4">
        <f>Forward!O108*(1+SUM($B108:$B$228))+(-'Swap - Encargos'!F25+'Swap - Encargos'!R25-'Swap - Encargos'!$M25)*(1+SUM($B108:$B$228))</f>
        <v>189.55440000000002</v>
      </c>
      <c r="P108" s="4">
        <f>Forward!P108*(1+SUM($B108:$B$228))+(-'Swap - Encargos'!G25+'Swap - Encargos'!S25-'Swap - Encargos'!$M25)*(1+SUM($B108:$B$228))</f>
        <v>191.81100000000001</v>
      </c>
      <c r="Q108" s="4">
        <f>Forward!Q108*(1+SUM($B108:$B$228))+(-'Swap - Encargos'!H25+'Swap - Encargos'!T25-'Swap - Encargos'!$M25)*(1+SUM($B108:$B$228))</f>
        <v>212.12040000000002</v>
      </c>
      <c r="R108" s="4">
        <f>Forward!R108*(1+SUM($B108:$B$228))+(-'Swap - Encargos'!I25+'Swap - Encargos'!U25-'Swap - Encargos'!$M25)*(1+SUM($B108:$B$228))</f>
        <v>209.86380000000003</v>
      </c>
      <c r="S108" s="4">
        <f>Forward!S108*(1+SUM($B108:$B$228))+(-'Swap - Encargos'!J25+'Swap - Encargos'!V25-'Swap - Encargos'!$M25)*(1+SUM($B108:$B$228))</f>
        <v>207.60720000000003</v>
      </c>
      <c r="T108" s="4">
        <f>Forward!T108*(1+SUM($B108:$B$228))+(-'Swap - Encargos'!K25+'Swap - Encargos'!W25-'Swap - Encargos'!$M25)*(1+SUM($B108:$B$228))</f>
        <v>205.35060000000001</v>
      </c>
      <c r="U108" s="4">
        <f>Forward!U108*(1+SUM($B108:$B$228))</f>
        <v>0</v>
      </c>
      <c r="V108" s="6"/>
      <c r="W108" s="20">
        <f t="shared" si="0"/>
        <v>180.96678333333332</v>
      </c>
      <c r="X108" s="20">
        <f t="shared" si="1"/>
        <v>243.73304948559664</v>
      </c>
      <c r="Y108" s="23">
        <f t="shared" si="2"/>
        <v>188.61415</v>
      </c>
      <c r="Z108" s="23">
        <f t="shared" si="3"/>
        <v>241.04619787037038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188.23193666666666</v>
      </c>
      <c r="AJ108" s="9">
        <f t="shared" si="8"/>
        <v>0.50983908250458365</v>
      </c>
      <c r="AK108" s="9">
        <f t="shared" si="9"/>
        <v>0.50983908250458365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Encargos'!C26+'Swap - Encargos'!O26-'Swap - Encargos'!$M26)*(1+SUM($B109:$B$228))</f>
        <v>165.4485</v>
      </c>
      <c r="M109" s="4">
        <f>Forward!M109*(1+SUM($B109:$B$228))+(-'Swap - Encargos'!D26+'Swap - Encargos'!P26-'Swap - Encargos'!$M26)*(1+SUM($B109:$B$228))</f>
        <v>172.20149999999998</v>
      </c>
      <c r="N109" s="4">
        <f>Forward!N109*(1+SUM($B109:$B$228))+(-'Swap - Encargos'!E26+'Swap - Encargos'!Q26-'Swap - Encargos'!$M26)*(1+SUM($B109:$B$228))</f>
        <v>196.96250000000001</v>
      </c>
      <c r="O109" s="4">
        <f>Forward!O109*(1+SUM($B109:$B$228))+(-'Swap - Encargos'!F26+'Swap - Encargos'!R26-'Swap - Encargos'!$M26)*(1+SUM($B109:$B$228))</f>
        <v>204.84100000000001</v>
      </c>
      <c r="P109" s="4">
        <f>Forward!P109*(1+SUM($B109:$B$228))+(-'Swap - Encargos'!G26+'Swap - Encargos'!S26-'Swap - Encargos'!$M26)*(1+SUM($B109:$B$228))</f>
        <v>210.46849999999998</v>
      </c>
      <c r="Q109" s="4">
        <f>Forward!Q109*(1+SUM($B109:$B$228))+(-'Swap - Encargos'!H26+'Swap - Encargos'!T26-'Swap - Encargos'!$M26)*(1+SUM($B109:$B$228))</f>
        <v>216.096</v>
      </c>
      <c r="R109" s="4">
        <f>Forward!R109*(1+SUM($B109:$B$228))+(-'Swap - Encargos'!I26+'Swap - Encargos'!U26-'Swap - Encargos'!$M26)*(1+SUM($B109:$B$228))</f>
        <v>218.34699999999998</v>
      </c>
      <c r="S109" s="4">
        <f>Forward!S109*(1+SUM($B109:$B$228))+(-'Swap - Encargos'!J26+'Swap - Encargos'!V26-'Swap - Encargos'!$M26)*(1+SUM($B109:$B$228))</f>
        <v>216.096</v>
      </c>
      <c r="T109" s="4">
        <f>Forward!T109*(1+SUM($B109:$B$228))+(-'Swap - Encargos'!K26+'Swap - Encargos'!W26-'Swap - Encargos'!$M26)*(1+SUM($B109:$B$228))</f>
        <v>213.84499999999997</v>
      </c>
      <c r="U109" s="4">
        <f>Forward!U109*(1+SUM($B109:$B$228))</f>
        <v>0</v>
      </c>
      <c r="V109" s="6"/>
      <c r="W109" s="20">
        <f t="shared" si="0"/>
        <v>190.24076388888886</v>
      </c>
      <c r="X109" s="20">
        <f t="shared" si="1"/>
        <v>243.73304948559664</v>
      </c>
      <c r="Y109" s="23">
        <f t="shared" si="2"/>
        <v>199.26977500000001</v>
      </c>
      <c r="Z109" s="23">
        <f t="shared" si="3"/>
        <v>241.04619787037038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178.95795611111112</v>
      </c>
      <c r="AJ109" s="9">
        <f t="shared" si="8"/>
        <v>0.48471987148577095</v>
      </c>
      <c r="AK109" s="9">
        <f t="shared" si="9"/>
        <v>0.48471987148577095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Encargos'!D27+'Swap - Encargos'!P27-'Swap - Encargos'!$M27)*(1+SUM($B110:$B$228))</f>
        <v>169.52769999999998</v>
      </c>
      <c r="N110" s="4">
        <f>Forward!N110*(1+SUM($B110:$B$228))+(-'Swap - Encargos'!E27+'Swap - Encargos'!Q27-'Swap - Encargos'!$M27)*(1+SUM($B110:$B$228))</f>
        <v>187.49090000000001</v>
      </c>
      <c r="O110" s="4">
        <f>Forward!O110*(1+SUM($B110:$B$228))+(-'Swap - Encargos'!F27+'Swap - Encargos'!R27-'Swap - Encargos'!$M27)*(1+SUM($B110:$B$228))</f>
        <v>194.22710000000001</v>
      </c>
      <c r="P110" s="4">
        <f>Forward!P110*(1+SUM($B110:$B$228))+(-'Swap - Encargos'!G27+'Swap - Encargos'!S27-'Swap - Encargos'!$M27)*(1+SUM($B110:$B$228))</f>
        <v>225.66270000000003</v>
      </c>
      <c r="Q110" s="4">
        <f>Forward!Q110*(1+SUM($B110:$B$228))+(-'Swap - Encargos'!H27+'Swap - Encargos'!T27-'Swap - Encargos'!$M27)*(1+SUM($B110:$B$228))</f>
        <v>221.17189999999999</v>
      </c>
      <c r="R110" s="4">
        <f>Forward!R110*(1+SUM($B110:$B$228))+(-'Swap - Encargos'!I27+'Swap - Encargos'!U27-'Swap - Encargos'!$M27)*(1+SUM($B110:$B$228))</f>
        <v>224.54</v>
      </c>
      <c r="S110" s="4">
        <f>Forward!S110*(1+SUM($B110:$B$228))+(-'Swap - Encargos'!J27+'Swap - Encargos'!V27-'Swap - Encargos'!$M27)*(1+SUM($B110:$B$228))</f>
        <v>222.2946</v>
      </c>
      <c r="T110" s="4">
        <f>Forward!T110*(1+SUM($B110:$B$228))+(-'Swap - Encargos'!K27+'Swap - Encargos'!W27-'Swap - Encargos'!$M27)*(1+SUM($B110:$B$228))</f>
        <v>220.04920000000001</v>
      </c>
      <c r="U110" s="4">
        <f>Forward!U110*(1+SUM($B110:$B$228))</f>
        <v>0</v>
      </c>
      <c r="V110" s="6"/>
      <c r="W110" s="20">
        <f t="shared" si="0"/>
        <v>183.74856666666668</v>
      </c>
      <c r="X110" s="20">
        <f t="shared" si="1"/>
        <v>243.73304948559664</v>
      </c>
      <c r="Y110" s="23">
        <f t="shared" si="2"/>
        <v>199.61605999999998</v>
      </c>
      <c r="Z110" s="23">
        <f t="shared" si="3"/>
        <v>241.04619787037038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205.26698333333329</v>
      </c>
      <c r="AJ110" s="9">
        <f t="shared" si="8"/>
        <v>0.5276575276575276</v>
      </c>
      <c r="AK110" s="9">
        <f t="shared" si="9"/>
        <v>0.5276575276575276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Encargos'!D28+'Swap - Encargos'!P28-'Swap - Encargos'!$M28)*(1+SUM($B111:$B$228))</f>
        <v>212.51499999999999</v>
      </c>
      <c r="N111" s="4">
        <f>Forward!N111*(1+SUM($B111:$B$228))+(-'Swap - Encargos'!E28+'Swap - Encargos'!Q28-'Swap - Encargos'!$M28)*(1+SUM($B111:$B$228))</f>
        <v>276.26949999999999</v>
      </c>
      <c r="O111" s="4">
        <f>Forward!O111*(1+SUM($B111:$B$228))+(-'Swap - Encargos'!F28+'Swap - Encargos'!R28-'Swap - Encargos'!$M28)*(1+SUM($B111:$B$228))</f>
        <v>263.96600000000001</v>
      </c>
      <c r="P111" s="4">
        <f>Forward!P111*(1+SUM($B111:$B$228))+(-'Swap - Encargos'!G28+'Swap - Encargos'!S28-'Swap - Encargos'!$M28)*(1+SUM($B111:$B$228))</f>
        <v>261.72899999999998</v>
      </c>
      <c r="Q111" s="4">
        <f>Forward!Q111*(1+SUM($B111:$B$228))+(-'Swap - Encargos'!H28+'Swap - Encargos'!T28-'Swap - Encargos'!$M28)*(1+SUM($B111:$B$228))</f>
        <v>253.89949999999999</v>
      </c>
      <c r="R111" s="4">
        <f>Forward!R111*(1+SUM($B111:$B$228))+(-'Swap - Encargos'!I28+'Swap - Encargos'!U28-'Swap - Encargos'!$M28)*(1+SUM($B111:$B$228))</f>
        <v>248.30700000000002</v>
      </c>
      <c r="S111" s="4">
        <f>Forward!S111*(1+SUM($B111:$B$228))+(-'Swap - Encargos'!J28+'Swap - Encargos'!V28-'Swap - Encargos'!$M28)*(1+SUM($B111:$B$228))</f>
        <v>242.71450000000002</v>
      </c>
      <c r="T111" s="4">
        <f>Forward!T111*(1+SUM($B111:$B$228))+(-'Swap - Encargos'!K28+'Swap - Encargos'!W28-'Swap - Encargos'!$M28)*(1+SUM($B111:$B$228))</f>
        <v>237.12200000000001</v>
      </c>
      <c r="U111" s="4">
        <f>Forward!U111*(1+SUM($B111:$B$228))</f>
        <v>0</v>
      </c>
      <c r="V111" s="6"/>
      <c r="W111" s="20">
        <f t="shared" si="0"/>
        <v>252.28388888888887</v>
      </c>
      <c r="X111" s="20">
        <f t="shared" si="1"/>
        <v>243.73304948559664</v>
      </c>
      <c r="Y111" s="23">
        <f t="shared" si="2"/>
        <v>254.27233333333334</v>
      </c>
      <c r="Z111" s="23">
        <f t="shared" si="3"/>
        <v>241.04619787037038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136.73166111111109</v>
      </c>
      <c r="AJ111" s="9">
        <f t="shared" si="8"/>
        <v>0.35148122256581033</v>
      </c>
      <c r="AK111" s="9">
        <f t="shared" si="9"/>
        <v>0.35148122256581033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Encargos'!D29+'Swap - Encargos'!P29-'Swap - Encargos'!$M29)*(1+SUM($B112:$B$228))</f>
        <v>214.26860000000002</v>
      </c>
      <c r="N112" s="4">
        <f>Forward!N112*(1+SUM($B112:$B$228))+(-'Swap - Encargos'!E29+'Swap - Encargos'!Q29-'Swap - Encargos'!$M29)*(1+SUM($B112:$B$228))</f>
        <v>255.346</v>
      </c>
      <c r="O112" s="4">
        <f>Forward!O112*(1+SUM($B112:$B$228))+(-'Swap - Encargos'!F29+'Swap - Encargos'!R29-'Swap - Encargos'!$M29)*(1+SUM($B112:$B$228))</f>
        <v>247.5746</v>
      </c>
      <c r="P112" s="4">
        <f>Forward!P112*(1+SUM($B112:$B$228))+(-'Swap - Encargos'!G29+'Swap - Encargos'!S29-'Swap - Encargos'!$M29)*(1+SUM($B112:$B$228))</f>
        <v>244.24400000000003</v>
      </c>
      <c r="Q112" s="4">
        <f>Forward!Q112*(1+SUM($B112:$B$228))+(-'Swap - Encargos'!H29+'Swap - Encargos'!T29-'Swap - Encargos'!$M29)*(1+SUM($B112:$B$228))</f>
        <v>246.46440000000001</v>
      </c>
      <c r="R112" s="4">
        <f>Forward!R112*(1+SUM($B112:$B$228))+(-'Swap - Encargos'!I29+'Swap - Encargos'!U29-'Swap - Encargos'!$M29)*(1+SUM($B112:$B$228))</f>
        <v>245.35420000000002</v>
      </c>
      <c r="S112" s="4">
        <f>Forward!S112*(1+SUM($B112:$B$228))+(-'Swap - Encargos'!J29+'Swap - Encargos'!V29-'Swap - Encargos'!$M29)*(1+SUM($B112:$B$228))</f>
        <v>239.8032</v>
      </c>
      <c r="T112" s="4">
        <f>Forward!T112*(1+SUM($B112:$B$228))+(-'Swap - Encargos'!K29+'Swap - Encargos'!W29-'Swap - Encargos'!$M29)*(1+SUM($B112:$B$228))</f>
        <v>234.25220000000002</v>
      </c>
      <c r="U112" s="4">
        <f>Forward!U112*(1+SUM($B112:$B$228))</f>
        <v>0</v>
      </c>
      <c r="V112" s="6"/>
      <c r="W112" s="20">
        <f t="shared" si="0"/>
        <v>240.72836666666666</v>
      </c>
      <c r="X112" s="20">
        <f t="shared" si="1"/>
        <v>243.73304948559664</v>
      </c>
      <c r="Y112" s="23">
        <f t="shared" si="2"/>
        <v>242.61570666666665</v>
      </c>
      <c r="Z112" s="23">
        <f t="shared" si="3"/>
        <v>241.04619787037038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148.2871833333333</v>
      </c>
      <c r="AJ112" s="9">
        <f t="shared" si="8"/>
        <v>0.38118574780194087</v>
      </c>
      <c r="AK112" s="9">
        <f t="shared" si="9"/>
        <v>0.38118574780194087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Encargos'!D30+'Swap - Encargos'!P30-'Swap - Encargos'!$M30)*(1+SUM($B113:$B$228))</f>
        <v>194.005</v>
      </c>
      <c r="N113" s="4">
        <f>Forward!N113*(1+SUM($B113:$B$228))+(-'Swap - Encargos'!E30+'Swap - Encargos'!Q30-'Swap - Encargos'!$M30)*(1+SUM($B113:$B$228))</f>
        <v>226.15440000000001</v>
      </c>
      <c r="O113" s="4">
        <f>Forward!O113*(1+SUM($B113:$B$228))+(-'Swap - Encargos'!F30+'Swap - Encargos'!R30-'Swap - Encargos'!$M30)*(1+SUM($B113:$B$228))</f>
        <v>231.69740000000002</v>
      </c>
      <c r="P113" s="4">
        <f>Forward!P113*(1+SUM($B113:$B$228))+(-'Swap - Encargos'!G30+'Swap - Encargos'!S30-'Swap - Encargos'!$M30)*(1+SUM($B113:$B$228))</f>
        <v>233.91460000000001</v>
      </c>
      <c r="Q113" s="4">
        <f>Forward!Q113*(1+SUM($B113:$B$228))+(-'Swap - Encargos'!H30+'Swap - Encargos'!T30-'Swap - Encargos'!$M30)*(1+SUM($B113:$B$228))</f>
        <v>230.58880000000002</v>
      </c>
      <c r="R113" s="4">
        <f>Forward!R113*(1+SUM($B113:$B$228))+(-'Swap - Encargos'!I30+'Swap - Encargos'!U30-'Swap - Encargos'!$M30)*(1+SUM($B113:$B$228))</f>
        <v>222.82859999999999</v>
      </c>
      <c r="S113" s="4">
        <f>Forward!S113*(1+SUM($B113:$B$228))+(-'Swap - Encargos'!J30+'Swap - Encargos'!V30-'Swap - Encargos'!$M30)*(1+SUM($B113:$B$228))</f>
        <v>217.28559999999999</v>
      </c>
      <c r="T113" s="4">
        <f>Forward!T113*(1+SUM($B113:$B$228))+(-'Swap - Encargos'!K30+'Swap - Encargos'!W30-'Swap - Encargos'!$M30)*(1+SUM($B113:$B$228))</f>
        <v>211.74259999999998</v>
      </c>
      <c r="U113" s="4">
        <f>Forward!U113*(1+SUM($B113:$B$228))</f>
        <v>0</v>
      </c>
      <c r="V113" s="6"/>
      <c r="W113" s="20">
        <f t="shared" si="0"/>
        <v>220.61140000000003</v>
      </c>
      <c r="X113" s="20">
        <f t="shared" si="1"/>
        <v>243.73304948559664</v>
      </c>
      <c r="Y113" s="23">
        <f t="shared" si="2"/>
        <v>224.71322000000001</v>
      </c>
      <c r="Z113" s="23">
        <f t="shared" si="3"/>
        <v>241.04619787037038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168.40414999999993</v>
      </c>
      <c r="AJ113" s="9">
        <f t="shared" si="8"/>
        <v>0.4328982478978024</v>
      </c>
      <c r="AK113" s="9">
        <f t="shared" si="9"/>
        <v>0.4328982478978024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Encargos'!D31+'Swap - Encargos'!P31-'Swap - Encargos'!$M31)*(1+SUM($B114:$B$228))</f>
        <v>173.45359999999999</v>
      </c>
      <c r="N114" s="4">
        <f>Forward!N114*(1+SUM($B114:$B$228))+(-'Swap - Encargos'!E31+'Swap - Encargos'!Q31-'Swap - Encargos'!$M31)*(1+SUM($B114:$B$228))</f>
        <v>214.3312</v>
      </c>
      <c r="O114" s="4">
        <f>Forward!O114*(1+SUM($B114:$B$228))+(-'Swap - Encargos'!F31+'Swap - Encargos'!R31-'Swap - Encargos'!$M31)*(1+SUM($B114:$B$228))</f>
        <v>225.3792</v>
      </c>
      <c r="P114" s="4">
        <f>Forward!P114*(1+SUM($B114:$B$228))+(-'Swap - Encargos'!G31+'Swap - Encargos'!S31-'Swap - Encargos'!$M31)*(1+SUM($B114:$B$228))</f>
        <v>222.06479999999999</v>
      </c>
      <c r="Q114" s="4">
        <f>Forward!Q114*(1+SUM($B114:$B$228))+(-'Swap - Encargos'!H31+'Swap - Encargos'!T31-'Swap - Encargos'!$M31)*(1+SUM($B114:$B$228))</f>
        <v>220.95999999999998</v>
      </c>
      <c r="R114" s="4">
        <f>Forward!R114*(1+SUM($B114:$B$228))+(-'Swap - Encargos'!I31+'Swap - Encargos'!U31-'Swap - Encargos'!$M31)*(1+SUM($B114:$B$228))</f>
        <v>216.54079999999999</v>
      </c>
      <c r="S114" s="4">
        <f>Forward!S114*(1+SUM($B114:$B$228))+(-'Swap - Encargos'!J31+'Swap - Encargos'!V31-'Swap - Encargos'!$M31)*(1+SUM($B114:$B$228))</f>
        <v>211.01679999999999</v>
      </c>
      <c r="T114" s="4">
        <f>Forward!T114*(1+SUM($B114:$B$228))+(-'Swap - Encargos'!K31+'Swap - Encargos'!W31-'Swap - Encargos'!$M31)*(1+SUM($B114:$B$228))</f>
        <v>205.49279999999999</v>
      </c>
      <c r="U114" s="4">
        <f>Forward!U114*(1+SUM($B114:$B$228))</f>
        <v>0</v>
      </c>
      <c r="V114" s="6"/>
      <c r="W114" s="20">
        <f t="shared" si="0"/>
        <v>209.78924444444445</v>
      </c>
      <c r="X114" s="20">
        <f t="shared" si="1"/>
        <v>243.73304948559664</v>
      </c>
      <c r="Y114" s="23">
        <f t="shared" si="2"/>
        <v>214.11023999999998</v>
      </c>
      <c r="Z114" s="23">
        <f t="shared" si="3"/>
        <v>241.04619787037038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179.22630555555551</v>
      </c>
      <c r="AJ114" s="9">
        <f t="shared" si="8"/>
        <v>0.46071758713901162</v>
      </c>
      <c r="AK114" s="9">
        <f t="shared" si="9"/>
        <v>0.46071758713901162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Encargos'!D32+'Swap - Encargos'!P32-'Swap - Encargos'!$M32)*(1+SUM($B115:$B$228))</f>
        <v>237.64320000000004</v>
      </c>
      <c r="N115" s="4">
        <f>Forward!N115*(1+SUM($B115:$B$228))+(-'Swap - Encargos'!E32+'Swap - Encargos'!Q32-'Swap - Encargos'!$M32)*(1+SUM($B115:$B$228))</f>
        <v>249.74540000000002</v>
      </c>
      <c r="O115" s="4">
        <f>Forward!O115*(1+SUM($B115:$B$228))+(-'Swap - Encargos'!F32+'Swap - Encargos'!R32-'Swap - Encargos'!$M32)*(1+SUM($B115:$B$228))</f>
        <v>243.14420000000001</v>
      </c>
      <c r="P115" s="4">
        <f>Forward!P115*(1+SUM($B115:$B$228))+(-'Swap - Encargos'!G32+'Swap - Encargos'!S32-'Swap - Encargos'!$M32)*(1+SUM($B115:$B$228))</f>
        <v>231.042</v>
      </c>
      <c r="Q115" s="4">
        <f>Forward!Q115*(1+SUM($B115:$B$228))+(-'Swap - Encargos'!H32+'Swap - Encargos'!T32-'Swap - Encargos'!$M32)*(1+SUM($B115:$B$228))</f>
        <v>228.84160000000003</v>
      </c>
      <c r="R115" s="4">
        <f>Forward!R115*(1+SUM($B115:$B$228))+(-'Swap - Encargos'!I32+'Swap - Encargos'!U32-'Swap - Encargos'!$M32)*(1+SUM($B115:$B$228))</f>
        <v>221.14020000000002</v>
      </c>
      <c r="S115" s="4">
        <f>Forward!S115*(1+SUM($B115:$B$228))+(-'Swap - Encargos'!J32+'Swap - Encargos'!V32-'Swap - Encargos'!$M32)*(1+SUM($B115:$B$228))</f>
        <v>215.63920000000002</v>
      </c>
      <c r="T115" s="4">
        <f>Forward!T115*(1+SUM($B115:$B$228))+(-'Swap - Encargos'!K32+'Swap - Encargos'!W32-'Swap - Encargos'!$M32)*(1+SUM($B115:$B$228))</f>
        <v>210.13820000000001</v>
      </c>
      <c r="U115" s="4">
        <f>Forward!U115*(1+SUM($B115:$B$228))</f>
        <v>0</v>
      </c>
      <c r="V115" s="6"/>
      <c r="W115" s="20">
        <f t="shared" si="0"/>
        <v>242.59410000000005</v>
      </c>
      <c r="X115" s="20">
        <f t="shared" si="1"/>
        <v>243.73304948559664</v>
      </c>
      <c r="Y115" s="23">
        <f t="shared" si="2"/>
        <v>236.70803000000004</v>
      </c>
      <c r="Z115" s="23">
        <f t="shared" si="3"/>
        <v>241.04619787037038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146.42144999999991</v>
      </c>
      <c r="AJ115" s="9">
        <f t="shared" si="8"/>
        <v>0.37638970987149467</v>
      </c>
      <c r="AK115" s="9">
        <f t="shared" si="9"/>
        <v>0.37638970987149467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Encargos'!D33+'Swap - Encargos'!P33-'Swap - Encargos'!$M33)*(1+SUM($B116:$B$228))</f>
        <v>297.58510000000001</v>
      </c>
      <c r="N116" s="4">
        <f>Forward!N116*(1+SUM($B116:$B$228))+(-'Swap - Encargos'!E33+'Swap - Encargos'!Q33-'Swap - Encargos'!$M33)*(1+SUM($B116:$B$228))</f>
        <v>271.23070000000001</v>
      </c>
      <c r="O116" s="4">
        <f>Forward!O116*(1+SUM($B116:$B$228))+(-'Swap - Encargos'!F33+'Swap - Encargos'!R33-'Swap - Encargos'!$M33)*(1+SUM($B116:$B$228))</f>
        <v>249.26870000000002</v>
      </c>
      <c r="P116" s="4">
        <f>Forward!P116*(1+SUM($B116:$B$228))+(-'Swap - Encargos'!G33+'Swap - Encargos'!S33-'Swap - Encargos'!$M33)*(1+SUM($B116:$B$228))</f>
        <v>234.99340000000001</v>
      </c>
      <c r="Q116" s="4">
        <f>Forward!Q116*(1+SUM($B116:$B$228))+(-'Swap - Encargos'!H33+'Swap - Encargos'!T33-'Swap - Encargos'!$M33)*(1+SUM($B116:$B$228))</f>
        <v>229.50290000000001</v>
      </c>
      <c r="R116" s="4">
        <f>Forward!R116*(1+SUM($B116:$B$228))+(-'Swap - Encargos'!I33+'Swap - Encargos'!U33-'Swap - Encargos'!$M33)*(1+SUM($B116:$B$228))</f>
        <v>221.81620000000001</v>
      </c>
      <c r="S116" s="4">
        <f>Forward!S116*(1+SUM($B116:$B$228))+(-'Swap - Encargos'!J33+'Swap - Encargos'!V33-'Swap - Encargos'!$M33)*(1+SUM($B116:$B$228))</f>
        <v>216.32570000000001</v>
      </c>
      <c r="T116" s="4">
        <f>Forward!T116*(1+SUM($B116:$B$228))+(-'Swap - Encargos'!K33+'Swap - Encargos'!W33-'Swap - Encargos'!$M33)*(1+SUM($B116:$B$228))</f>
        <v>210.83520000000001</v>
      </c>
      <c r="U116" s="4">
        <f>Forward!U116*(1+SUM($B116:$B$228))</f>
        <v>0</v>
      </c>
      <c r="V116" s="6"/>
      <c r="W116" s="20">
        <f t="shared" si="0"/>
        <v>262.26288333333338</v>
      </c>
      <c r="X116" s="20">
        <f t="shared" si="1"/>
        <v>243.73304948559664</v>
      </c>
      <c r="Y116" s="23">
        <f t="shared" si="2"/>
        <v>248.93927000000002</v>
      </c>
      <c r="Z116" s="23">
        <f t="shared" si="3"/>
        <v>241.04619787037038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126.75266666666658</v>
      </c>
      <c r="AJ116" s="9">
        <f t="shared" si="8"/>
        <v>0.32582930596647514</v>
      </c>
      <c r="AK116" s="9">
        <f t="shared" si="9"/>
        <v>0.32582930596647514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Encargos'!D34+'Swap - Encargos'!P34-'Swap - Encargos'!$M34)*(1+SUM($B117:$B$228))</f>
        <v>236.36880000000002</v>
      </c>
      <c r="N117" s="4">
        <f>Forward!N117*(1+SUM($B117:$B$228))+(-'Swap - Encargos'!E34+'Swap - Encargos'!Q34-'Swap - Encargos'!$M34)*(1+SUM($B117:$B$228))</f>
        <v>253.87760000000003</v>
      </c>
      <c r="O117" s="4">
        <f>Forward!O117*(1+SUM($B117:$B$228))+(-'Swap - Encargos'!F34+'Swap - Encargos'!R34-'Swap - Encargos'!$M34)*(1+SUM($B117:$B$228))</f>
        <v>236.36880000000002</v>
      </c>
      <c r="P117" s="4">
        <f>Forward!P117*(1+SUM($B117:$B$228))+(-'Swap - Encargos'!G34+'Swap - Encargos'!S34-'Swap - Encargos'!$M34)*(1+SUM($B117:$B$228))</f>
        <v>231.99160000000001</v>
      </c>
      <c r="Q117" s="4">
        <f>Forward!Q117*(1+SUM($B117:$B$228))+(-'Swap - Encargos'!H34+'Swap - Encargos'!T34-'Swap - Encargos'!$M34)*(1+SUM($B117:$B$228))</f>
        <v>222.1429</v>
      </c>
      <c r="R117" s="4">
        <f>Forward!R117*(1+SUM($B117:$B$228))+(-'Swap - Encargos'!I34+'Swap - Encargos'!U34-'Swap - Encargos'!$M34)*(1+SUM($B117:$B$228))</f>
        <v>214.4828</v>
      </c>
      <c r="S117" s="4">
        <f>Forward!S117*(1+SUM($B117:$B$228))+(-'Swap - Encargos'!J34+'Swap - Encargos'!V34-'Swap - Encargos'!$M34)*(1+SUM($B117:$B$228))</f>
        <v>211.19990000000001</v>
      </c>
      <c r="T117" s="4">
        <f>Forward!T117*(1+SUM($B117:$B$228))+(-'Swap - Encargos'!K34+'Swap - Encargos'!W34-'Swap - Encargos'!$M34)*(1+SUM($B117:$B$228))</f>
        <v>206.82270000000003</v>
      </c>
      <c r="U117" s="4">
        <f>Forward!U117*(1+SUM($B117:$B$228))</f>
        <v>0</v>
      </c>
      <c r="V117" s="6"/>
      <c r="W117" s="20">
        <f t="shared" si="0"/>
        <v>241.35394444444444</v>
      </c>
      <c r="X117" s="20">
        <f t="shared" si="1"/>
        <v>243.73304948559664</v>
      </c>
      <c r="Y117" s="23">
        <f t="shared" si="2"/>
        <v>233.59657333333334</v>
      </c>
      <c r="Z117" s="23">
        <f t="shared" si="3"/>
        <v>241.04619787037038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147.66160555555552</v>
      </c>
      <c r="AJ117" s="9">
        <f t="shared" si="8"/>
        <v>0.37957764299024949</v>
      </c>
      <c r="AK117" s="9">
        <f t="shared" si="9"/>
        <v>0.37957764299024949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Encargos'!D35+'Swap - Encargos'!P35-'Swap - Encargos'!$M35)*(1+SUM($B118:$B$228))</f>
        <v>287.30119999999999</v>
      </c>
      <c r="N118" s="4">
        <f>Forward!N118*(1+SUM($B118:$B$228))+(-'Swap - Encargos'!E35+'Swap - Encargos'!Q35-'Swap - Encargos'!$M35)*(1+SUM($B118:$B$228))</f>
        <v>263.26840000000004</v>
      </c>
      <c r="O118" s="4">
        <f>Forward!O118*(1+SUM($B118:$B$228))+(-'Swap - Encargos'!F35+'Swap - Encargos'!R35-'Swap - Encargos'!$M35)*(1+SUM($B118:$B$228))</f>
        <v>247.97480000000002</v>
      </c>
      <c r="P118" s="4">
        <f>Forward!P118*(1+SUM($B118:$B$228))+(-'Swap - Encargos'!G35+'Swap - Encargos'!S35-'Swap - Encargos'!$M35)*(1+SUM($B118:$B$228))</f>
        <v>237.05080000000001</v>
      </c>
      <c r="Q118" s="4">
        <f>Forward!Q118*(1+SUM($B118:$B$228))+(-'Swap - Encargos'!H35+'Swap - Encargos'!T35-'Swap - Encargos'!$M35)*(1+SUM($B118:$B$228))</f>
        <v>226.1268</v>
      </c>
      <c r="R118" s="4">
        <f>Forward!R118*(1+SUM($B118:$B$228))+(-'Swap - Encargos'!I35+'Swap - Encargos'!U35-'Swap - Encargos'!$M35)*(1+SUM($B118:$B$228))</f>
        <v>222.84960000000001</v>
      </c>
      <c r="S118" s="4">
        <f>Forward!S118*(1+SUM($B118:$B$228))+(-'Swap - Encargos'!J35+'Swap - Encargos'!V35-'Swap - Encargos'!$M35)*(1+SUM($B118:$B$228))</f>
        <v>219.57240000000002</v>
      </c>
      <c r="T118" s="4">
        <f>Forward!T118*(1+SUM($B118:$B$228))+(-'Swap - Encargos'!K35+'Swap - Encargos'!W35-'Swap - Encargos'!$M35)*(1+SUM($B118:$B$228))</f>
        <v>215.20280000000002</v>
      </c>
      <c r="U118" s="4">
        <f>Forward!U118*(1+SUM($B118:$B$228))</f>
        <v>0</v>
      </c>
      <c r="V118" s="6"/>
      <c r="W118" s="20">
        <f t="shared" si="0"/>
        <v>255.01471111111115</v>
      </c>
      <c r="X118" s="20">
        <f t="shared" si="1"/>
        <v>243.73304948559664</v>
      </c>
      <c r="Y118" s="23">
        <f t="shared" si="2"/>
        <v>243.75085333333337</v>
      </c>
      <c r="Z118" s="23">
        <f t="shared" si="3"/>
        <v>241.04619787037038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134.00083888888881</v>
      </c>
      <c r="AJ118" s="9">
        <f t="shared" si="8"/>
        <v>0.34446139463805192</v>
      </c>
      <c r="AK118" s="9">
        <f t="shared" si="9"/>
        <v>0.34446139463805192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Encargos'!D36+'Swap - Encargos'!P36-'Swap - Encargos'!$M36)*(1+SUM($B119:$B$228))</f>
        <v>345.98400000000004</v>
      </c>
      <c r="N119" s="4">
        <f>Forward!N119*(1+SUM($B119:$B$228))+(-'Swap - Encargos'!E36+'Swap - Encargos'!Q36-'Swap - Encargos'!$M36)*(1+SUM($B119:$B$228))</f>
        <v>267.64800000000002</v>
      </c>
      <c r="O119" s="4">
        <f>Forward!O119*(1+SUM($B119:$B$228))+(-'Swap - Encargos'!F36+'Swap - Encargos'!R36-'Swap - Encargos'!$M36)*(1+SUM($B119:$B$228))</f>
        <v>239.36</v>
      </c>
      <c r="P119" s="4">
        <f>Forward!P119*(1+SUM($B119:$B$228))+(-'Swap - Encargos'!G36+'Swap - Encargos'!S36-'Swap - Encargos'!$M36)*(1+SUM($B119:$B$228))</f>
        <v>225.21600000000004</v>
      </c>
      <c r="Q119" s="4">
        <f>Forward!Q119*(1+SUM($B119:$B$228))+(-'Swap - Encargos'!H36+'Swap - Encargos'!T36-'Swap - Encargos'!$M36)*(1+SUM($B119:$B$228))</f>
        <v>226.304</v>
      </c>
      <c r="R119" s="4">
        <f>Forward!R119*(1+SUM($B119:$B$228))+(-'Swap - Encargos'!I36+'Swap - Encargos'!U36-'Swap - Encargos'!$M36)*(1+SUM($B119:$B$228))</f>
        <v>218.68799999999999</v>
      </c>
      <c r="S119" s="4">
        <f>Forward!S119*(1+SUM($B119:$B$228))+(-'Swap - Encargos'!J36+'Swap - Encargos'!V36-'Swap - Encargos'!$M36)*(1+SUM($B119:$B$228))</f>
        <v>215.42400000000001</v>
      </c>
      <c r="T119" s="4">
        <f>Forward!T119*(1+SUM($B119:$B$228))+(-'Swap - Encargos'!K36+'Swap - Encargos'!W36-'Swap - Encargos'!$M36)*(1+SUM($B119:$B$228))</f>
        <v>211.072</v>
      </c>
      <c r="U119" s="4">
        <f>Forward!U119*(1+SUM($B119:$B$228))</f>
        <v>0</v>
      </c>
      <c r="V119" s="6"/>
      <c r="W119" s="20">
        <f t="shared" si="0"/>
        <v>254.13866666666672</v>
      </c>
      <c r="X119" s="20">
        <f t="shared" si="1"/>
        <v>243.73304948559664</v>
      </c>
      <c r="Y119" s="23">
        <f t="shared" si="2"/>
        <v>241.80799999999999</v>
      </c>
      <c r="Z119" s="23">
        <f t="shared" si="3"/>
        <v>241.04619787037038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134.87688333333324</v>
      </c>
      <c r="AJ119" s="9">
        <f t="shared" si="8"/>
        <v>0.34671334689148864</v>
      </c>
      <c r="AK119" s="9">
        <f t="shared" si="9"/>
        <v>0.34671334689148864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Encargos'!D37+'Swap - Encargos'!P37-'Swap - Encargos'!$M37)*(1+SUM($B120:$B$228))</f>
        <v>306.37580000000003</v>
      </c>
      <c r="N120" s="4">
        <f>Forward!N120*(1+SUM($B120:$B$228))+(-'Swap - Encargos'!E37+'Swap - Encargos'!Q37-'Swap - Encargos'!$M37)*(1+SUM($B120:$B$228))</f>
        <v>197.03319999999999</v>
      </c>
      <c r="O120" s="4">
        <f>Forward!O120*(1+SUM($B120:$B$228))+(-'Swap - Encargos'!F37+'Swap - Encargos'!R37-'Swap - Encargos'!$M37)*(1+SUM($B120:$B$228))</f>
        <v>226.26339999999999</v>
      </c>
      <c r="P120" s="4">
        <f>Forward!P120*(1+SUM($B120:$B$228))+(-'Swap - Encargos'!G37+'Swap - Encargos'!S37-'Swap - Encargos'!$M37)*(1+SUM($B120:$B$228))</f>
        <v>226.26339999999999</v>
      </c>
      <c r="Q120" s="4">
        <f>Forward!Q120*(1+SUM($B120:$B$228))+(-'Swap - Encargos'!H37+'Swap - Encargos'!T37-'Swap - Encargos'!$M37)*(1+SUM($B120:$B$228))</f>
        <v>215.43740000000003</v>
      </c>
      <c r="R120" s="4">
        <f>Forward!R120*(1+SUM($B120:$B$228))+(-'Swap - Encargos'!I37+'Swap - Encargos'!U37-'Swap - Encargos'!$M37)*(1+SUM($B120:$B$228))</f>
        <v>213.2722</v>
      </c>
      <c r="S120" s="4">
        <f>Forward!S120*(1+SUM($B120:$B$228))+(-'Swap - Encargos'!J37+'Swap - Encargos'!V37-'Swap - Encargos'!$M37)*(1+SUM($B120:$B$228))</f>
        <v>210.02439999999999</v>
      </c>
      <c r="T120" s="4">
        <f>Forward!T120*(1+SUM($B120:$B$228))+(-'Swap - Encargos'!K37+'Swap - Encargos'!W37-'Swap - Encargos'!$M37)*(1+SUM($B120:$B$228))</f>
        <v>205.69400000000002</v>
      </c>
      <c r="U120" s="4">
        <f>Forward!U120*(1+SUM($B120:$B$228))</f>
        <v>0</v>
      </c>
      <c r="V120" s="6"/>
      <c r="W120" s="20">
        <f t="shared" si="0"/>
        <v>220.97068888888887</v>
      </c>
      <c r="X120" s="20">
        <f t="shared" si="1"/>
        <v>243.73304948559664</v>
      </c>
      <c r="Y120" s="23">
        <f t="shared" si="2"/>
        <v>218.75737333333331</v>
      </c>
      <c r="Z120" s="23">
        <f t="shared" si="3"/>
        <v>241.04619787037038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168.04486111111109</v>
      </c>
      <c r="AJ120" s="9">
        <f t="shared" si="8"/>
        <v>0.43197466299511961</v>
      </c>
      <c r="AK120" s="9">
        <f t="shared" si="9"/>
        <v>0.43197466299511961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Encargos'!D38+'Swap - Encargos'!P38-'Swap - Encargos'!$M38)*(1+SUM($B121:$B$228))</f>
        <v>163.9624</v>
      </c>
      <c r="N121" s="4">
        <f>Forward!N121*(1+SUM($B121:$B$228))+(-'Swap - Encargos'!E38+'Swap - Encargos'!Q38-'Swap - Encargos'!$M38)*(1+SUM($B121:$B$228))</f>
        <v>211.42519999999999</v>
      </c>
      <c r="O121" s="4">
        <f>Forward!O121*(1+SUM($B121:$B$228))+(-'Swap - Encargos'!F38+'Swap - Encargos'!R38-'Swap - Encargos'!$M38)*(1+SUM($B121:$B$228))</f>
        <v>227.60570000000001</v>
      </c>
      <c r="P121" s="4">
        <f>Forward!P121*(1+SUM($B121:$B$228))+(-'Swap - Encargos'!G38+'Swap - Encargos'!S38-'Swap - Encargos'!$M38)*(1+SUM($B121:$B$228))</f>
        <v>238.39270000000002</v>
      </c>
      <c r="Q121" s="4">
        <f>Forward!Q121*(1+SUM($B121:$B$228))+(-'Swap - Encargos'!H38+'Swap - Encargos'!T38-'Swap - Encargos'!$M38)*(1+SUM($B121:$B$228))</f>
        <v>229.76310000000001</v>
      </c>
      <c r="R121" s="4">
        <f>Forward!R121*(1+SUM($B121:$B$228))+(-'Swap - Encargos'!I38+'Swap - Encargos'!U38-'Swap - Encargos'!$M38)*(1+SUM($B121:$B$228))</f>
        <v>223.29090000000002</v>
      </c>
      <c r="S121" s="4">
        <f>Forward!S121*(1+SUM($B121:$B$228))+(-'Swap - Encargos'!J38+'Swap - Encargos'!V38-'Swap - Encargos'!$M38)*(1+SUM($B121:$B$228))</f>
        <v>220.0548</v>
      </c>
      <c r="T121" s="4">
        <f>Forward!T121*(1+SUM($B121:$B$228))+(-'Swap - Encargos'!K38+'Swap - Encargos'!W38-'Swap - Encargos'!$M38)*(1+SUM($B121:$B$228))</f>
        <v>215.74</v>
      </c>
      <c r="U121" s="4">
        <f>Forward!U121*(1+SUM($B121:$B$228))</f>
        <v>0</v>
      </c>
      <c r="V121" s="6"/>
      <c r="W121" s="20">
        <f t="shared" si="0"/>
        <v>223.74035833333332</v>
      </c>
      <c r="X121" s="20">
        <f t="shared" si="1"/>
        <v>243.73304948559664</v>
      </c>
      <c r="Y121" s="23">
        <f t="shared" si="2"/>
        <v>225.10671166666665</v>
      </c>
      <c r="Z121" s="23">
        <f t="shared" si="3"/>
        <v>241.04619787037038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165.27519166666664</v>
      </c>
      <c r="AJ121" s="9">
        <f t="shared" si="8"/>
        <v>0.42485497473472889</v>
      </c>
      <c r="AK121" s="9">
        <f t="shared" si="9"/>
        <v>0.42485497473472889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Encargos'!E39+'Swap - Encargos'!Q39-'Swap - Encargos'!$M39)*(1+SUM($B122:$B$228))</f>
        <v>210.40599999999998</v>
      </c>
      <c r="O122" s="4">
        <f>Forward!O122*(1+SUM($B122:$B$228))+(-'Swap - Encargos'!F39+'Swap - Encargos'!R39-'Swap - Encargos'!$M39)*(1+SUM($B122:$B$228))</f>
        <v>237.24349999999998</v>
      </c>
      <c r="P122" s="4">
        <f>Forward!P122*(1+SUM($B122:$B$228))+(-'Swap - Encargos'!G39+'Swap - Encargos'!S39-'Swap - Encargos'!$M39)*(1+SUM($B122:$B$228))</f>
        <v>230.80249999999998</v>
      </c>
      <c r="Q122" s="4">
        <f>Forward!Q122*(1+SUM($B122:$B$228))+(-'Swap - Encargos'!H39+'Swap - Encargos'!T39-'Swap - Encargos'!$M39)*(1+SUM($B122:$B$228))</f>
        <v>221.14099999999996</v>
      </c>
      <c r="R122" s="4">
        <f>Forward!R122*(1+SUM($B122:$B$228))+(-'Swap - Encargos'!I39+'Swap - Encargos'!U39-'Swap - Encargos'!$M39)*(1+SUM($B122:$B$228))</f>
        <v>215.77349999999996</v>
      </c>
      <c r="S122" s="4">
        <f>Forward!S122*(1+SUM($B122:$B$228))+(-'Swap - Encargos'!J39+'Swap - Encargos'!V39-'Swap - Encargos'!$M39)*(1+SUM($B122:$B$228))</f>
        <v>212.55299999999997</v>
      </c>
      <c r="T122" s="4">
        <f>Forward!T122*(1+SUM($B122:$B$228))+(-'Swap - Encargos'!K39+'Swap - Encargos'!W39-'Swap - Encargos'!$M39)*(1+SUM($B122:$B$228))</f>
        <v>208.25899999999999</v>
      </c>
      <c r="U122" s="4">
        <f>Forward!U122*(1+SUM($B122:$B$228))</f>
        <v>0</v>
      </c>
      <c r="V122" s="6"/>
      <c r="W122" s="20">
        <f t="shared" si="0"/>
        <v>226.15066666666664</v>
      </c>
      <c r="X122" s="20">
        <f t="shared" si="1"/>
        <v>243.73304948559664</v>
      </c>
      <c r="Y122" s="23">
        <f t="shared" si="2"/>
        <v>223.07329999999996</v>
      </c>
      <c r="Z122" s="23">
        <f t="shared" si="3"/>
        <v>241.04619787037038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179.95438333333331</v>
      </c>
      <c r="AJ122" s="9">
        <f t="shared" si="8"/>
        <v>0.44312274209181424</v>
      </c>
      <c r="AK122" s="9">
        <f t="shared" si="9"/>
        <v>0.44312274209181424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Encargos'!E40+'Swap - Encargos'!Q40-'Swap - Encargos'!$M40)*(1+SUM($B123:$B$228))</f>
        <v>266.90309999999999</v>
      </c>
      <c r="O123" s="4">
        <f>Forward!O123*(1+SUM($B123:$B$228))+(-'Swap - Encargos'!F40+'Swap - Encargos'!R40-'Swap - Encargos'!$M40)*(1+SUM($B123:$B$228))</f>
        <v>250.8246</v>
      </c>
      <c r="P123" s="4">
        <f>Forward!P123*(1+SUM($B123:$B$228))+(-'Swap - Encargos'!G40+'Swap - Encargos'!S40-'Swap - Encargos'!$M40)*(1+SUM($B123:$B$228))</f>
        <v>248.68080000000003</v>
      </c>
      <c r="Q123" s="4">
        <f>Forward!Q123*(1+SUM($B123:$B$228))+(-'Swap - Encargos'!H40+'Swap - Encargos'!T40-'Swap - Encargos'!$M40)*(1+SUM($B123:$B$228))</f>
        <v>229.38660000000002</v>
      </c>
      <c r="R123" s="4">
        <f>Forward!R123*(1+SUM($B123:$B$228))+(-'Swap - Encargos'!I40+'Swap - Encargos'!U40-'Swap - Encargos'!$M40)*(1+SUM($B123:$B$228))</f>
        <v>225.09900000000002</v>
      </c>
      <c r="S123" s="4">
        <f>Forward!S123*(1+SUM($B123:$B$228))+(-'Swap - Encargos'!J40+'Swap - Encargos'!V40-'Swap - Encargos'!$M40)*(1+SUM($B123:$B$228))</f>
        <v>221.88330000000002</v>
      </c>
      <c r="T123" s="4">
        <f>Forward!T123*(1+SUM($B123:$B$228))+(-'Swap - Encargos'!K40+'Swap - Encargos'!W40-'Swap - Encargos'!$M40)*(1+SUM($B123:$B$228))</f>
        <v>212.23620000000003</v>
      </c>
      <c r="U123" s="4">
        <f>Forward!U123*(1+SUM($B123:$B$228))</f>
        <v>0</v>
      </c>
      <c r="V123" s="6"/>
      <c r="W123" s="20">
        <f t="shared" si="0"/>
        <v>254.42737499999996</v>
      </c>
      <c r="X123" s="20">
        <f t="shared" si="1"/>
        <v>243.73304948559664</v>
      </c>
      <c r="Y123" s="23">
        <f t="shared" si="2"/>
        <v>243.42848999999995</v>
      </c>
      <c r="Z123" s="23">
        <f t="shared" si="3"/>
        <v>241.04619787037038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4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151.67767499999999</v>
      </c>
      <c r="AJ123" s="9">
        <f t="shared" si="8"/>
        <v>0.373493693319007</v>
      </c>
      <c r="AK123" s="9">
        <f t="shared" si="9"/>
        <v>0.373493693319007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Encargos'!E41+'Swap - Encargos'!Q41-'Swap - Encargos'!$M41)*(1+SUM($B124:$B$228))</f>
        <v>339.87479999999999</v>
      </c>
      <c r="O124" s="4">
        <f>Forward!O124*(1+SUM($B124:$B$228))+(-'Swap - Encargos'!F41+'Swap - Encargos'!R41-'Swap - Encargos'!$M41)*(1+SUM($B124:$B$228))</f>
        <v>278.46440000000001</v>
      </c>
      <c r="P124" s="4">
        <f>Forward!P124*(1+SUM($B124:$B$228))+(-'Swap - Encargos'!G41+'Swap - Encargos'!S41-'Swap - Encargos'!$M41)*(1+SUM($B124:$B$228))</f>
        <v>243.524</v>
      </c>
      <c r="Q124" s="4">
        <f>Forward!Q124*(1+SUM($B124:$B$228))+(-'Swap - Encargos'!H41+'Swap - Encargos'!T41-'Swap - Encargos'!$M41)*(1+SUM($B124:$B$228))</f>
        <v>235.05359999999999</v>
      </c>
      <c r="R124" s="4">
        <f>Forward!R124*(1+SUM($B124:$B$228))+(-'Swap - Encargos'!I41+'Swap - Encargos'!U41-'Swap - Encargos'!$M41)*(1+SUM($B124:$B$228))</f>
        <v>229.75960000000001</v>
      </c>
      <c r="S124" s="4">
        <f>Forward!S124*(1+SUM($B124:$B$228))+(-'Swap - Encargos'!J41+'Swap - Encargos'!V41-'Swap - Encargos'!$M41)*(1+SUM($B124:$B$228))</f>
        <v>229.75959999999998</v>
      </c>
      <c r="T124" s="4">
        <f>Forward!T124*(1+SUM($B124:$B$228))+(-'Swap - Encargos'!K41+'Swap - Encargos'!W41-'Swap - Encargos'!$M41)*(1+SUM($B124:$B$228))</f>
        <v>219.17160000000001</v>
      </c>
      <c r="U124" s="4">
        <f>Forward!U124*(1+SUM($B124:$B$228))</f>
        <v>0</v>
      </c>
      <c r="V124" s="6"/>
      <c r="W124" s="20">
        <f t="shared" si="0"/>
        <v>281.46433333333334</v>
      </c>
      <c r="X124" s="20">
        <f t="shared" si="1"/>
        <v>243.73304948559664</v>
      </c>
      <c r="Y124" s="23">
        <f t="shared" si="2"/>
        <v>261.66477333333336</v>
      </c>
      <c r="Z124" s="23">
        <f t="shared" si="3"/>
        <v>241.04619787037038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4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124.64071666666661</v>
      </c>
      <c r="AJ124" s="9">
        <f t="shared" si="8"/>
        <v>0.30691742608634542</v>
      </c>
      <c r="AK124" s="9">
        <f t="shared" si="9"/>
        <v>0.30691742608634542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Encargos'!E42+'Swap - Encargos'!Q42-'Swap - Encargos'!$M42)*(1+SUM($B125:$B$228))</f>
        <v>343.08240000000001</v>
      </c>
      <c r="O125" s="4">
        <f>Forward!O125*(1+SUM($B125:$B$228))+(-'Swap - Encargos'!F42+'Swap - Encargos'!R42-'Swap - Encargos'!$M42)*(1+SUM($B125:$B$228))</f>
        <v>279.9384</v>
      </c>
      <c r="P125" s="4">
        <f>Forward!P125*(1+SUM($B125:$B$228))+(-'Swap - Encargos'!G42+'Swap - Encargos'!S42-'Swap - Encargos'!$M42)*(1+SUM($B125:$B$228))</f>
        <v>236.79000000000002</v>
      </c>
      <c r="Q125" s="4">
        <f>Forward!Q125*(1+SUM($B125:$B$228))+(-'Swap - Encargos'!H42+'Swap - Encargos'!T42-'Swap - Encargos'!$M42)*(1+SUM($B125:$B$228))</f>
        <v>218.89920000000001</v>
      </c>
      <c r="R125" s="4">
        <f>Forward!R125*(1+SUM($B125:$B$228))+(-'Swap - Encargos'!I42+'Swap - Encargos'!U42-'Swap - Encargos'!$M42)*(1+SUM($B125:$B$228))</f>
        <v>226.26600000000002</v>
      </c>
      <c r="S125" s="4">
        <f>Forward!S125*(1+SUM($B125:$B$228))+(-'Swap - Encargos'!J42+'Swap - Encargos'!V42-'Swap - Encargos'!$M42)*(1+SUM($B125:$B$228))</f>
        <v>231.52800000000002</v>
      </c>
      <c r="T125" s="4">
        <f>Forward!T125*(1+SUM($B125:$B$228))+(-'Swap - Encargos'!K42+'Swap - Encargos'!W42-'Swap - Encargos'!$M42)*(1+SUM($B125:$B$228))</f>
        <v>224.16120000000001</v>
      </c>
      <c r="U125" s="4">
        <f>Forward!U125*(1+SUM($B125:$B$228))</f>
        <v>0</v>
      </c>
      <c r="V125" s="6"/>
      <c r="W125" s="20">
        <f t="shared" si="0"/>
        <v>276.255</v>
      </c>
      <c r="X125" s="20">
        <f t="shared" si="1"/>
        <v>243.73304948559664</v>
      </c>
      <c r="Y125" s="23">
        <f t="shared" si="2"/>
        <v>255.41748000000004</v>
      </c>
      <c r="Z125" s="23">
        <f t="shared" si="3"/>
        <v>241.04619787037038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4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129.85004999999995</v>
      </c>
      <c r="AJ125" s="9">
        <f t="shared" si="8"/>
        <v>0.31974497731559842</v>
      </c>
      <c r="AK125" s="9">
        <f t="shared" si="9"/>
        <v>0.31974497731559842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Encargos'!E43+'Swap - Encargos'!Q43-'Swap - Encargos'!$M43)*(1+SUM($B126:$B$228))</f>
        <v>353.2097</v>
      </c>
      <c r="O126" s="4">
        <f>Forward!O126*(1+SUM($B126:$B$228))+(-'Swap - Encargos'!F43+'Swap - Encargos'!R43-'Swap - Encargos'!$M43)*(1+SUM($B126:$B$228))</f>
        <v>281.93889999999999</v>
      </c>
      <c r="P126" s="4">
        <f>Forward!P126*(1+SUM($B126:$B$228))+(-'Swap - Encargos'!G43+'Swap - Encargos'!S43-'Swap - Encargos'!$M43)*(1+SUM($B126:$B$228))</f>
        <v>234.77439999999999</v>
      </c>
      <c r="Q126" s="4">
        <f>Forward!Q126*(1+SUM($B126:$B$228))+(-'Swap - Encargos'!H43+'Swap - Encargos'!T43-'Swap - Encargos'!$M43)*(1+SUM($B126:$B$228))</f>
        <v>219.05290000000002</v>
      </c>
      <c r="R126" s="4">
        <f>Forward!R126*(1+SUM($B126:$B$228))+(-'Swap - Encargos'!I43+'Swap - Encargos'!U43-'Swap - Encargos'!$M43)*(1+SUM($B126:$B$228))</f>
        <v>230.58200000000002</v>
      </c>
      <c r="S126" s="4">
        <f>Forward!S126*(1+SUM($B126:$B$228))+(-'Swap - Encargos'!J43+'Swap - Encargos'!V43-'Swap - Encargos'!$M43)*(1+SUM($B126:$B$228))</f>
        <v>231.63010000000003</v>
      </c>
      <c r="T126" s="4">
        <f>Forward!T126*(1+SUM($B126:$B$228))+(-'Swap - Encargos'!K43+'Swap - Encargos'!W43-'Swap - Encargos'!$M43)*(1+SUM($B126:$B$228))</f>
        <v>222.19720000000001</v>
      </c>
      <c r="U126" s="4">
        <f>Forward!U126*(1+SUM($B126:$B$228))</f>
        <v>0</v>
      </c>
      <c r="V126" s="6"/>
      <c r="W126" s="20">
        <f t="shared" si="0"/>
        <v>275.06802222222223</v>
      </c>
      <c r="X126" s="20">
        <f t="shared" si="1"/>
        <v>243.73304948559664</v>
      </c>
      <c r="Y126" s="23">
        <f t="shared" si="2"/>
        <v>255.80627333333331</v>
      </c>
      <c r="Z126" s="23">
        <f t="shared" si="3"/>
        <v>241.04619787037038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4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131.03702777777772</v>
      </c>
      <c r="AJ126" s="9">
        <f t="shared" si="8"/>
        <v>0.32266781163587532</v>
      </c>
      <c r="AK126" s="9">
        <f t="shared" si="9"/>
        <v>0.32266781163587532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Encargos'!E44+'Swap - Encargos'!Q44-'Swap - Encargos'!$M44)*(1+SUM($B127:$B$228))</f>
        <v>369.06150000000002</v>
      </c>
      <c r="O127" s="4">
        <f>Forward!O127*(1+SUM($B127:$B$228))+(-'Swap - Encargos'!F44+'Swap - Encargos'!R44-'Swap - Encargos'!$M44)*(1+SUM($B127:$B$228))</f>
        <v>291.69450000000001</v>
      </c>
      <c r="P127" s="4">
        <f>Forward!P127*(1+SUM($B127:$B$228))+(-'Swap - Encargos'!G44+'Swap - Encargos'!S44-'Swap - Encargos'!$M44)*(1+SUM($B127:$B$228))</f>
        <v>241.51050000000001</v>
      </c>
      <c r="Q127" s="4">
        <f>Forward!Q127*(1+SUM($B127:$B$228))+(-'Swap - Encargos'!H44+'Swap - Encargos'!T44-'Swap - Encargos'!$M44)*(1+SUM($B127:$B$228))</f>
        <v>231.05550000000002</v>
      </c>
      <c r="R127" s="4">
        <f>Forward!R127*(1+SUM($B127:$B$228))+(-'Swap - Encargos'!I44+'Swap - Encargos'!U44-'Swap - Encargos'!$M44)*(1+SUM($B127:$B$228))</f>
        <v>235.23750000000001</v>
      </c>
      <c r="S127" s="4">
        <f>Forward!S127*(1+SUM($B127:$B$228))+(-'Swap - Encargos'!J44+'Swap - Encargos'!V44-'Swap - Encargos'!$M44)*(1+SUM($B127:$B$228))</f>
        <v>232.10100000000003</v>
      </c>
      <c r="T127" s="4">
        <f>Forward!T127*(1+SUM($B127:$B$228))+(-'Swap - Encargos'!K44+'Swap - Encargos'!W44-'Swap - Encargos'!$M44)*(1+SUM($B127:$B$228))</f>
        <v>216.41849999999999</v>
      </c>
      <c r="U127" s="4">
        <f>Forward!U127*(1+SUM($B127:$B$228))</f>
        <v>0</v>
      </c>
      <c r="V127" s="6"/>
      <c r="W127" s="20">
        <f t="shared" si="0"/>
        <v>281.58800000000002</v>
      </c>
      <c r="X127" s="20">
        <f t="shared" si="1"/>
        <v>243.73304948559664</v>
      </c>
      <c r="Y127" s="23">
        <f t="shared" si="2"/>
        <v>262.29852500000004</v>
      </c>
      <c r="Z127" s="23">
        <f t="shared" si="3"/>
        <v>241.04619787037038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4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124.51704999999993</v>
      </c>
      <c r="AJ127" s="9">
        <f t="shared" si="8"/>
        <v>0.30661290717758849</v>
      </c>
      <c r="AK127" s="9">
        <f t="shared" si="9"/>
        <v>0.30661290717758849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Encargos'!E45+'Swap - Encargos'!Q45-'Swap - Encargos'!$M45)*(1+SUM($B128:$B$228))</f>
        <v>331.70580000000001</v>
      </c>
      <c r="O128" s="4">
        <f>Forward!O128*(1+SUM($B128:$B$228))+(-'Swap - Encargos'!F45+'Swap - Encargos'!R45-'Swap - Encargos'!$M45)*(1+SUM($B128:$B$228))</f>
        <v>283.72320000000002</v>
      </c>
      <c r="P128" s="4">
        <f>Forward!P128*(1+SUM($B128:$B$228))+(-'Swap - Encargos'!G45+'Swap - Encargos'!S45-'Swap - Encargos'!$M45)*(1+SUM($B128:$B$228))</f>
        <v>253.47329999999999</v>
      </c>
      <c r="Q128" s="4">
        <f>Forward!Q128*(1+SUM($B128:$B$228))+(-'Swap - Encargos'!H45+'Swap - Encargos'!T45-'Swap - Encargos'!$M45)*(1+SUM($B128:$B$228))</f>
        <v>232.61129999999997</v>
      </c>
      <c r="R128" s="4">
        <f>Forward!R128*(1+SUM($B128:$B$228))+(-'Swap - Encargos'!I45+'Swap - Encargos'!U45-'Swap - Encargos'!$M45)*(1+SUM($B128:$B$228))</f>
        <v>236.78369999999998</v>
      </c>
      <c r="S128" s="4">
        <f>Forward!S128*(1+SUM($B128:$B$228))+(-'Swap - Encargos'!J45+'Swap - Encargos'!V45-'Swap - Encargos'!$M45)*(1+SUM($B128:$B$228))</f>
        <v>232.61129999999997</v>
      </c>
      <c r="T128" s="4">
        <f>Forward!T128*(1+SUM($B128:$B$228))+(-'Swap - Encargos'!K45+'Swap - Encargos'!W45-'Swap - Encargos'!$M45)*(1+SUM($B128:$B$228))</f>
        <v>218.00789999999998</v>
      </c>
      <c r="U128" s="4">
        <f>Forward!U128*(1+SUM($B128:$B$228))</f>
        <v>0</v>
      </c>
      <c r="V128" s="6"/>
      <c r="W128" s="20">
        <f t="shared" si="0"/>
        <v>273.11834999999996</v>
      </c>
      <c r="X128" s="20">
        <f t="shared" si="1"/>
        <v>243.73304948559664</v>
      </c>
      <c r="Y128" s="23">
        <f t="shared" si="2"/>
        <v>257.75000999999997</v>
      </c>
      <c r="Z128" s="23">
        <f t="shared" si="3"/>
        <v>241.04619787037038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4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132.98669999999998</v>
      </c>
      <c r="AJ128" s="9">
        <f t="shared" si="8"/>
        <v>0.32746871776157427</v>
      </c>
      <c r="AK128" s="9">
        <f t="shared" si="9"/>
        <v>0.32746871776157427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Encargos'!E46+'Swap - Encargos'!Q46-'Swap - Encargos'!$M46)*(1+SUM($B129:$B$228))</f>
        <v>309.02849999999995</v>
      </c>
      <c r="O129" s="4">
        <f>Forward!O129*(1+SUM($B129:$B$228))+(-'Swap - Encargos'!F46+'Swap - Encargos'!R46-'Swap - Encargos'!$M46)*(1+SUM($B129:$B$228))</f>
        <v>269.48949999999996</v>
      </c>
      <c r="P129" s="4">
        <f>Forward!P129*(1+SUM($B129:$B$228))+(-'Swap - Encargos'!G46+'Swap - Encargos'!S46-'Swap - Encargos'!$M46)*(1+SUM($B129:$B$228))</f>
        <v>244.51749999999998</v>
      </c>
      <c r="Q129" s="4">
        <f>Forward!Q129*(1+SUM($B129:$B$228))+(-'Swap - Encargos'!H46+'Swap - Encargos'!T46-'Swap - Encargos'!$M46)*(1+SUM($B129:$B$228))</f>
        <v>227.86950000000002</v>
      </c>
      <c r="R129" s="4">
        <f>Forward!R129*(1+SUM($B129:$B$228))+(-'Swap - Encargos'!I46+'Swap - Encargos'!U46-'Swap - Encargos'!$M46)*(1+SUM($B129:$B$228))</f>
        <v>241.39599999999999</v>
      </c>
      <c r="S129" s="4">
        <f>Forward!S129*(1+SUM($B129:$B$228))+(-'Swap - Encargos'!J46+'Swap - Encargos'!V46-'Swap - Encargos'!$M46)*(1+SUM($B129:$B$228))</f>
        <v>226.82900000000001</v>
      </c>
      <c r="T129" s="4">
        <f>Forward!T129*(1+SUM($B129:$B$228))+(-'Swap - Encargos'!K46+'Swap - Encargos'!W46-'Swap - Encargos'!$M46)*(1+SUM($B129:$B$228))</f>
        <v>237.23400000000001</v>
      </c>
      <c r="U129" s="4">
        <f>Forward!U129*(1+SUM($B129:$B$228))</f>
        <v>0</v>
      </c>
      <c r="V129" s="6"/>
      <c r="W129" s="20">
        <f t="shared" si="0"/>
        <v>258.56425000000002</v>
      </c>
      <c r="X129" s="20">
        <f t="shared" si="1"/>
        <v>243.73304948559664</v>
      </c>
      <c r="Y129" s="23">
        <f t="shared" si="2"/>
        <v>248.87025833333334</v>
      </c>
      <c r="Z129" s="23">
        <f t="shared" si="3"/>
        <v>241.04619787037038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4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147.54079999999993</v>
      </c>
      <c r="AJ129" s="9">
        <f t="shared" si="8"/>
        <v>0.36330698177725185</v>
      </c>
      <c r="AK129" s="9">
        <f t="shared" si="9"/>
        <v>0.36330698177725185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Encargos'!E47+'Swap - Encargos'!Q47-'Swap - Encargos'!$M47)*(1+SUM($B130:$B$228))</f>
        <v>362.47680000000003</v>
      </c>
      <c r="O130" s="4">
        <f>Forward!O130*(1+SUM($B130:$B$228))+(-'Swap - Encargos'!F47+'Swap - Encargos'!R47-'Swap - Encargos'!$M47)*(1+SUM($B130:$B$228))</f>
        <v>287.48160000000001</v>
      </c>
      <c r="P130" s="4">
        <f>Forward!P130*(1+SUM($B130:$B$228))+(-'Swap - Encargos'!G47+'Swap - Encargos'!S47-'Swap - Encargos'!$M47)*(1+SUM($B130:$B$228))</f>
        <v>246.85920000000002</v>
      </c>
      <c r="Q130" s="4">
        <f>Forward!Q130*(1+SUM($B130:$B$228))+(-'Swap - Encargos'!H47+'Swap - Encargos'!T47-'Swap - Encargos'!$M47)*(1+SUM($B130:$B$228))</f>
        <v>238.52640000000002</v>
      </c>
      <c r="R130" s="4">
        <f>Forward!R130*(1+SUM($B130:$B$228))+(-'Swap - Encargos'!I47+'Swap - Encargos'!U47-'Swap - Encargos'!$M47)*(1+SUM($B130:$B$228))</f>
        <v>246.85920000000002</v>
      </c>
      <c r="S130" s="4">
        <f>Forward!S130*(1+SUM($B130:$B$228))+(-'Swap - Encargos'!J47+'Swap - Encargos'!V47-'Swap - Encargos'!$M47)*(1+SUM($B130:$B$228))</f>
        <v>246.85920000000002</v>
      </c>
      <c r="T130" s="4">
        <f>Forward!T130*(1+SUM($B130:$B$228))+(-'Swap - Encargos'!K47+'Swap - Encargos'!W47-'Swap - Encargos'!$M47)*(1+SUM($B130:$B$228))</f>
        <v>246.85920000000002</v>
      </c>
      <c r="U130" s="4">
        <f>Forward!U130*(1+SUM($B130:$B$228))</f>
        <v>0</v>
      </c>
      <c r="V130" s="6"/>
      <c r="W130" s="20">
        <f t="shared" si="0"/>
        <v>271.39466666666669</v>
      </c>
      <c r="X130" s="20">
        <f t="shared" si="1"/>
        <v>243.73304948559664</v>
      </c>
      <c r="Y130" s="23">
        <f t="shared" si="2"/>
        <v>261.02496000000002</v>
      </c>
      <c r="Z130" s="23">
        <f t="shared" si="3"/>
        <v>241.04619787037038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4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7"/>
        <v>134.71038333333325</v>
      </c>
      <c r="AJ130" s="9">
        <f t="shared" si="8"/>
        <v>0.33171314499372334</v>
      </c>
      <c r="AK130" s="9">
        <f t="shared" si="9"/>
        <v>0.33171314499372334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Encargos'!E48+'Swap - Encargos'!Q48-'Swap - Encargos'!$M48)*(1+SUM($B131:$B$228))</f>
        <v>355.62240000000003</v>
      </c>
      <c r="O131" s="4">
        <f>Forward!O131*(1+SUM($B131:$B$228))+(-'Swap - Encargos'!F48+'Swap - Encargos'!R48-'Swap - Encargos'!$M48)*(1+SUM($B131:$B$228))</f>
        <v>261.27359999999999</v>
      </c>
      <c r="P131" s="4">
        <f>Forward!P131*(1+SUM($B131:$B$228))+(-'Swap - Encargos'!G48+'Swap - Encargos'!S48-'Swap - Encargos'!$M48)*(1+SUM($B131:$B$228))</f>
        <v>248.83199999999999</v>
      </c>
      <c r="Q131" s="4">
        <f>Forward!Q131*(1+SUM($B131:$B$228))+(-'Swap - Encargos'!H48+'Swap - Encargos'!T48-'Swap - Encargos'!$M48)*(1+SUM($B131:$B$228))</f>
        <v>252.97919999999999</v>
      </c>
      <c r="R131" s="4">
        <f>Forward!R131*(1+SUM($B131:$B$228))+(-'Swap - Encargos'!I48+'Swap - Encargos'!U48-'Swap - Encargos'!$M48)*(1+SUM($B131:$B$228))</f>
        <v>256.08960000000002</v>
      </c>
      <c r="S131" s="4">
        <f>Forward!S131*(1+SUM($B131:$B$228))+(-'Swap - Encargos'!J48+'Swap - Encargos'!V48-'Swap - Encargos'!$M48)*(1+SUM($B131:$B$228))</f>
        <v>257.12639999999999</v>
      </c>
      <c r="T131" s="4">
        <f>Forward!T131*(1+SUM($B131:$B$228))+(-'Swap - Encargos'!K48+'Swap - Encargos'!W48-'Swap - Encargos'!$M48)*(1+SUM($B131:$B$228))</f>
        <v>256.08959999999996</v>
      </c>
      <c r="U131" s="4">
        <f>Forward!U131*(1+SUM($B131:$B$228))</f>
        <v>0</v>
      </c>
      <c r="V131" s="6"/>
      <c r="W131" s="20">
        <f t="shared" si="0"/>
        <v>262.91520000000003</v>
      </c>
      <c r="X131" s="20">
        <f t="shared" si="1"/>
        <v>243.73304948559664</v>
      </c>
      <c r="Y131" s="23">
        <f t="shared" si="2"/>
        <v>260.18495999999999</v>
      </c>
      <c r="Z131" s="23">
        <f t="shared" si="3"/>
        <v>241.04619787037038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4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7"/>
        <v>143.18984999999992</v>
      </c>
      <c r="AJ131" s="9">
        <f t="shared" si="8"/>
        <v>0.3525931283051022</v>
      </c>
      <c r="AK131" s="9">
        <f>IF(AJ131&gt;0,AJ131,0)</f>
        <v>0.3525931283051022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Encargos'!E49+'Swap - Encargos'!Q49-'Swap - Encargos'!$M49)*(1+SUM($B132:$B$228))</f>
        <v>327.34440000000001</v>
      </c>
      <c r="O132" s="4">
        <f>Forward!O132*(1+SUM($B132:$B$228))+(-'Swap - Encargos'!F49+'Swap - Encargos'!R49-'Swap - Encargos'!$M49)*(1+SUM($B132:$B$228))</f>
        <v>258.97500000000002</v>
      </c>
      <c r="P132" s="4">
        <f>Forward!P132*(1+SUM($B132:$B$228))+(-'Swap - Encargos'!G49+'Swap - Encargos'!S49-'Swap - Encargos'!$M49)*(1+SUM($B132:$B$228))</f>
        <v>240.3288</v>
      </c>
      <c r="Q132" s="4">
        <f>Forward!Q132*(1+SUM($B132:$B$228))+(-'Swap - Encargos'!H49+'Swap - Encargos'!T49-'Swap - Encargos'!$M49)*(1+SUM($B132:$B$228))</f>
        <v>247.58010000000002</v>
      </c>
      <c r="R132" s="4">
        <f>Forward!R132*(1+SUM($B132:$B$228))+(-'Swap - Encargos'!I49+'Swap - Encargos'!U49-'Swap - Encargos'!$M49)*(1+SUM($B132:$B$228))</f>
        <v>246.54419999999999</v>
      </c>
      <c r="S132" s="4">
        <f>Forward!S132*(1+SUM($B132:$B$228))+(-'Swap - Encargos'!J49+'Swap - Encargos'!V49-'Swap - Encargos'!$M49)*(1+SUM($B132:$B$228))</f>
        <v>250.68780000000001</v>
      </c>
      <c r="T132" s="4">
        <f>Forward!T132*(1+SUM($B132:$B$228))+(-'Swap - Encargos'!K49+'Swap - Encargos'!W49-'Swap - Encargos'!$M49)*(1+SUM($B132:$B$228))</f>
        <v>252.75960000000001</v>
      </c>
      <c r="U132" s="4">
        <f>Forward!U132*(1+SUM($B132:$B$228))</f>
        <v>0</v>
      </c>
      <c r="V132" s="6"/>
      <c r="W132" s="20">
        <f t="shared" si="0"/>
        <v>253.39264999999997</v>
      </c>
      <c r="X132" s="20">
        <f t="shared" si="1"/>
        <v>243.73304948559664</v>
      </c>
      <c r="Y132" s="23">
        <f t="shared" si="2"/>
        <v>251.3784</v>
      </c>
      <c r="Z132" s="23">
        <f t="shared" si="3"/>
        <v>241.04619787037038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4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7"/>
        <v>152.71239999999997</v>
      </c>
      <c r="AJ132" s="9">
        <f t="shared" si="8"/>
        <v>0.37604161780307827</v>
      </c>
      <c r="AK132" s="9">
        <f>IF(AJ132&gt;0,AJ132,0)</f>
        <v>0.37604161780307827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Encargos'!E50+'Swap - Encargos'!Q50-'Swap - Encargos'!$M50)*(1+SUM($B133:$B$228))</f>
        <v>359.86680000000001</v>
      </c>
      <c r="O133" s="4">
        <f>Forward!O133*(1+SUM($B133:$B$228))+(-'Swap - Encargos'!F50+'Swap - Encargos'!R50-'Swap - Encargos'!$M50)*(1+SUM($B133:$B$228))</f>
        <v>309.19589999999999</v>
      </c>
      <c r="P133" s="4">
        <f>Forward!P133*(1+SUM($B133:$B$228))+(-'Swap - Encargos'!G50+'Swap - Encargos'!S50-'Swap - Encargos'!$M50)*(1+SUM($B133:$B$228))</f>
        <v>289.548</v>
      </c>
      <c r="Q133" s="4">
        <f>Forward!Q133*(1+SUM($B133:$B$228))+(-'Swap - Encargos'!H50+'Swap - Encargos'!T50-'Swap - Encargos'!$M50)*(1+SUM($B133:$B$228))</f>
        <v>290.58209999999997</v>
      </c>
      <c r="R133" s="4">
        <f>Forward!R133*(1+SUM($B133:$B$228))+(-'Swap - Encargos'!I50+'Swap - Encargos'!U50-'Swap - Encargos'!$M50)*(1+SUM($B133:$B$228))</f>
        <v>266.7978</v>
      </c>
      <c r="S133" s="4">
        <f>Forward!S133*(1+SUM($B133:$B$228))+(-'Swap - Encargos'!J50+'Swap - Encargos'!V50-'Swap - Encargos'!$M50)*(1+SUM($B133:$B$228))</f>
        <v>253.3545</v>
      </c>
      <c r="T133" s="4">
        <f>Forward!T133*(1+SUM($B133:$B$228))+(-'Swap - Encargos'!K50+'Swap - Encargos'!W50-'Swap - Encargos'!$M50)*(1+SUM($B133:$B$228))</f>
        <v>244.04760000000002</v>
      </c>
      <c r="U133" s="4">
        <f>Forward!U133*(1+SUM($B133:$B$228))</f>
        <v>0</v>
      </c>
      <c r="V133" s="6"/>
      <c r="W133" s="20">
        <f t="shared" si="0"/>
        <v>298.36657500000001</v>
      </c>
      <c r="X133" s="20">
        <f t="shared" si="1"/>
        <v>243.73304948559664</v>
      </c>
      <c r="Y133" s="23">
        <f t="shared" si="2"/>
        <v>283.67086499999999</v>
      </c>
      <c r="Z133" s="23">
        <f t="shared" si="3"/>
        <v>241.04619787037038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4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7"/>
        <v>107.73847499999994</v>
      </c>
      <c r="AJ133" s="9">
        <f t="shared" si="8"/>
        <v>0.2652970579902908</v>
      </c>
      <c r="AK133" s="9">
        <f>IF(AJ133&gt;0,AJ133,0)</f>
        <v>0.2652970579902908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Encargos'!F51+'Swap - Encargos'!R51-'Swap - Encargos'!$M51)*(1+SUM($B134:$B$228))</f>
        <v>375.21119999999996</v>
      </c>
      <c r="P134" s="4">
        <f>Forward!P134*(1+SUM($B134:$B$228))+(-'Swap - Encargos'!G51+'Swap - Encargos'!S51-'Swap - Encargos'!$M51)*(1+SUM($B134:$B$228))</f>
        <v>313.36319999999995</v>
      </c>
      <c r="Q134" s="4">
        <f>Forward!Q134*(1+SUM($B134:$B$228))+(-'Swap - Encargos'!H51+'Swap - Encargos'!T51-'Swap - Encargos'!$M51)*(1+SUM($B134:$B$228))</f>
        <v>312.33239999999995</v>
      </c>
      <c r="R134" s="4">
        <f>Forward!R134*(1+SUM($B134:$B$228))+(-'Swap - Encargos'!I51+'Swap - Encargos'!U51-'Swap - Encargos'!$M51)*(1+SUM($B134:$B$228))</f>
        <v>292.74719999999996</v>
      </c>
      <c r="S134" s="4">
        <f>Forward!S134*(1+SUM($B134:$B$228))+(-'Swap - Encargos'!J51+'Swap - Encargos'!V51-'Swap - Encargos'!$M51)*(1+SUM($B134:$B$228))</f>
        <v>264.91559999999998</v>
      </c>
      <c r="T134" s="4">
        <f>Forward!T134*(1+SUM($B134:$B$228))+(-'Swap - Encargos'!K51+'Swap - Encargos'!W51-'Swap - Encargos'!$M51)*(1+SUM($B134:$B$228))</f>
        <v>252.54599999999999</v>
      </c>
      <c r="U134" s="4">
        <f>Forward!U134*(1+SUM($B134:$B$228))</f>
        <v>0</v>
      </c>
      <c r="V134" s="6"/>
      <c r="W134" s="20">
        <f t="shared" si="0"/>
        <v>333.6355999999999</v>
      </c>
      <c r="X134" s="20">
        <f t="shared" si="1"/>
        <v>243.73304948559664</v>
      </c>
      <c r="Y134" s="23">
        <f t="shared" si="2"/>
        <v>311.71391999999992</v>
      </c>
      <c r="Z134" s="23">
        <f t="shared" si="3"/>
        <v>241.04619787037038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7"/>
        <v>68.376400000000103</v>
      </c>
      <c r="AJ134" s="9">
        <f t="shared" si="8"/>
        <v>0.17008547008547034</v>
      </c>
      <c r="AK134" s="9">
        <f>IF(AJ134&gt;0,AJ134,0)</f>
        <v>0.17008547008547034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Encargos'!F52+'Swap - Encargos'!R52-'Swap - Encargos'!$M52)*(1+SUM($B135:$B$228))</f>
        <v>421.11059999999998</v>
      </c>
      <c r="P135" s="4">
        <f>Forward!P135*(1+SUM($B135:$B$228))+(-'Swap - Encargos'!G52+'Swap - Encargos'!S52-'Swap - Encargos'!$M52)*(1+SUM($B135:$B$228))</f>
        <v>315.57679999999999</v>
      </c>
      <c r="Q135" s="4">
        <f>Forward!Q135*(1+SUM($B135:$B$228))+(-'Swap - Encargos'!H52+'Swap - Encargos'!T52-'Swap - Encargos'!$M52)*(1+SUM($B135:$B$228))</f>
        <v>324.79820000000001</v>
      </c>
      <c r="R135" s="4">
        <f>Forward!R135*(1+SUM($B135:$B$228))+(-'Swap - Encargos'!I52+'Swap - Encargos'!U52-'Swap - Encargos'!$M52)*(1+SUM($B135:$B$228))</f>
        <v>297.13400000000001</v>
      </c>
      <c r="S135" s="4">
        <f>Forward!S135*(1+SUM($B135:$B$228))+(-'Swap - Encargos'!J52+'Swap - Encargos'!V52-'Swap - Encargos'!$M52)*(1+SUM($B135:$B$228))</f>
        <v>280.74040000000002</v>
      </c>
      <c r="T135" s="4">
        <f>Forward!T135*(1+SUM($B135:$B$228))+(-'Swap - Encargos'!K52+'Swap - Encargos'!W52-'Swap - Encargos'!$M52)*(1+SUM($B135:$B$228))</f>
        <v>254.10079999999999</v>
      </c>
      <c r="U135" s="4">
        <f>Forward!U135*(1+SUM($B135:$B$228))</f>
        <v>0</v>
      </c>
      <c r="V135" s="6"/>
      <c r="W135" s="20">
        <f t="shared" si="0"/>
        <v>350.38473888888888</v>
      </c>
      <c r="X135" s="20">
        <f t="shared" si="1"/>
        <v>243.73304948559664</v>
      </c>
      <c r="Y135" s="23">
        <f t="shared" si="2"/>
        <v>325.08850333333334</v>
      </c>
      <c r="Z135" s="23">
        <f t="shared" si="3"/>
        <v>241.04619787037038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51.627261111111125</v>
      </c>
      <c r="AJ135" s="9">
        <f>(AE135-W135)/AE135</f>
        <v>0.12842218916627146</v>
      </c>
      <c r="AK135" s="9">
        <f>IF(AJ135&gt;0,AJ135,0)</f>
        <v>0.12842218916627146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Encargos'!F53+'Swap - Encargos'!R53-'Swap - Encargos'!$M53)*(1+SUM($B136:$B$228))</f>
        <v>380.16160000000008</v>
      </c>
      <c r="P136" s="4">
        <f>Forward!P136*(1+SUM($B136:$B$228))+(-'Swap - Encargos'!G53+'Swap - Encargos'!S53-'Swap - Encargos'!$M53)*(1+SUM($B136:$B$228))</f>
        <v>302.70240000000001</v>
      </c>
      <c r="Q136" s="4">
        <f>Forward!Q136*(1+SUM($B136:$B$228))+(-'Swap - Encargos'!H53+'Swap - Encargos'!T53-'Swap - Encargos'!$M53)*(1+SUM($B136:$B$228))</f>
        <v>299.64480000000003</v>
      </c>
      <c r="R136" s="4">
        <f>Forward!R136*(1+SUM($B136:$B$228))+(-'Swap - Encargos'!I53+'Swap - Encargos'!U53-'Swap - Encargos'!$M53)*(1+SUM($B136:$B$228))</f>
        <v>285.37600000000003</v>
      </c>
      <c r="S136" s="4">
        <f>Forward!S136*(1+SUM($B136:$B$228))+(-'Swap - Encargos'!J53+'Swap - Encargos'!V53-'Swap - Encargos'!$M53)*(1+SUM($B136:$B$228))</f>
        <v>274.16480000000001</v>
      </c>
      <c r="T136" s="4">
        <f>Forward!T136*(1+SUM($B136:$B$228))+(-'Swap - Encargos'!K53+'Swap - Encargos'!W53-'Swap - Encargos'!$M53)*(1+SUM($B136:$B$228))</f>
        <v>258.8768</v>
      </c>
      <c r="U136" s="4">
        <f>Forward!U136*(1+SUM($B136:$B$228))</f>
        <v>0</v>
      </c>
      <c r="V136" s="6"/>
      <c r="W136" s="20">
        <f t="shared" si="0"/>
        <v>322.23706666666675</v>
      </c>
      <c r="X136" s="20">
        <f t="shared" si="1"/>
        <v>243.73304948559664</v>
      </c>
      <c r="Y136" s="23">
        <f t="shared" si="2"/>
        <v>304.3670933333334</v>
      </c>
      <c r="Z136" s="23">
        <f t="shared" si="3"/>
        <v>241.04619787037038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15">AD136*(1-0%)</f>
        <v>402.012</v>
      </c>
      <c r="AF136" s="8">
        <f t="shared" si="4"/>
        <v>421.44258000000002</v>
      </c>
      <c r="AG136" s="14">
        <f t="shared" ref="AG136:AG139" si="16">$AE136+$AB136</f>
        <v>448.01660400000003</v>
      </c>
      <c r="AH136" s="8">
        <f t="shared" si="6"/>
        <v>483.20811600000002</v>
      </c>
      <c r="AI136" s="25">
        <f t="shared" ref="AI136:AI139" si="17">(AE136-W136)</f>
        <v>79.774933333333252</v>
      </c>
      <c r="AJ136" s="9">
        <f t="shared" ref="AJ136:AJ139" si="18">(AE136-W136)/AE136</f>
        <v>0.19843918423662291</v>
      </c>
      <c r="AK136" s="9">
        <f t="shared" ref="AK136:AK139" si="19">IF(AJ136&gt;0,AJ136,0)</f>
        <v>0.19843918423662291</v>
      </c>
      <c r="AL136" s="9">
        <f t="shared" ref="AL136:AL139" si="20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Encargos'!F54+'Swap - Encargos'!R54-'Swap - Encargos'!$M54)*(1+SUM($B137:$B$228))</f>
        <v>310.83749999999998</v>
      </c>
      <c r="P137" s="4">
        <f>Forward!P137*(1+SUM($B137:$B$228))+(-'Swap - Encargos'!G54+'Swap - Encargos'!S54-'Swap - Encargos'!$M54)*(1+SUM($B137:$B$228))</f>
        <v>297.67500000000001</v>
      </c>
      <c r="Q137" s="4">
        <f>Forward!Q137*(1+SUM($B137:$B$228))+(-'Swap - Encargos'!H54+'Swap - Encargos'!T54-'Swap - Encargos'!$M54)*(1+SUM($B137:$B$228))</f>
        <v>302.73750000000001</v>
      </c>
      <c r="R137" s="4">
        <f>Forward!R137*(1+SUM($B137:$B$228))+(-'Swap - Encargos'!I54+'Swap - Encargos'!U54-'Swap - Encargos'!$M54)*(1+SUM($B137:$B$228))</f>
        <v>282.48750000000001</v>
      </c>
      <c r="S137" s="4">
        <f>Forward!S137*(1+SUM($B137:$B$228))+(-'Swap - Encargos'!J54+'Swap - Encargos'!V54-'Swap - Encargos'!$M54)*(1+SUM($B137:$B$228))</f>
        <v>260.21249999999998</v>
      </c>
      <c r="T137" s="4">
        <f>Forward!T137*(1+SUM($B137:$B$228))+(-'Swap - Encargos'!K54+'Swap - Encargos'!W54-'Swap - Encargos'!$M54)*(1+SUM($B137:$B$228))</f>
        <v>257.17499999999995</v>
      </c>
      <c r="U137" s="4">
        <f>Forward!U137*(1+SUM($B137:$B$228))</f>
        <v>0</v>
      </c>
      <c r="V137" s="4"/>
      <c r="W137" s="20">
        <f t="shared" si="0"/>
        <v>301.38750000000005</v>
      </c>
      <c r="X137" s="20">
        <f t="shared" si="1"/>
        <v>243.73304948559664</v>
      </c>
      <c r="Y137" s="23">
        <f t="shared" si="2"/>
        <v>288.10687500000006</v>
      </c>
      <c r="Z137" s="23">
        <f t="shared" si="3"/>
        <v>241.04619787037038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15"/>
        <v>402.012</v>
      </c>
      <c r="AF137" s="8">
        <f t="shared" si="4"/>
        <v>421.44258000000002</v>
      </c>
      <c r="AG137" s="14">
        <f t="shared" si="16"/>
        <v>448.01660400000003</v>
      </c>
      <c r="AH137" s="8">
        <f t="shared" si="6"/>
        <v>483.20811600000002</v>
      </c>
      <c r="AI137" s="25">
        <f t="shared" si="17"/>
        <v>100.62449999999995</v>
      </c>
      <c r="AJ137" s="9">
        <f t="shared" si="18"/>
        <v>0.25030222978418543</v>
      </c>
      <c r="AK137" s="9">
        <f t="shared" si="19"/>
        <v>0.25030222978418543</v>
      </c>
      <c r="AL137" s="9">
        <f t="shared" si="20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Encargos'!F55+'Swap - Encargos'!R55-'Swap - Encargos'!$M55)*(1+SUM($B138:$B$228))</f>
        <v>347.00100000000003</v>
      </c>
      <c r="P138" s="4">
        <f>Forward!P138*(1+SUM($B138:$B$228))+(-'Swap - Encargos'!G55+'Swap - Encargos'!S55-'Swap - Encargos'!$M55)*(1+SUM($B138:$B$228))</f>
        <v>307.77479999999997</v>
      </c>
      <c r="Q138" s="4">
        <f>Forward!Q138*(1+SUM($B138:$B$228))+(-'Swap - Encargos'!H55+'Swap - Encargos'!T55-'Swap - Encargos'!$M55)*(1+SUM($B138:$B$228))</f>
        <v>301.74</v>
      </c>
      <c r="R138" s="4">
        <f>Forward!R138*(1+SUM($B138:$B$228))+(-'Swap - Encargos'!I55+'Swap - Encargos'!U55-'Swap - Encargos'!$M55)*(1+SUM($B138:$B$228))</f>
        <v>282.62980000000005</v>
      </c>
      <c r="S138" s="4">
        <f>Forward!S138*(1+SUM($B138:$B$228))+(-'Swap - Encargos'!J55+'Swap - Encargos'!V55-'Swap - Encargos'!$M55)*(1+SUM($B138:$B$228))</f>
        <v>278.60660000000001</v>
      </c>
      <c r="T138" s="4">
        <f>Forward!T138*(1+SUM($B138:$B$228))+(-'Swap - Encargos'!K55+'Swap - Encargos'!W55-'Swap - Encargos'!$M55)*(1+SUM($B138:$B$228))</f>
        <v>254.4674</v>
      </c>
      <c r="U138" s="4">
        <f>Forward!U138*(1+SUM($B138:$B$228))</f>
        <v>0</v>
      </c>
      <c r="V138" s="4"/>
      <c r="W138" s="20">
        <f t="shared" si="0"/>
        <v>311.68624444444447</v>
      </c>
      <c r="X138" s="20">
        <f t="shared" si="1"/>
        <v>243.73304948559664</v>
      </c>
      <c r="Y138" s="23">
        <f t="shared" si="2"/>
        <v>297.38153333333332</v>
      </c>
      <c r="Z138" s="23">
        <f t="shared" si="3"/>
        <v>241.04619787037038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15"/>
        <v>402.012</v>
      </c>
      <c r="AF138" s="8">
        <f t="shared" si="4"/>
        <v>421.44258000000002</v>
      </c>
      <c r="AG138" s="14">
        <f t="shared" si="16"/>
        <v>448.01660400000003</v>
      </c>
      <c r="AH138" s="8">
        <f t="shared" si="6"/>
        <v>483.20811600000002</v>
      </c>
      <c r="AI138" s="25">
        <f t="shared" si="17"/>
        <v>90.325755555555531</v>
      </c>
      <c r="AJ138" s="9">
        <f t="shared" si="18"/>
        <v>0.22468422722594233</v>
      </c>
      <c r="AK138" s="9">
        <f t="shared" si="19"/>
        <v>0.22468422722594233</v>
      </c>
      <c r="AL138" s="9">
        <f t="shared" si="20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Encargos'!F56+'Swap - Encargos'!R56-'Swap - Encargos'!$M56)*(1+SUM($B139:$B$228))</f>
        <v>342</v>
      </c>
      <c r="P139" s="4">
        <f>Forward!P139*(1+SUM($B139:$B$228))+(-'Swap - Encargos'!G56+'Swap - Encargos'!S56-'Swap - Encargos'!$M56)*(1+SUM($B139:$B$228))</f>
        <v>317</v>
      </c>
      <c r="Q139" s="4">
        <f>Forward!Q139*(1+SUM($B139:$B$228))+(-'Swap - Encargos'!H56+'Swap - Encargos'!T56-'Swap - Encargos'!$M56)*(1+SUM($B139:$B$228))</f>
        <v>302</v>
      </c>
      <c r="R139" s="4">
        <f>Forward!R139*(1+SUM($B139:$B$228))+(-'Swap - Encargos'!I56+'Swap - Encargos'!U56-'Swap - Encargos'!$M56)*(1+SUM($B139:$B$228))</f>
        <v>285</v>
      </c>
      <c r="S139" s="4">
        <f>Forward!S139*(1+SUM($B139:$B$228))+(-'Swap - Encargos'!J56+'Swap - Encargos'!V56-'Swap - Encargos'!$M56)*(1+SUM($B139:$B$228))</f>
        <v>269</v>
      </c>
      <c r="T139" s="4">
        <f>Forward!T139*(1+SUM($B139:$B$228))+(-'Swap - Encargos'!K56+'Swap - Encargos'!W56-'Swap - Encargos'!$M56)*(1+SUM($B139:$B$228))</f>
        <v>256</v>
      </c>
      <c r="U139" s="4">
        <f>Forward!U139*(1+SUM($B139:$B$228))</f>
        <v>0</v>
      </c>
      <c r="V139" s="4"/>
      <c r="W139" s="20">
        <f t="shared" si="0"/>
        <v>312.41666666666669</v>
      </c>
      <c r="X139" s="20">
        <f t="shared" si="1"/>
        <v>243.73304948559664</v>
      </c>
      <c r="Y139" s="23">
        <f t="shared" si="2"/>
        <v>295.83333333333331</v>
      </c>
      <c r="Z139" s="23">
        <f t="shared" si="3"/>
        <v>241.04619787037038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15"/>
        <v>402.012</v>
      </c>
      <c r="AF139" s="8">
        <f t="shared" si="4"/>
        <v>421.44258000000002</v>
      </c>
      <c r="AG139" s="14">
        <f t="shared" si="16"/>
        <v>448.01660400000003</v>
      </c>
      <c r="AH139" s="8">
        <f t="shared" si="6"/>
        <v>483.20811600000002</v>
      </c>
      <c r="AI139" s="25">
        <f t="shared" si="17"/>
        <v>89.595333333333315</v>
      </c>
      <c r="AJ139" s="9">
        <f t="shared" si="18"/>
        <v>0.22286731076020944</v>
      </c>
      <c r="AK139" s="9">
        <f t="shared" si="19"/>
        <v>0.22286731076020944</v>
      </c>
      <c r="AL139" s="9">
        <f t="shared" si="20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839A-2A9A-4E09-9737-E79AAB75F7C1}">
  <dimension ref="A1:CV145"/>
  <sheetViews>
    <sheetView topLeftCell="A100" zoomScale="85" zoomScaleNormal="85" workbookViewId="0">
      <selection activeCell="M104" sqref="M104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3.44140625" customWidth="1"/>
    <col min="46" max="51" width="9.6640625" bestFit="1" customWidth="1"/>
    <col min="72" max="72" width="5" customWidth="1"/>
    <col min="73" max="73" width="4.33203125" customWidth="1"/>
    <col min="74" max="74" width="10.109375" bestFit="1" customWidth="1"/>
    <col min="75" max="80" width="9.6640625" bestFit="1" customWidth="1"/>
    <col min="100" max="100" width="7.33203125" customWidth="1"/>
    <col min="101" max="101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100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100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100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100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100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  <c r="AS53" s="27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9"/>
      <c r="BV53" s="27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8"/>
      <c r="CQ53" s="28"/>
      <c r="CR53" s="28"/>
      <c r="CS53" s="28"/>
      <c r="CT53" s="28"/>
      <c r="CU53" s="28"/>
      <c r="CV53" s="29"/>
    </row>
    <row r="54" spans="1:100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  <c r="AS54" s="30"/>
      <c r="BT54" s="31"/>
      <c r="BV54" s="30"/>
      <c r="CV54" s="31"/>
    </row>
    <row r="55" spans="1:100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  <c r="AS55" s="30"/>
      <c r="BT55" s="31"/>
      <c r="BV55" s="30"/>
      <c r="CV55" s="31"/>
    </row>
    <row r="56" spans="1:100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  <c r="AS56" s="30"/>
      <c r="BT56" s="31"/>
      <c r="BV56" s="30"/>
      <c r="CV56" s="31"/>
    </row>
    <row r="57" spans="1:100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  <c r="AS57" s="30"/>
      <c r="BT57" s="31"/>
      <c r="BV57" s="30"/>
      <c r="CV57" s="31"/>
    </row>
    <row r="58" spans="1:100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  <c r="AS58" s="30"/>
      <c r="BT58" s="31"/>
      <c r="BV58" s="30"/>
      <c r="CV58" s="31"/>
    </row>
    <row r="59" spans="1:100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  <c r="AS59" s="30"/>
      <c r="BT59" s="31"/>
      <c r="BV59" s="30"/>
      <c r="CV59" s="31"/>
    </row>
    <row r="60" spans="1:100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  <c r="AS60" s="30"/>
      <c r="BT60" s="31"/>
      <c r="BV60" s="30"/>
      <c r="CV60" s="31"/>
    </row>
    <row r="61" spans="1:100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  <c r="AS61" s="30"/>
      <c r="BT61" s="31"/>
      <c r="BV61" s="30"/>
      <c r="CV61" s="31"/>
    </row>
    <row r="62" spans="1:100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  <c r="AS62" s="30"/>
      <c r="BT62" s="31"/>
      <c r="BV62" s="30"/>
      <c r="CV62" s="31"/>
    </row>
    <row r="63" spans="1:100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  <c r="AS63" s="30"/>
      <c r="BT63" s="31"/>
      <c r="BV63" s="30"/>
      <c r="CV63" s="31"/>
    </row>
    <row r="64" spans="1:100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  <c r="AS64" s="30"/>
      <c r="BT64" s="31"/>
      <c r="BV64" s="30"/>
      <c r="CV64" s="31"/>
    </row>
    <row r="65" spans="1:100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  <c r="AS65" s="30"/>
      <c r="BT65" s="31"/>
      <c r="BV65" s="30"/>
      <c r="CV65" s="31"/>
    </row>
    <row r="66" spans="1:100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  <c r="AS66" s="30"/>
      <c r="BT66" s="31"/>
      <c r="BV66" s="30"/>
      <c r="CV66" s="31"/>
    </row>
    <row r="67" spans="1:100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  <c r="AS67" s="30"/>
      <c r="BT67" s="31"/>
      <c r="BV67" s="30"/>
      <c r="CV67" s="31"/>
    </row>
    <row r="68" spans="1:100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  <c r="AS68" s="30"/>
      <c r="BT68" s="31"/>
      <c r="BV68" s="30"/>
      <c r="CV68" s="31"/>
    </row>
    <row r="69" spans="1:100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  <c r="AS69" s="30"/>
      <c r="BT69" s="31"/>
      <c r="BV69" s="30"/>
      <c r="CV69" s="31"/>
    </row>
    <row r="70" spans="1:100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  <c r="AS70" s="30"/>
      <c r="BT70" s="31"/>
      <c r="BV70" s="30"/>
      <c r="CV70" s="31"/>
    </row>
    <row r="71" spans="1:100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  <c r="AS71" s="30"/>
      <c r="BT71" s="31"/>
      <c r="BV71" s="30"/>
      <c r="CV71" s="31"/>
    </row>
    <row r="72" spans="1:100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  <c r="AS72" s="30"/>
      <c r="BT72" s="31"/>
      <c r="BV72" s="30"/>
      <c r="CV72" s="31"/>
    </row>
    <row r="73" spans="1:100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  <c r="AS73" s="30"/>
      <c r="BT73" s="31"/>
      <c r="BV73" s="30"/>
      <c r="CV73" s="31"/>
    </row>
    <row r="74" spans="1:100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  <c r="AS74" s="30"/>
      <c r="BT74" s="31"/>
      <c r="BV74" s="30"/>
      <c r="CV74" s="31"/>
    </row>
    <row r="75" spans="1:100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  <c r="AS75" s="30"/>
      <c r="BT75" s="31"/>
      <c r="BV75" s="30"/>
      <c r="CV75" s="31"/>
    </row>
    <row r="76" spans="1:100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  <c r="AS76" s="30"/>
      <c r="BT76" s="31"/>
      <c r="BV76" s="30"/>
      <c r="CV76" s="31"/>
    </row>
    <row r="77" spans="1:100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  <c r="AS77" s="30"/>
      <c r="BT77" s="31"/>
      <c r="BV77" s="30"/>
      <c r="CV77" s="31"/>
    </row>
    <row r="78" spans="1:100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  <c r="AS78" s="30"/>
      <c r="BT78" s="31"/>
      <c r="BV78" s="30"/>
      <c r="CV78" s="31"/>
    </row>
    <row r="79" spans="1:100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  <c r="AS79" s="30"/>
      <c r="BT79" s="31"/>
      <c r="BV79" s="30"/>
      <c r="CV79" s="31"/>
    </row>
    <row r="80" spans="1:100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  <c r="AS80" s="30"/>
      <c r="BT80" s="31"/>
      <c r="BV80" s="30"/>
      <c r="CV80" s="31"/>
    </row>
    <row r="81" spans="1:100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  <c r="AS81" s="30"/>
      <c r="BT81" s="31"/>
      <c r="BV81" s="30"/>
      <c r="CV81" s="31"/>
    </row>
    <row r="82" spans="1:100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  <c r="AS82" s="30"/>
      <c r="BT82" s="31"/>
      <c r="BV82" s="30"/>
      <c r="CV82" s="31"/>
    </row>
    <row r="83" spans="1:100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  <c r="AS83" s="30"/>
      <c r="BT83" s="31"/>
      <c r="BV83" s="30"/>
      <c r="CV83" s="31"/>
    </row>
    <row r="84" spans="1:100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  <c r="AS84" s="30"/>
      <c r="BT84" s="31"/>
      <c r="BV84" s="30"/>
      <c r="CV84" s="31"/>
    </row>
    <row r="85" spans="1:100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  <c r="AS85" s="30"/>
      <c r="BT85" s="31"/>
      <c r="BV85" s="30"/>
      <c r="CV85" s="31"/>
    </row>
    <row r="86" spans="1:100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Encargos'!$L3)*(1+SUM($B86:$B$228))</f>
        <v>249.28799999999998</v>
      </c>
      <c r="L86" s="4">
        <f>Forward!L86*(1+SUM($B86:$B$228))+(-'Swap - Encargos'!$L3)*(1+SUM($B86:$B$228))</f>
        <v>257.84199999999998</v>
      </c>
      <c r="M86" s="4">
        <f>Forward!M86*(1+SUM($B86:$B$228))+(-'Swap - Encargos'!$L3)*(1+SUM($B86:$B$228))</f>
        <v>224.84799999999998</v>
      </c>
      <c r="N86" s="4">
        <f>Forward!N86*(1+SUM($B86:$B$228))+(-'Swap - Encargos'!$L3)*(1+SUM($B86:$B$228))</f>
        <v>206.518</v>
      </c>
      <c r="O86" s="4">
        <f>Forward!O86*(1+SUM($B86:$B$228))+(-'Swap - Encargos'!$L3)*(1+SUM($B86:$B$228))</f>
        <v>196.74199999999999</v>
      </c>
      <c r="P86" s="4">
        <f>Forward!P86*(1+SUM($B86:$B$228))+(-'Swap - Encargos'!$L3)*(1+SUM($B86:$B$228))</f>
        <v>186.96600000000001</v>
      </c>
      <c r="Q86" s="4">
        <f>Forward!Q86*(1+SUM($B86:$B$228))+(-'Swap - Encargos'!$L3)*(1+SUM($B86:$B$228))</f>
        <v>180.85599999999999</v>
      </c>
      <c r="R86" s="4">
        <f>Forward!R86*(1+SUM($B86:$B$228))+(-'Swap - Encargos'!$L3)*(1+SUM($B86:$B$228))</f>
        <v>174.74600000000001</v>
      </c>
      <c r="S86" s="4">
        <f>Forward!S86*(1+SUM($B86:$B$228))+(-'Swap - Encargos'!$L3)*(1+SUM($B86:$B$228))</f>
        <v>168.636</v>
      </c>
      <c r="T86" s="4">
        <f>Forward!T86*(1+SUM($B86:$B$228))+(-'Swap - Encargos'!$L3)*(1+SUM($B86:$B$228))</f>
        <v>162.52600000000001</v>
      </c>
      <c r="U86" s="4">
        <f>Forward!U86*(1+SUM($B86:$B$228))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243.99266666666665</v>
      </c>
      <c r="X86" s="20">
        <f t="shared" ref="X86:X139" si="1">AVERAGE($W$2:$W$198)</f>
        <v>187.68645519547331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227.04759999999999</v>
      </c>
      <c r="Z86" s="23">
        <f t="shared" ref="Z86:Z139" si="3">AVERAGE($Y$2:$Y$198)</f>
        <v>181.33532395061727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134" si="7">(AE86-W86)</f>
        <v>129.93933333333331</v>
      </c>
      <c r="AJ86" s="9">
        <f t="shared" ref="AJ86:AJ134" si="8">(AE86-W86)/AE86</f>
        <v>0.34749455337690627</v>
      </c>
      <c r="AK86" s="9">
        <f t="shared" ref="AK86:AK130" si="9">IF(AJ86&gt;0,AJ86,0)</f>
        <v>0.34749455337690627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  <c r="AS86" s="30"/>
      <c r="BT86" s="31"/>
      <c r="BV86" s="30"/>
      <c r="CV86" s="31"/>
    </row>
    <row r="87" spans="1:100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Encargos'!$L4)*(1+SUM($B87:$B$228))</f>
        <v>173.97379999999998</v>
      </c>
      <c r="L87" s="4">
        <f>Forward!L87*(1+SUM($B87:$B$228))+(-'Swap - Encargos'!$L4)*(1+SUM($B87:$B$228))</f>
        <v>248.18639999999999</v>
      </c>
      <c r="M87" s="4">
        <f>Forward!M87*(1+SUM($B87:$B$228))+(-'Swap - Encargos'!$L4)*(1+SUM($B87:$B$228))</f>
        <v>229.93739999999997</v>
      </c>
      <c r="N87" s="4">
        <f>Forward!N87*(1+SUM($B87:$B$228))+(-'Swap - Encargos'!$L4)*(1+SUM($B87:$B$228))</f>
        <v>208.0386</v>
      </c>
      <c r="O87" s="4">
        <f>Forward!O87*(1+SUM($B87:$B$228))+(-'Swap - Encargos'!$L4)*(1+SUM($B87:$B$228))</f>
        <v>198.3058</v>
      </c>
      <c r="P87" s="4">
        <f>Forward!P87*(1+SUM($B87:$B$228))+(-'Swap - Encargos'!$L4)*(1+SUM($B87:$B$228))</f>
        <v>188.57299999999998</v>
      </c>
      <c r="Q87" s="4">
        <f>Forward!Q87*(1+SUM($B87:$B$228))+(-'Swap - Encargos'!$L4)*(1+SUM($B87:$B$228))</f>
        <v>182.48999999999998</v>
      </c>
      <c r="R87" s="4">
        <f>Forward!R87*(1+SUM($B87:$B$228))+(-'Swap - Encargos'!$L4)*(1+SUM($B87:$B$228))</f>
        <v>176.40699999999998</v>
      </c>
      <c r="S87" s="4">
        <f>Forward!S87*(1+SUM($B87:$B$228))+(-'Swap - Encargos'!$L4)*(1+SUM($B87:$B$228))</f>
        <v>170.32399999999998</v>
      </c>
      <c r="T87" s="4">
        <f>Forward!T87*(1+SUM($B87:$B$228))+(-'Swap - Encargos'!$L4)*(1+SUM($B87:$B$228))</f>
        <v>164.24099999999999</v>
      </c>
      <c r="U87" s="4">
        <f>Forward!U87*(1+SUM($B87:$B$228))</f>
        <v>0</v>
      </c>
      <c r="V87" s="6"/>
      <c r="W87" s="20">
        <f t="shared" si="0"/>
        <v>218.31211111111108</v>
      </c>
      <c r="X87" s="20">
        <f t="shared" si="1"/>
        <v>187.68645519547331</v>
      </c>
      <c r="Y87" s="23">
        <f t="shared" si="2"/>
        <v>211.93172000000001</v>
      </c>
      <c r="Z87" s="23">
        <f t="shared" si="3"/>
        <v>181.33532395061727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155.61988888888888</v>
      </c>
      <c r="AJ87" s="9">
        <f t="shared" si="8"/>
        <v>0.41617162716453499</v>
      </c>
      <c r="AK87" s="9">
        <f t="shared" si="9"/>
        <v>0.41617162716453499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  <c r="AS87" s="30"/>
      <c r="BT87" s="31"/>
      <c r="BV87" s="30"/>
      <c r="CV87" s="31"/>
    </row>
    <row r="88" spans="1:100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Encargos'!$L5)*(1+SUM($B88:$B$228))</f>
        <v>195.45300000000003</v>
      </c>
      <c r="L88" s="4">
        <f>Forward!L88*(1+SUM($B88:$B$228))+(-'Swap - Encargos'!$L5)*(1+SUM($B88:$B$228))</f>
        <v>275.08200000000005</v>
      </c>
      <c r="M88" s="4">
        <f>Forward!M88*(1+SUM($B88:$B$228))+(-'Swap - Encargos'!$L5)*(1+SUM($B88:$B$228))</f>
        <v>235.26750000000004</v>
      </c>
      <c r="N88" s="4">
        <f>Forward!N88*(1+SUM($B88:$B$228))+(-'Swap - Encargos'!$L5)*(1+SUM($B88:$B$228))</f>
        <v>205.10500000000002</v>
      </c>
      <c r="O88" s="4">
        <f>Forward!O88*(1+SUM($B88:$B$228))+(-'Swap - Encargos'!$L5)*(1+SUM($B88:$B$228))</f>
        <v>195.45300000000003</v>
      </c>
      <c r="P88" s="4">
        <f>Forward!P88*(1+SUM($B88:$B$228))+(-'Swap - Encargos'!$L5)*(1+SUM($B88:$B$228))</f>
        <v>185.80100000000004</v>
      </c>
      <c r="Q88" s="4">
        <f>Forward!Q88*(1+SUM($B88:$B$228))+(-'Swap - Encargos'!$L5)*(1+SUM($B88:$B$228))</f>
        <v>179.76850000000002</v>
      </c>
      <c r="R88" s="4">
        <f>Forward!R88*(1+SUM($B88:$B$228))+(-'Swap - Encargos'!$L5)*(1+SUM($B88:$B$228))</f>
        <v>173.73599999999999</v>
      </c>
      <c r="S88" s="4">
        <f>Forward!S88*(1+SUM($B88:$B$228))+(-'Swap - Encargos'!$L5)*(1+SUM($B88:$B$228))</f>
        <v>167.70350000000002</v>
      </c>
      <c r="T88" s="4">
        <f>Forward!T88*(1+SUM($B88:$B$228))+(-'Swap - Encargos'!$L5)*(1+SUM($B88:$B$228))</f>
        <v>161.67099999999999</v>
      </c>
      <c r="U88" s="4">
        <f>Forward!U88*(1+SUM($B88:$B$228))</f>
        <v>0</v>
      </c>
      <c r="V88" s="6"/>
      <c r="W88" s="20">
        <f t="shared" si="0"/>
        <v>235.80372222222226</v>
      </c>
      <c r="X88" s="20">
        <f t="shared" si="1"/>
        <v>187.68645519547331</v>
      </c>
      <c r="Y88" s="23">
        <f t="shared" si="2"/>
        <v>220.95036666666672</v>
      </c>
      <c r="Z88" s="23">
        <f t="shared" si="3"/>
        <v>181.33532395061727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138.1282777777777</v>
      </c>
      <c r="AJ88" s="9">
        <f t="shared" si="8"/>
        <v>0.36939410849506787</v>
      </c>
      <c r="AK88" s="9">
        <f t="shared" si="9"/>
        <v>0.36939410849506787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  <c r="AS88" s="30"/>
      <c r="BT88" s="31"/>
      <c r="BV88" s="30"/>
      <c r="CV88" s="31"/>
    </row>
    <row r="89" spans="1:100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Encargos'!$L6)*(1+SUM($B89:$B$228))</f>
        <v>169.02260000000001</v>
      </c>
      <c r="L89" s="4">
        <f>Forward!L89*(1+SUM($B89:$B$228))+(-'Swap - Encargos'!$L6)*(1+SUM($B89:$B$228))</f>
        <v>271.38840000000005</v>
      </c>
      <c r="M89" s="4">
        <f>Forward!M89*(1+SUM($B89:$B$228))+(-'Swap - Encargos'!$L6)*(1+SUM($B89:$B$228))</f>
        <v>241.63090000000005</v>
      </c>
      <c r="N89" s="4">
        <f>Forward!N89*(1+SUM($B89:$B$228))+(-'Swap - Encargos'!$L6)*(1+SUM($B89:$B$228))</f>
        <v>204.73160000000001</v>
      </c>
      <c r="O89" s="4">
        <f>Forward!O89*(1+SUM($B89:$B$228))+(-'Swap - Encargos'!$L6)*(1+SUM($B89:$B$228))</f>
        <v>195.20920000000001</v>
      </c>
      <c r="P89" s="4">
        <f>Forward!P89*(1+SUM($B89:$B$228))+(-'Swap - Encargos'!$L6)*(1+SUM($B89:$B$228))</f>
        <v>185.68680000000003</v>
      </c>
      <c r="Q89" s="4">
        <f>Forward!Q89*(1+SUM($B89:$B$228))+(-'Swap - Encargos'!$L6)*(1+SUM($B89:$B$228))</f>
        <v>179.73530000000002</v>
      </c>
      <c r="R89" s="4">
        <f>Forward!R89*(1+SUM($B89:$B$228))+(-'Swap - Encargos'!$L6)*(1+SUM($B89:$B$228))</f>
        <v>173.78380000000001</v>
      </c>
      <c r="S89" s="4">
        <f>Forward!S89*(1+SUM($B89:$B$228))+(-'Swap - Encargos'!$L6)*(1+SUM($B89:$B$228))</f>
        <v>167.83230000000003</v>
      </c>
      <c r="T89" s="4">
        <f>Forward!T89*(1+SUM($B89:$B$228))+(-'Swap - Encargos'!$L6)*(1+SUM($B89:$B$228))</f>
        <v>161.88080000000002</v>
      </c>
      <c r="U89" s="4">
        <f>Forward!U89*(1+SUM($B89:$B$228))</f>
        <v>0</v>
      </c>
      <c r="V89" s="6"/>
      <c r="W89" s="20">
        <f t="shared" si="0"/>
        <v>230.32305000000002</v>
      </c>
      <c r="X89" s="20">
        <f t="shared" si="1"/>
        <v>187.68645519547331</v>
      </c>
      <c r="Y89" s="23">
        <f t="shared" si="2"/>
        <v>217.22975000000002</v>
      </c>
      <c r="Z89" s="23">
        <f t="shared" si="3"/>
        <v>181.33532395061727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143.60894999999994</v>
      </c>
      <c r="AJ89" s="9">
        <f t="shared" si="8"/>
        <v>0.38405097718301712</v>
      </c>
      <c r="AK89" s="9">
        <f t="shared" si="9"/>
        <v>0.38405097718301712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  <c r="AS89" s="30"/>
      <c r="BT89" s="31"/>
      <c r="BV89" s="30"/>
      <c r="CV89" s="31"/>
    </row>
    <row r="90" spans="1:100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Encargos'!$L7)*(1+SUM($B90:$B$228))</f>
        <v>165.15800000000002</v>
      </c>
      <c r="L90" s="4">
        <f>Forward!L90*(1+SUM($B90:$B$228))+(-'Swap - Encargos'!$L7)*(1+SUM($B90:$B$228))</f>
        <v>241.83849999999998</v>
      </c>
      <c r="M90" s="4">
        <f>Forward!M90*(1+SUM($B90:$B$228))+(-'Swap - Encargos'!$L7)*(1+SUM($B90:$B$228))</f>
        <v>233.58059999999998</v>
      </c>
      <c r="N90" s="4">
        <f>Forward!N90*(1+SUM($B90:$B$228))+(-'Swap - Encargos'!$L7)*(1+SUM($B90:$B$228))</f>
        <v>209.98660000000001</v>
      </c>
      <c r="O90" s="4">
        <f>Forward!O90*(1+SUM($B90:$B$228))+(-'Swap - Encargos'!$L7)*(1+SUM($B90:$B$228))</f>
        <v>200.54900000000001</v>
      </c>
      <c r="P90" s="4">
        <f>Forward!P90*(1+SUM($B90:$B$228))+(-'Swap - Encargos'!$L7)*(1+SUM($B90:$B$228))</f>
        <v>191.1114</v>
      </c>
      <c r="Q90" s="4">
        <f>Forward!Q90*(1+SUM($B90:$B$228))+(-'Swap - Encargos'!$L7)*(1+SUM($B90:$B$228))</f>
        <v>185.21289999999999</v>
      </c>
      <c r="R90" s="4">
        <f>Forward!R90*(1+SUM($B90:$B$228))+(-'Swap - Encargos'!$L7)*(1+SUM($B90:$B$228))</f>
        <v>179.31440000000001</v>
      </c>
      <c r="S90" s="4">
        <f>Forward!S90*(1+SUM($B90:$B$228))+(-'Swap - Encargos'!$L7)*(1+SUM($B90:$B$228))</f>
        <v>173.41589999999999</v>
      </c>
      <c r="T90" s="4">
        <f>Forward!T90*(1+SUM($B90:$B$228))+(-'Swap - Encargos'!$L7)*(1+SUM($B90:$B$228))</f>
        <v>167.51740000000001</v>
      </c>
      <c r="U90" s="4">
        <f>Forward!U90*(1+SUM($B90:$B$228))</f>
        <v>0</v>
      </c>
      <c r="V90" s="6"/>
      <c r="W90" s="20">
        <f t="shared" si="0"/>
        <v>218.50665555555554</v>
      </c>
      <c r="X90" s="20">
        <f t="shared" si="1"/>
        <v>187.68645519547331</v>
      </c>
      <c r="Y90" s="23">
        <f t="shared" si="2"/>
        <v>211.95276666666669</v>
      </c>
      <c r="Z90" s="23">
        <f t="shared" si="3"/>
        <v>181.33532395061727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155.42534444444442</v>
      </c>
      <c r="AJ90" s="9">
        <f t="shared" si="8"/>
        <v>0.41565136025920335</v>
      </c>
      <c r="AK90" s="9">
        <f t="shared" si="9"/>
        <v>0.41565136025920335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  <c r="AS90" s="30"/>
      <c r="BT90" s="31"/>
      <c r="BV90" s="30"/>
      <c r="CV90" s="31"/>
    </row>
    <row r="91" spans="1:100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Encargos'!$L8)*(1+SUM($B91:$B$228))</f>
        <v>157.45000000000002</v>
      </c>
      <c r="L91" s="4">
        <f>Forward!L91*(1+SUM($B91:$B$228))+(-'Swap - Encargos'!$L8)*(1+SUM($B91:$B$228))</f>
        <v>237.35000000000002</v>
      </c>
      <c r="M91" s="4">
        <f>Forward!M91*(1+SUM($B91:$B$228))+(-'Swap - Encargos'!$L8)*(1+SUM($B91:$B$228))</f>
        <v>226.77500000000003</v>
      </c>
      <c r="N91" s="4">
        <f>Forward!N91*(1+SUM($B91:$B$228))+(-'Swap - Encargos'!$L8)*(1+SUM($B91:$B$228))</f>
        <v>202.10000000000002</v>
      </c>
      <c r="O91" s="4">
        <f>Forward!O91*(1+SUM($B91:$B$228))+(-'Swap - Encargos'!$L8)*(1+SUM($B91:$B$228))</f>
        <v>192.70000000000002</v>
      </c>
      <c r="P91" s="4">
        <f>Forward!P91*(1+SUM($B91:$B$228))+(-'Swap - Encargos'!$L8)*(1+SUM($B91:$B$228))</f>
        <v>183.3</v>
      </c>
      <c r="Q91" s="4">
        <f>Forward!Q91*(1+SUM($B91:$B$228))+(-'Swap - Encargos'!$L8)*(1+SUM($B91:$B$228))</f>
        <v>177.42500000000001</v>
      </c>
      <c r="R91" s="4">
        <f>Forward!R91*(1+SUM($B91:$B$228))+(-'Swap - Encargos'!$L8)*(1+SUM($B91:$B$228))</f>
        <v>171.55</v>
      </c>
      <c r="S91" s="4">
        <f>Forward!S91*(1+SUM($B91:$B$228))+(-'Swap - Encargos'!$L8)*(1+SUM($B91:$B$228))</f>
        <v>165.67500000000001</v>
      </c>
      <c r="T91" s="4">
        <f>Forward!T91*(1+SUM($B91:$B$228))+(-'Swap - Encargos'!$L8)*(1+SUM($B91:$B$228))</f>
        <v>159.80000000000001</v>
      </c>
      <c r="U91" s="4">
        <f>Forward!U91*(1+SUM($B91:$B$228))</f>
        <v>0</v>
      </c>
      <c r="V91" s="6"/>
      <c r="W91" s="20">
        <f t="shared" si="0"/>
        <v>213.39305555555558</v>
      </c>
      <c r="X91" s="20">
        <f t="shared" si="1"/>
        <v>187.68645519547331</v>
      </c>
      <c r="Y91" s="23">
        <f t="shared" si="2"/>
        <v>205.42916666666667</v>
      </c>
      <c r="Z91" s="23">
        <f t="shared" si="3"/>
        <v>181.33532395061727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160.53894444444438</v>
      </c>
      <c r="AJ91" s="9">
        <f t="shared" si="8"/>
        <v>0.42932657393441698</v>
      </c>
      <c r="AK91" s="9">
        <f t="shared" si="9"/>
        <v>0.42932657393441698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  <c r="AS91" s="30"/>
      <c r="BT91" s="31"/>
      <c r="BV91" s="30"/>
      <c r="CV91" s="31"/>
    </row>
    <row r="92" spans="1:100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Encargos'!$L9)*(1+SUM($B92:$B$228))</f>
        <v>78.2761</v>
      </c>
      <c r="L92" s="4">
        <f>Forward!L92*(1+SUM($B92:$B$228))+(-'Swap - Encargos'!$L9)*(1+SUM($B92:$B$228))</f>
        <v>218.47210000000001</v>
      </c>
      <c r="M92" s="4">
        <f>Forward!M92*(1+SUM($B92:$B$228))+(-'Swap - Encargos'!$L9)*(1+SUM($B92:$B$228))</f>
        <v>218.47210000000001</v>
      </c>
      <c r="N92" s="4">
        <f>Forward!N92*(1+SUM($B92:$B$228))+(-'Swap - Encargos'!$L9)*(1+SUM($B92:$B$228))</f>
        <v>202.11590000000001</v>
      </c>
      <c r="O92" s="4">
        <f>Forward!O92*(1+SUM($B92:$B$228))+(-'Swap - Encargos'!$L9)*(1+SUM($B92:$B$228))</f>
        <v>192.76950000000002</v>
      </c>
      <c r="P92" s="4">
        <f>Forward!P92*(1+SUM($B92:$B$228))+(-'Swap - Encargos'!$L9)*(1+SUM($B92:$B$228))</f>
        <v>183.42310000000001</v>
      </c>
      <c r="Q92" s="4">
        <f>Forward!Q92*(1+SUM($B92:$B$228))+(-'Swap - Encargos'!$L9)*(1+SUM($B92:$B$228))</f>
        <v>177.58160000000001</v>
      </c>
      <c r="R92" s="4">
        <f>Forward!R92*(1+SUM($B92:$B$228))+(-'Swap - Encargos'!$L9)*(1+SUM($B92:$B$228))</f>
        <v>171.74010000000001</v>
      </c>
      <c r="S92" s="4">
        <f>Forward!S92*(1+SUM($B92:$B$228))+(-'Swap - Encargos'!$L9)*(1+SUM($B92:$B$228))</f>
        <v>165.89860000000002</v>
      </c>
      <c r="T92" s="4">
        <f>Forward!T92*(1+SUM($B92:$B$228))+(-'Swap - Encargos'!$L9)*(1+SUM($B92:$B$228))</f>
        <v>160.05710000000002</v>
      </c>
      <c r="U92" s="4">
        <f>Forward!U92*(1+SUM($B92:$B$228))</f>
        <v>0</v>
      </c>
      <c r="V92" s="6"/>
      <c r="W92" s="20">
        <f t="shared" si="0"/>
        <v>192.38006666666672</v>
      </c>
      <c r="X92" s="20">
        <f t="shared" si="1"/>
        <v>187.68645519547331</v>
      </c>
      <c r="Y92" s="23">
        <f t="shared" si="2"/>
        <v>192.53584000000004</v>
      </c>
      <c r="Z92" s="23">
        <f t="shared" si="3"/>
        <v>181.33532395061727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181.55193333333324</v>
      </c>
      <c r="AJ92" s="9">
        <f t="shared" si="8"/>
        <v>0.48552125341862495</v>
      </c>
      <c r="AK92" s="9">
        <f t="shared" si="9"/>
        <v>0.48552125341862495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  <c r="AS92" s="30"/>
      <c r="BT92" s="31"/>
      <c r="BV92" s="30"/>
      <c r="CV92" s="31"/>
    </row>
    <row r="93" spans="1:100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Encargos'!$L10)*(1+SUM($B93:$B$228))</f>
        <v>81.081900000000005</v>
      </c>
      <c r="L93" s="4">
        <f>Forward!L93*(1+SUM($B93:$B$228))+(-'Swap - Encargos'!$L10)*(1+SUM($B93:$B$228))</f>
        <v>203.29230000000001</v>
      </c>
      <c r="M93" s="4">
        <f>Forward!M93*(1+SUM($B93:$B$228))+(-'Swap - Encargos'!$L10)*(1+SUM($B93:$B$228))</f>
        <v>209.1678</v>
      </c>
      <c r="N93" s="4">
        <f>Forward!N93*(1+SUM($B93:$B$228))+(-'Swap - Encargos'!$L10)*(1+SUM($B93:$B$228))</f>
        <v>197.41680000000002</v>
      </c>
      <c r="O93" s="4">
        <f>Forward!O93*(1+SUM($B93:$B$228))+(-'Swap - Encargos'!$L10)*(1+SUM($B93:$B$228))</f>
        <v>188.01600000000002</v>
      </c>
      <c r="P93" s="4">
        <f>Forward!P93*(1+SUM($B93:$B$228))+(-'Swap - Encargos'!$L10)*(1+SUM($B93:$B$228))</f>
        <v>178.61520000000002</v>
      </c>
      <c r="Q93" s="4">
        <f>Forward!Q93*(1+SUM($B93:$B$228))+(-'Swap - Encargos'!$L10)*(1+SUM($B93:$B$228))</f>
        <v>172.73970000000003</v>
      </c>
      <c r="R93" s="4">
        <f>Forward!R93*(1+SUM($B93:$B$228))+(-'Swap - Encargos'!$L10)*(1+SUM($B93:$B$228))</f>
        <v>166.86419999999998</v>
      </c>
      <c r="S93" s="4">
        <f>Forward!S93*(1+SUM($B93:$B$228))+(-'Swap - Encargos'!$L10)*(1+SUM($B93:$B$228))</f>
        <v>160.98869999999999</v>
      </c>
      <c r="T93" s="4">
        <f>Forward!T93*(1+SUM($B93:$B$228))+(-'Swap - Encargos'!$L10)*(1+SUM($B93:$B$228))</f>
        <v>155.11320000000001</v>
      </c>
      <c r="U93" s="4">
        <f>Forward!U93*(1+SUM($B93:$B$228))</f>
        <v>0</v>
      </c>
      <c r="V93" s="6"/>
      <c r="W93" s="20">
        <f t="shared" si="0"/>
        <v>187.13467500000004</v>
      </c>
      <c r="X93" s="20">
        <f t="shared" si="1"/>
        <v>187.68645519547331</v>
      </c>
      <c r="Y93" s="23">
        <f t="shared" si="2"/>
        <v>187.173845</v>
      </c>
      <c r="Z93" s="23">
        <f t="shared" si="3"/>
        <v>181.33532395061727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186.79732499999992</v>
      </c>
      <c r="AJ93" s="9">
        <f t="shared" si="8"/>
        <v>0.49954891531080498</v>
      </c>
      <c r="AK93" s="9">
        <f t="shared" si="9"/>
        <v>0.49954891531080498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  <c r="AS93" s="30"/>
      <c r="BT93" s="31"/>
      <c r="BV93" s="30"/>
      <c r="CV93" s="31"/>
    </row>
    <row r="94" spans="1:100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Encargos'!$L11)*(1+SUM($B94:$B$228))</f>
        <v>104.90429999999999</v>
      </c>
      <c r="L94" s="4">
        <f>Forward!L94*(1+SUM($B94:$B$228))+(-'Swap - Encargos'!$L11)*(1+SUM($B94:$B$228))</f>
        <v>196.84289999999999</v>
      </c>
      <c r="M94" s="4">
        <f>Forward!M94*(1+SUM($B94:$B$228))+(-'Swap - Encargos'!$L11)*(1+SUM($B94:$B$228))</f>
        <v>205.09379999999999</v>
      </c>
      <c r="N94" s="4">
        <f>Forward!N94*(1+SUM($B94:$B$228))+(-'Swap - Encargos'!$L11)*(1+SUM($B94:$B$228))</f>
        <v>200.37900000000002</v>
      </c>
      <c r="O94" s="4">
        <f>Forward!O94*(1+SUM($B94:$B$228))+(-'Swap - Encargos'!$L11)*(1+SUM($B94:$B$228))</f>
        <v>190.94940000000003</v>
      </c>
      <c r="P94" s="4">
        <f>Forward!P94*(1+SUM($B94:$B$228))+(-'Swap - Encargos'!$L11)*(1+SUM($B94:$B$228))</f>
        <v>181.51980000000003</v>
      </c>
      <c r="Q94" s="4">
        <f>Forward!Q94*(1+SUM($B94:$B$228))+(-'Swap - Encargos'!$L11)*(1+SUM($B94:$B$228))</f>
        <v>175.62630000000001</v>
      </c>
      <c r="R94" s="4">
        <f>Forward!R94*(1+SUM($B94:$B$228))+(-'Swap - Encargos'!$L11)*(1+SUM($B94:$B$228))</f>
        <v>169.7328</v>
      </c>
      <c r="S94" s="4">
        <f>Forward!S94*(1+SUM($B94:$B$228))+(-'Swap - Encargos'!$L11)*(1+SUM($B94:$B$228))</f>
        <v>163.83930000000004</v>
      </c>
      <c r="T94" s="4">
        <f>Forward!T94*(1+SUM($B94:$B$228))+(-'Swap - Encargos'!$L11)*(1+SUM($B94:$B$228))</f>
        <v>157.94580000000002</v>
      </c>
      <c r="U94" s="4">
        <f>Forward!U94*(1+SUM($B94:$B$228))</f>
        <v>0</v>
      </c>
      <c r="V94" s="6"/>
      <c r="W94" s="20">
        <f t="shared" si="0"/>
        <v>190.16359999999997</v>
      </c>
      <c r="X94" s="20">
        <f t="shared" si="1"/>
        <v>187.68645519547331</v>
      </c>
      <c r="Y94" s="23">
        <f t="shared" si="2"/>
        <v>189.84927999999999</v>
      </c>
      <c r="Z94" s="23">
        <f t="shared" si="3"/>
        <v>181.33532395061727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183.76839999999999</v>
      </c>
      <c r="AJ94" s="9">
        <f t="shared" si="8"/>
        <v>0.49144871260015194</v>
      </c>
      <c r="AK94" s="9">
        <f t="shared" si="9"/>
        <v>0.49144871260015194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  <c r="AS94" s="30"/>
      <c r="BT94" s="31"/>
      <c r="BV94" s="30"/>
      <c r="CV94" s="31"/>
    </row>
    <row r="95" spans="1:100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Encargos'!$L12)*(1+SUM($B95:$B$228))</f>
        <v>76.804000000000002</v>
      </c>
      <c r="L95" s="4">
        <f>Forward!L95*(1+SUM($B95:$B$228))+(-'Swap - Encargos'!$L12)*(1+SUM($B95:$B$228))</f>
        <v>159.51599999999999</v>
      </c>
      <c r="M95" s="4">
        <f>Forward!M95*(1+SUM($B95:$B$228))+(-'Swap - Encargos'!$L12)*(1+SUM($B95:$B$228))</f>
        <v>183.148</v>
      </c>
      <c r="N95" s="4">
        <f>Forward!N95*(1+SUM($B95:$B$228))+(-'Swap - Encargos'!$L12)*(1+SUM($B95:$B$228))</f>
        <v>183.148</v>
      </c>
      <c r="O95" s="4">
        <f>Forward!O95*(1+SUM($B95:$B$228))+(-'Swap - Encargos'!$L12)*(1+SUM($B95:$B$228))</f>
        <v>173.6952</v>
      </c>
      <c r="P95" s="4">
        <f>Forward!P95*(1+SUM($B95:$B$228))+(-'Swap - Encargos'!$L12)*(1+SUM($B95:$B$228))</f>
        <v>171.33199999999999</v>
      </c>
      <c r="Q95" s="4">
        <f>Forward!Q95*(1+SUM($B95:$B$228))+(-'Swap - Encargos'!$L12)*(1+SUM($B95:$B$228))</f>
        <v>165.42399999999998</v>
      </c>
      <c r="R95" s="4">
        <f>Forward!R95*(1+SUM($B95:$B$228))+(-'Swap - Encargos'!$L12)*(1+SUM($B95:$B$228))</f>
        <v>159.51599999999999</v>
      </c>
      <c r="S95" s="4">
        <f>Forward!S95*(1+SUM($B95:$B$228))+(-'Swap - Encargos'!$L12)*(1+SUM($B95:$B$228))</f>
        <v>153.60799999999998</v>
      </c>
      <c r="T95" s="4">
        <f>Forward!T95*(1+SUM($B95:$B$228))+(-'Swap - Encargos'!$L12)*(1+SUM($B95:$B$228))</f>
        <v>147.69999999999999</v>
      </c>
      <c r="U95" s="4">
        <f>Forward!U95*(1+SUM($B95:$B$228))</f>
        <v>0</v>
      </c>
      <c r="V95" s="6"/>
      <c r="W95" s="20">
        <f t="shared" si="0"/>
        <v>166.40866666666665</v>
      </c>
      <c r="X95" s="20">
        <f t="shared" si="1"/>
        <v>187.68645519547331</v>
      </c>
      <c r="Y95" s="23">
        <f t="shared" si="2"/>
        <v>169.44143999999997</v>
      </c>
      <c r="Z95" s="23">
        <f t="shared" si="3"/>
        <v>181.33532395061727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207.52333333333331</v>
      </c>
      <c r="AJ95" s="9">
        <f t="shared" si="8"/>
        <v>0.55497612756686598</v>
      </c>
      <c r="AK95" s="9">
        <f t="shared" si="9"/>
        <v>0.55497612756686598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  <c r="AS95" s="30"/>
      <c r="BT95" s="31"/>
      <c r="BV95" s="30"/>
      <c r="CV95" s="31"/>
    </row>
    <row r="96" spans="1:100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Encargos'!$L13)*(1+SUM($B96:$B$228))</f>
        <v>70.542000000000002</v>
      </c>
      <c r="L96" s="4">
        <f>Forward!L96*(1+SUM($B96:$B$228))+(-'Swap - Encargos'!$L13)*(1+SUM($B96:$B$228))</f>
        <v>106.98870000000001</v>
      </c>
      <c r="M96" s="4">
        <f>Forward!M96*(1+SUM($B96:$B$228))+(-'Swap - Encargos'!$L13)*(1+SUM($B96:$B$228))</f>
        <v>156.36809999999997</v>
      </c>
      <c r="N96" s="4">
        <f>Forward!N96*(1+SUM($B96:$B$228))+(-'Swap - Encargos'!$L13)*(1+SUM($B96:$B$228))</f>
        <v>168.12509999999997</v>
      </c>
      <c r="O96" s="4">
        <f>Forward!O96*(1+SUM($B96:$B$228))+(-'Swap - Encargos'!$L13)*(1+SUM($B96:$B$228))</f>
        <v>158.71949999999998</v>
      </c>
      <c r="P96" s="4">
        <f>Forward!P96*(1+SUM($B96:$B$228))+(-'Swap - Encargos'!$L13)*(1+SUM($B96:$B$228))</f>
        <v>170.47649999999999</v>
      </c>
      <c r="Q96" s="4">
        <f>Forward!Q96*(1+SUM($B96:$B$228))+(-'Swap - Encargos'!$L13)*(1+SUM($B96:$B$228))</f>
        <v>164.59800000000001</v>
      </c>
      <c r="R96" s="4">
        <f>Forward!R96*(1+SUM($B96:$B$228))+(-'Swap - Encargos'!$L13)*(1+SUM($B96:$B$228))</f>
        <v>158.71949999999998</v>
      </c>
      <c r="S96" s="4">
        <f>Forward!S96*(1+SUM($B96:$B$228))+(-'Swap - Encargos'!$L13)*(1+SUM($B96:$B$228))</f>
        <v>152.84100000000001</v>
      </c>
      <c r="T96" s="4">
        <f>Forward!T96*(1+SUM($B96:$B$228))+(-'Swap - Encargos'!$L13)*(1+SUM($B96:$B$228))</f>
        <v>146.96249999999998</v>
      </c>
      <c r="U96" s="4">
        <f>Forward!U96*(1+SUM($B96:$B$228))</f>
        <v>0</v>
      </c>
      <c r="V96" s="6"/>
      <c r="W96" s="20">
        <f t="shared" si="0"/>
        <v>138.40601666666666</v>
      </c>
      <c r="X96" s="20">
        <f t="shared" si="1"/>
        <v>187.68645519547331</v>
      </c>
      <c r="Y96" s="23">
        <f t="shared" si="2"/>
        <v>148.80443</v>
      </c>
      <c r="Z96" s="23">
        <f t="shared" si="3"/>
        <v>181.33532395061727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235.5259833333333</v>
      </c>
      <c r="AJ96" s="9">
        <f t="shared" si="8"/>
        <v>0.62986313910907155</v>
      </c>
      <c r="AK96" s="9">
        <f t="shared" si="9"/>
        <v>0.62986313910907155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  <c r="AS96" s="30"/>
      <c r="BT96" s="31"/>
      <c r="BV96" s="30"/>
      <c r="CV96" s="31"/>
    </row>
    <row r="97" spans="1:100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Encargos'!$L14)*(1+SUM($B97:$B$228))</f>
        <v>71.467600000000004</v>
      </c>
      <c r="L97" s="4">
        <f>Forward!L97*(1+SUM($B97:$B$228))+(-'Swap - Encargos'!$L14)*(1+SUM($B97:$B$228))</f>
        <v>103.10079999999999</v>
      </c>
      <c r="M97" s="4">
        <f>Forward!M97*(1+SUM($B97:$B$228))+(-'Swap - Encargos'!$L14)*(1+SUM($B97:$B$228))</f>
        <v>149.9648</v>
      </c>
      <c r="N97" s="4">
        <f>Forward!N97*(1+SUM($B97:$B$228))+(-'Swap - Encargos'!$L14)*(1+SUM($B97:$B$228))</f>
        <v>164.024</v>
      </c>
      <c r="O97" s="4">
        <f>Forward!O97*(1+SUM($B97:$B$228))+(-'Swap - Encargos'!$L14)*(1+SUM($B97:$B$228))</f>
        <v>154.65119999999999</v>
      </c>
      <c r="P97" s="4">
        <f>Forward!P97*(1+SUM($B97:$B$228))+(-'Swap - Encargos'!$L14)*(1+SUM($B97:$B$228))</f>
        <v>169.88200000000001</v>
      </c>
      <c r="Q97" s="4">
        <f>Forward!Q97*(1+SUM($B97:$B$228))+(-'Swap - Encargos'!$L14)*(1+SUM($B97:$B$228))</f>
        <v>164.024</v>
      </c>
      <c r="R97" s="4">
        <f>Forward!R97*(1+SUM($B97:$B$228))+(-'Swap - Encargos'!$L14)*(1+SUM($B97:$B$228))</f>
        <v>158.166</v>
      </c>
      <c r="S97" s="4">
        <f>Forward!S97*(1+SUM($B97:$B$228))+(-'Swap - Encargos'!$L14)*(1+SUM($B97:$B$228))</f>
        <v>152.30799999999999</v>
      </c>
      <c r="T97" s="4">
        <f>Forward!T97*(1+SUM($B97:$B$228))+(-'Swap - Encargos'!$L14)*(1+SUM($B97:$B$228))</f>
        <v>146.44999999999999</v>
      </c>
      <c r="U97" s="4">
        <f>Forward!U97*(1+SUM($B97:$B$228))</f>
        <v>0</v>
      </c>
      <c r="V97" s="6"/>
      <c r="W97" s="20">
        <f t="shared" si="0"/>
        <v>136.45885555555554</v>
      </c>
      <c r="X97" s="20">
        <f t="shared" si="1"/>
        <v>187.68645519547331</v>
      </c>
      <c r="Y97" s="23">
        <f t="shared" si="2"/>
        <v>146.68431999999996</v>
      </c>
      <c r="Z97" s="23">
        <f t="shared" si="3"/>
        <v>181.33532395061727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237.47314444444442</v>
      </c>
      <c r="AJ97" s="9">
        <f t="shared" si="8"/>
        <v>0.63507039901491302</v>
      </c>
      <c r="AK97" s="9">
        <f t="shared" si="9"/>
        <v>0.63507039901491302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  <c r="AS97" s="30"/>
      <c r="BT97" s="31"/>
      <c r="BV97" s="30"/>
      <c r="CV97" s="31"/>
    </row>
    <row r="98" spans="1:100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Encargos'!$L15)*(1+SUM($B98:$B$228))</f>
        <v>90.901200000000003</v>
      </c>
      <c r="M98" s="4">
        <f>Forward!M98*(1+SUM($B98:$B$228))+(-'Swap - Encargos'!$L15)*(1+SUM($B98:$B$228))</f>
        <v>116.54</v>
      </c>
      <c r="N98" s="4">
        <f>Forward!N98*(1+SUM($B98:$B$228))+(-'Swap - Encargos'!$L15)*(1+SUM($B98:$B$228))</f>
        <v>134.02100000000002</v>
      </c>
      <c r="O98" s="4">
        <f>Forward!O98*(1+SUM($B98:$B$228))+(-'Swap - Encargos'!$L15)*(1+SUM($B98:$B$228))</f>
        <v>149.1712</v>
      </c>
      <c r="P98" s="4">
        <f>Forward!P98*(1+SUM($B98:$B$228))+(-'Swap - Encargos'!$L15)*(1+SUM($B98:$B$228))</f>
        <v>173.64459999999997</v>
      </c>
      <c r="Q98" s="4">
        <f>Forward!Q98*(1+SUM($B98:$B$228))+(-'Swap - Encargos'!$L15)*(1+SUM($B98:$B$228))</f>
        <v>167.81759999999997</v>
      </c>
      <c r="R98" s="4">
        <f>Forward!R98*(1+SUM($B98:$B$228))+(-'Swap - Encargos'!$L15)*(1+SUM($B98:$B$228))</f>
        <v>161.99059999999997</v>
      </c>
      <c r="S98" s="4">
        <f>Forward!S98*(1+SUM($B98:$B$228))+(-'Swap - Encargos'!$L15)*(1+SUM($B98:$B$228))</f>
        <v>156.16359999999997</v>
      </c>
      <c r="T98" s="4">
        <f>Forward!T98*(1+SUM($B98:$B$228))+(-'Swap - Encargos'!$L15)*(1+SUM($B98:$B$228))</f>
        <v>150.33659999999998</v>
      </c>
      <c r="U98" s="4">
        <f>Forward!U98*(1+SUM($B98:$B$228))</f>
        <v>0</v>
      </c>
      <c r="V98" s="6"/>
      <c r="W98" s="20">
        <f t="shared" si="0"/>
        <v>113.82073333333334</v>
      </c>
      <c r="X98" s="20">
        <f t="shared" si="1"/>
        <v>187.68645519547331</v>
      </c>
      <c r="Y98" s="23">
        <f t="shared" si="2"/>
        <v>132.85559999999998</v>
      </c>
      <c r="Z98" s="23">
        <f t="shared" si="3"/>
        <v>181.33532395061727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255.37798666666663</v>
      </c>
      <c r="AJ98" s="9">
        <f t="shared" si="8"/>
        <v>0.69170875420875411</v>
      </c>
      <c r="AK98" s="9">
        <f t="shared" si="9"/>
        <v>0.69170875420875411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  <c r="AS98" s="30"/>
      <c r="BT98" s="31"/>
      <c r="BV98" s="30"/>
      <c r="CV98" s="31"/>
    </row>
    <row r="99" spans="1:100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Encargos'!$L16)*(1+SUM($B99:$B$228))</f>
        <v>89.327699999999993</v>
      </c>
      <c r="M99" s="4">
        <f>Forward!M99*(1+SUM($B99:$B$228))+(-'Swap - Encargos'!$L16)*(1+SUM($B99:$B$228))</f>
        <v>105.56909999999999</v>
      </c>
      <c r="N99" s="4">
        <f>Forward!N99*(1+SUM($B99:$B$228))+(-'Swap - Encargos'!$L16)*(1+SUM($B99:$B$228))</f>
        <v>120.65039999999999</v>
      </c>
      <c r="O99" s="4">
        <f>Forward!O99*(1+SUM($B99:$B$228))+(-'Swap - Encargos'!$L16)*(1+SUM($B99:$B$228))</f>
        <v>133.41149999999999</v>
      </c>
      <c r="P99" s="4">
        <f>Forward!P99*(1+SUM($B99:$B$228))+(-'Swap - Encargos'!$L16)*(1+SUM($B99:$B$228))</f>
        <v>172.85489999999999</v>
      </c>
      <c r="Q99" s="4">
        <f>Forward!Q99*(1+SUM($B99:$B$228))+(-'Swap - Encargos'!$L16)*(1+SUM($B99:$B$228))</f>
        <v>171.69479999999999</v>
      </c>
      <c r="R99" s="4">
        <f>Forward!R99*(1+SUM($B99:$B$228))+(-'Swap - Encargos'!$L16)*(1+SUM($B99:$B$228))</f>
        <v>165.89429999999999</v>
      </c>
      <c r="S99" s="4">
        <f>Forward!S99*(1+SUM($B99:$B$228))+(-'Swap - Encargos'!$L16)*(1+SUM($B99:$B$228))</f>
        <v>160.09379999999999</v>
      </c>
      <c r="T99" s="4">
        <f>Forward!T99*(1+SUM($B99:$B$228))+(-'Swap - Encargos'!$L16)*(1+SUM($B99:$B$228))</f>
        <v>154.29329999999999</v>
      </c>
      <c r="U99" s="4">
        <f>Forward!U99*(1+SUM($B99:$B$228))</f>
        <v>0</v>
      </c>
      <c r="V99" s="6"/>
      <c r="W99" s="20">
        <f t="shared" si="0"/>
        <v>106.40694999999999</v>
      </c>
      <c r="X99" s="20">
        <f t="shared" si="1"/>
        <v>187.68645519547331</v>
      </c>
      <c r="Y99" s="23">
        <f t="shared" si="2"/>
        <v>125.735505</v>
      </c>
      <c r="Z99" s="23">
        <f t="shared" si="3"/>
        <v>181.33532395061727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262.79176999999999</v>
      </c>
      <c r="AJ99" s="9">
        <f t="shared" si="8"/>
        <v>0.71178949374472367</v>
      </c>
      <c r="AK99" s="9">
        <f t="shared" si="9"/>
        <v>0.71178949374472367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  <c r="AS99" s="30"/>
      <c r="BT99" s="31"/>
      <c r="BV99" s="30"/>
      <c r="CV99" s="31"/>
    </row>
    <row r="100" spans="1:100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Encargos'!$L17)*(1+SUM($B100:$B$228))</f>
        <v>84.074099999999987</v>
      </c>
      <c r="M100" s="4">
        <f>Forward!M100*(1+SUM($B100:$B$228))+(-'Swap - Encargos'!$L17)*(1+SUM($B100:$B$228))</f>
        <v>99.046199999999985</v>
      </c>
      <c r="N100" s="4">
        <f>Forward!N100*(1+SUM($B100:$B$228))+(-'Swap - Encargos'!$L17)*(1+SUM($B100:$B$228))</f>
        <v>115.17</v>
      </c>
      <c r="O100" s="4">
        <f>Forward!O100*(1+SUM($B100:$B$228))+(-'Swap - Encargos'!$L17)*(1+SUM($B100:$B$228))</f>
        <v>123.23189999999998</v>
      </c>
      <c r="P100" s="4">
        <f>Forward!P100*(1+SUM($B100:$B$228))+(-'Swap - Encargos'!$L17)*(1+SUM($B100:$B$228))</f>
        <v>148.5693</v>
      </c>
      <c r="Q100" s="4">
        <f>Forward!Q100*(1+SUM($B100:$B$228))+(-'Swap - Encargos'!$L17)*(1+SUM($B100:$B$228))</f>
        <v>162.3897</v>
      </c>
      <c r="R100" s="4">
        <f>Forward!R100*(1+SUM($B100:$B$228))+(-'Swap - Encargos'!$L17)*(1+SUM($B100:$B$228))</f>
        <v>156.63119999999998</v>
      </c>
      <c r="S100" s="4">
        <f>Forward!S100*(1+SUM($B100:$B$228))+(-'Swap - Encargos'!$L17)*(1+SUM($B100:$B$228))</f>
        <v>150.87270000000001</v>
      </c>
      <c r="T100" s="4">
        <f>Forward!T100*(1+SUM($B100:$B$228))+(-'Swap - Encargos'!$L17)*(1+SUM($B100:$B$228))</f>
        <v>145.11419999999998</v>
      </c>
      <c r="U100" s="4">
        <f>Forward!U100*(1+SUM($B100:$B$228))</f>
        <v>0</v>
      </c>
      <c r="V100" s="6"/>
      <c r="W100" s="20">
        <f t="shared" si="0"/>
        <v>101.60553333333331</v>
      </c>
      <c r="X100" s="20">
        <f t="shared" si="1"/>
        <v>187.68645519547331</v>
      </c>
      <c r="Y100" s="23">
        <f t="shared" si="2"/>
        <v>116.62881999999998</v>
      </c>
      <c r="Z100" s="23">
        <f t="shared" si="3"/>
        <v>181.33532395061727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267.59318666666667</v>
      </c>
      <c r="AJ100" s="9">
        <f t="shared" si="8"/>
        <v>0.72479445938129661</v>
      </c>
      <c r="AK100" s="9">
        <f t="shared" si="9"/>
        <v>0.72479445938129661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  <c r="AS100" s="30"/>
      <c r="BT100" s="31"/>
      <c r="BV100" s="30"/>
      <c r="CV100" s="31"/>
    </row>
    <row r="101" spans="1:100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Encargos'!$L18)*(1+SUM($B101:$B$228))</f>
        <v>81.266600000000011</v>
      </c>
      <c r="M101" s="4">
        <f>Forward!M101*(1+SUM($B101:$B$228))+(-'Swap - Encargos'!$L18)*(1+SUM($B101:$B$228))</f>
        <v>83.555800000000005</v>
      </c>
      <c r="N101" s="4">
        <f>Forward!N101*(1+SUM($B101:$B$228))+(-'Swap - Encargos'!$L18)*(1+SUM($B101:$B$228))</f>
        <v>97.291000000000025</v>
      </c>
      <c r="O101" s="4">
        <f>Forward!O101*(1+SUM($B101:$B$228))+(-'Swap - Encargos'!$L18)*(1+SUM($B101:$B$228))</f>
        <v>112.17080000000001</v>
      </c>
      <c r="P101" s="4">
        <f>Forward!P101*(1+SUM($B101:$B$228))+(-'Swap - Encargos'!$L18)*(1+SUM($B101:$B$228))</f>
        <v>136.20740000000001</v>
      </c>
      <c r="Q101" s="4">
        <f>Forward!Q101*(1+SUM($B101:$B$228))+(-'Swap - Encargos'!$L18)*(1+SUM($B101:$B$228))</f>
        <v>154.52100000000002</v>
      </c>
      <c r="R101" s="4">
        <f>Forward!R101*(1+SUM($B101:$B$228))+(-'Swap - Encargos'!$L18)*(1+SUM($B101:$B$228))</f>
        <v>152.23180000000002</v>
      </c>
      <c r="S101" s="4">
        <f>Forward!S101*(1+SUM($B101:$B$228))+(-'Swap - Encargos'!$L18)*(1+SUM($B101:$B$228))</f>
        <v>149.94260000000003</v>
      </c>
      <c r="T101" s="4">
        <f>Forward!T101*(1+SUM($B101:$B$228))+(-'Swap - Encargos'!$L18)*(1+SUM($B101:$B$228))</f>
        <v>147.6534</v>
      </c>
      <c r="U101" s="4">
        <f>Forward!U101*(1+SUM($B101:$B$228))</f>
        <v>0</v>
      </c>
      <c r="V101" s="6"/>
      <c r="W101" s="20">
        <f t="shared" si="0"/>
        <v>89.946483333333347</v>
      </c>
      <c r="X101" s="20">
        <f t="shared" si="1"/>
        <v>187.68645519547331</v>
      </c>
      <c r="Y101" s="23">
        <f t="shared" si="2"/>
        <v>105.76104000000002</v>
      </c>
      <c r="Z101" s="23">
        <f t="shared" si="3"/>
        <v>181.33532395061727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279.25223666666665</v>
      </c>
      <c r="AJ101" s="9">
        <f t="shared" si="8"/>
        <v>0.75637379421756035</v>
      </c>
      <c r="AK101" s="9">
        <f t="shared" si="9"/>
        <v>0.75637379421756035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  <c r="AS101" s="30"/>
      <c r="BT101" s="31"/>
      <c r="BV101" s="30"/>
      <c r="CV101" s="31"/>
    </row>
    <row r="102" spans="1:100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Encargos'!$L19)*(1+SUM($B102:$B$228))</f>
        <v>85.417500000000004</v>
      </c>
      <c r="M102" s="4">
        <f>Forward!M102*(1+SUM($B102:$B$228))+(-'Swap - Encargos'!$L19)*(1+SUM($B102:$B$228))</f>
        <v>86.556399999999996</v>
      </c>
      <c r="N102" s="4">
        <f>Forward!N102*(1+SUM($B102:$B$228))+(-'Swap - Encargos'!$L19)*(1+SUM($B102:$B$228))</f>
        <v>101.3621</v>
      </c>
      <c r="O102" s="4">
        <f>Forward!O102*(1+SUM($B102:$B$228))+(-'Swap - Encargos'!$L19)*(1+SUM($B102:$B$228))</f>
        <v>113.89000000000001</v>
      </c>
      <c r="P102" s="4">
        <f>Forward!P102*(1+SUM($B102:$B$228))+(-'Swap - Encargos'!$L19)*(1+SUM($B102:$B$228))</f>
        <v>130.9735</v>
      </c>
      <c r="Q102" s="4">
        <f>Forward!Q102*(1+SUM($B102:$B$228))+(-'Swap - Encargos'!$L19)*(1+SUM($B102:$B$228))</f>
        <v>148.05699999999999</v>
      </c>
      <c r="R102" s="4">
        <f>Forward!R102*(1+SUM($B102:$B$228))+(-'Swap - Encargos'!$L19)*(1+SUM($B102:$B$228))</f>
        <v>145.7792</v>
      </c>
      <c r="S102" s="4">
        <f>Forward!S102*(1+SUM($B102:$B$228))+(-'Swap - Encargos'!$L19)*(1+SUM($B102:$B$228))</f>
        <v>143.50139999999999</v>
      </c>
      <c r="T102" s="4">
        <f>Forward!T102*(1+SUM($B102:$B$228))+(-'Swap - Encargos'!$L19)*(1+SUM($B102:$B$228))</f>
        <v>141.2236</v>
      </c>
      <c r="U102" s="4">
        <f>Forward!U102*(1+SUM($B102:$B$228))</f>
        <v>0</v>
      </c>
      <c r="V102" s="6"/>
      <c r="W102" s="20">
        <f t="shared" si="0"/>
        <v>94.275611111111118</v>
      </c>
      <c r="X102" s="20">
        <f t="shared" si="1"/>
        <v>187.68645519547331</v>
      </c>
      <c r="Y102" s="23">
        <f t="shared" si="2"/>
        <v>107.81586666666666</v>
      </c>
      <c r="Z102" s="23">
        <f t="shared" si="3"/>
        <v>181.33532395061727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274.92310888888886</v>
      </c>
      <c r="AJ102" s="9">
        <f t="shared" si="8"/>
        <v>0.74464805535861245</v>
      </c>
      <c r="AK102" s="9">
        <f t="shared" si="9"/>
        <v>0.74464805535861245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  <c r="AS102" s="30"/>
      <c r="BT102" s="31"/>
      <c r="BV102" s="30"/>
      <c r="CV102" s="31"/>
    </row>
    <row r="103" spans="1:100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Encargos'!$L20)*(1+SUM($B103:$B$228))</f>
        <v>85.245000000000005</v>
      </c>
      <c r="M103" s="4">
        <f>Forward!M103*(1+SUM($B103:$B$228))+(-'Swap - Encargos'!$L20)*(1+SUM($B103:$B$228))</f>
        <v>87.518200000000007</v>
      </c>
      <c r="N103" s="4">
        <f>Forward!N103*(1+SUM($B103:$B$228))+(-'Swap - Encargos'!$L20)*(1+SUM($B103:$B$228))</f>
        <v>103.43060000000001</v>
      </c>
      <c r="O103" s="4">
        <f>Forward!O103*(1+SUM($B103:$B$228))+(-'Swap - Encargos'!$L20)*(1+SUM($B103:$B$228))</f>
        <v>114.7966</v>
      </c>
      <c r="P103" s="4">
        <f>Forward!P103*(1+SUM($B103:$B$228))+(-'Swap - Encargos'!$L20)*(1+SUM($B103:$B$228))</f>
        <v>123.88940000000001</v>
      </c>
      <c r="Q103" s="4">
        <f>Forward!Q103*(1+SUM($B103:$B$228))+(-'Swap - Encargos'!$L20)*(1+SUM($B103:$B$228))</f>
        <v>143.21160000000003</v>
      </c>
      <c r="R103" s="4">
        <f>Forward!R103*(1+SUM($B103:$B$228))+(-'Swap - Encargos'!$L20)*(1+SUM($B103:$B$228))</f>
        <v>140.9384</v>
      </c>
      <c r="S103" s="4">
        <f>Forward!S103*(1+SUM($B103:$B$228))+(-'Swap - Encargos'!$L20)*(1+SUM($B103:$B$228))</f>
        <v>138.66520000000003</v>
      </c>
      <c r="T103" s="4">
        <f>Forward!T103*(1+SUM($B103:$B$228))+(-'Swap - Encargos'!$L20)*(1+SUM($B103:$B$228))</f>
        <v>136.392</v>
      </c>
      <c r="U103" s="4">
        <f>Forward!U103*(1+SUM($B103:$B$228))</f>
        <v>0</v>
      </c>
      <c r="V103" s="6"/>
      <c r="W103" s="20">
        <f t="shared" si="0"/>
        <v>96.168988888888919</v>
      </c>
      <c r="X103" s="20">
        <f t="shared" si="1"/>
        <v>187.68645519547331</v>
      </c>
      <c r="Y103" s="23">
        <f t="shared" si="2"/>
        <v>107.80651000000002</v>
      </c>
      <c r="Z103" s="23">
        <f t="shared" si="3"/>
        <v>181.33532395061727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273.02973111111106</v>
      </c>
      <c r="AJ103" s="9">
        <f t="shared" si="8"/>
        <v>0.7395197120702669</v>
      </c>
      <c r="AK103" s="9">
        <f t="shared" si="9"/>
        <v>0.7395197120702669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  <c r="AS103" s="30"/>
      <c r="BT103" s="31"/>
      <c r="BV103" s="30"/>
      <c r="CV103" s="31"/>
    </row>
    <row r="104" spans="1:100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Encargos'!$L21)*(1+SUM($B104:$B$228))</f>
        <v>88.717199999999991</v>
      </c>
      <c r="M104" s="4">
        <f>Forward!M104*(1+SUM($B104:$B$228))+(-'Swap - Encargos'!$L21)*(1+SUM($B104:$B$228))</f>
        <v>90.99199999999999</v>
      </c>
      <c r="N104" s="4">
        <f>Forward!N104*(1+SUM($B104:$B$228))+(-'Swap - Encargos'!$L21)*(1+SUM($B104:$B$228))</f>
        <v>105.77819999999998</v>
      </c>
      <c r="O104" s="4">
        <f>Forward!O104*(1+SUM($B104:$B$228))+(-'Swap - Encargos'!$L21)*(1+SUM($B104:$B$228))</f>
        <v>113.74</v>
      </c>
      <c r="P104" s="4">
        <f>Forward!P104*(1+SUM($B104:$B$228))+(-'Swap - Encargos'!$L21)*(1+SUM($B104:$B$228))</f>
        <v>123.9766</v>
      </c>
      <c r="Q104" s="4">
        <f>Forward!Q104*(1+SUM($B104:$B$228))+(-'Swap - Encargos'!$L21)*(1+SUM($B104:$B$228))</f>
        <v>138.76279999999997</v>
      </c>
      <c r="R104" s="4">
        <f>Forward!R104*(1+SUM($B104:$B$228))+(-'Swap - Encargos'!$L21)*(1+SUM($B104:$B$228))</f>
        <v>136.488</v>
      </c>
      <c r="S104" s="4">
        <f>Forward!S104*(1+SUM($B104:$B$228))+(-'Swap - Encargos'!$L21)*(1+SUM($B104:$B$228))</f>
        <v>134.21319999999997</v>
      </c>
      <c r="T104" s="4">
        <f>Forward!T104*(1+SUM($B104:$B$228))+(-'Swap - Encargos'!$L21)*(1+SUM($B104:$B$228))</f>
        <v>131.9384</v>
      </c>
      <c r="U104" s="4">
        <f>Forward!U104*(1+SUM($B104:$B$228))</f>
        <v>0</v>
      </c>
      <c r="V104" s="6"/>
      <c r="W104" s="20">
        <f t="shared" si="0"/>
        <v>99.332933333333315</v>
      </c>
      <c r="X104" s="20">
        <f t="shared" si="1"/>
        <v>187.68645519547331</v>
      </c>
      <c r="Y104" s="23">
        <f t="shared" si="2"/>
        <v>109.64536</v>
      </c>
      <c r="Z104" s="23">
        <f t="shared" si="3"/>
        <v>181.33532395061727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269.86578666666668</v>
      </c>
      <c r="AJ104" s="9">
        <f t="shared" si="8"/>
        <v>0.73094995201139024</v>
      </c>
      <c r="AK104" s="9">
        <f t="shared" si="9"/>
        <v>0.73094995201139024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  <c r="AS104" s="30"/>
      <c r="BT104" s="31"/>
      <c r="BV104" s="30"/>
      <c r="CV104" s="31"/>
    </row>
    <row r="105" spans="1:100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Encargos'!$L22)*(1+SUM($B105:$B$228))</f>
        <v>92.032200000000017</v>
      </c>
      <c r="M105" s="4">
        <f>Forward!M105*(1+SUM($B105:$B$228))+(-'Swap - Encargos'!$L22)*(1+SUM($B105:$B$228))</f>
        <v>87.487400000000008</v>
      </c>
      <c r="N105" s="4">
        <f>Forward!N105*(1+SUM($B105:$B$228))+(-'Swap - Encargos'!$L22)*(1+SUM($B105:$B$228))</f>
        <v>104.53039999999999</v>
      </c>
      <c r="O105" s="4">
        <f>Forward!O105*(1+SUM($B105:$B$228))+(-'Swap - Encargos'!$L22)*(1+SUM($B105:$B$228))</f>
        <v>113.62</v>
      </c>
      <c r="P105" s="4">
        <f>Forward!P105*(1+SUM($B105:$B$228))+(-'Swap - Encargos'!$L22)*(1+SUM($B105:$B$228))</f>
        <v>123.8458</v>
      </c>
      <c r="Q105" s="4">
        <f>Forward!Q105*(1+SUM($B105:$B$228))+(-'Swap - Encargos'!$L22)*(1+SUM($B105:$B$228))</f>
        <v>138.6164</v>
      </c>
      <c r="R105" s="4">
        <f>Forward!R105*(1+SUM($B105:$B$228))+(-'Swap - Encargos'!$L22)*(1+SUM($B105:$B$228))</f>
        <v>136.34399999999999</v>
      </c>
      <c r="S105" s="4">
        <f>Forward!S105*(1+SUM($B105:$B$228))+(-'Swap - Encargos'!$L22)*(1+SUM($B105:$B$228))</f>
        <v>134.07159999999999</v>
      </c>
      <c r="T105" s="4">
        <f>Forward!T105*(1+SUM($B105:$B$228))+(-'Swap - Encargos'!$L22)*(1+SUM($B105:$B$228))</f>
        <v>131.79920000000001</v>
      </c>
      <c r="U105" s="4">
        <f>Forward!U105*(1+SUM($B105:$B$228))</f>
        <v>0</v>
      </c>
      <c r="V105" s="6"/>
      <c r="W105" s="20">
        <f t="shared" si="0"/>
        <v>98.88096111111112</v>
      </c>
      <c r="X105" s="20">
        <f t="shared" si="1"/>
        <v>187.68645519547331</v>
      </c>
      <c r="Y105" s="23">
        <f t="shared" si="2"/>
        <v>109.73798333333333</v>
      </c>
      <c r="Z105" s="23">
        <f t="shared" si="3"/>
        <v>181.33532395061727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270.31775888888887</v>
      </c>
      <c r="AJ105" s="9">
        <f t="shared" si="8"/>
        <v>0.73217414970693528</v>
      </c>
      <c r="AK105" s="9">
        <f t="shared" si="9"/>
        <v>0.73217414970693528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  <c r="AS105" s="30"/>
      <c r="BT105" s="31"/>
      <c r="BV105" s="30"/>
      <c r="CV105" s="31"/>
    </row>
    <row r="106" spans="1:100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Encargos'!$L23)*(1+SUM($B106:$B$228))</f>
        <v>88.397400000000005</v>
      </c>
      <c r="M106" s="4">
        <f>Forward!M106*(1+SUM($B106:$B$228))+(-'Swap - Encargos'!$L23)*(1+SUM($B106:$B$228))</f>
        <v>82.730899999999991</v>
      </c>
      <c r="N106" s="4">
        <f>Forward!N106*(1+SUM($B106:$B$228))+(-'Swap - Encargos'!$L23)*(1+SUM($B106:$B$228))</f>
        <v>97.463799999999992</v>
      </c>
      <c r="O106" s="4">
        <f>Forward!O106*(1+SUM($B106:$B$228))+(-'Swap - Encargos'!$L23)*(1+SUM($B106:$B$228))</f>
        <v>107.6635</v>
      </c>
      <c r="P106" s="4">
        <f>Forward!P106*(1+SUM($B106:$B$228))+(-'Swap - Encargos'!$L23)*(1+SUM($B106:$B$228))</f>
        <v>123.52969999999999</v>
      </c>
      <c r="Q106" s="4">
        <f>Forward!Q106*(1+SUM($B106:$B$228))+(-'Swap - Encargos'!$L23)*(1+SUM($B106:$B$228))</f>
        <v>138.26259999999999</v>
      </c>
      <c r="R106" s="4">
        <f>Forward!R106*(1+SUM($B106:$B$228))+(-'Swap - Encargos'!$L23)*(1+SUM($B106:$B$228))</f>
        <v>135.99600000000001</v>
      </c>
      <c r="S106" s="4">
        <f>Forward!S106*(1+SUM($B106:$B$228))+(-'Swap - Encargos'!$L23)*(1+SUM($B106:$B$228))</f>
        <v>133.7294</v>
      </c>
      <c r="T106" s="4">
        <f>Forward!T106*(1+SUM($B106:$B$228))+(-'Swap - Encargos'!$L23)*(1+SUM($B106:$B$228))</f>
        <v>131.46279999999999</v>
      </c>
      <c r="U106" s="4">
        <f>Forward!U106*(1+SUM($B106:$B$228))</f>
        <v>0</v>
      </c>
      <c r="V106" s="6"/>
      <c r="W106" s="20">
        <f t="shared" si="0"/>
        <v>93.81205555555556</v>
      </c>
      <c r="X106" s="20">
        <f t="shared" si="1"/>
        <v>187.68645519547331</v>
      </c>
      <c r="Y106" s="23">
        <f t="shared" si="2"/>
        <v>106.60575333333333</v>
      </c>
      <c r="Z106" s="23">
        <f t="shared" si="3"/>
        <v>181.33532395061727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275.38666444444442</v>
      </c>
      <c r="AJ106" s="9">
        <f t="shared" si="8"/>
        <v>0.74590362730522042</v>
      </c>
      <c r="AK106" s="9">
        <f t="shared" si="9"/>
        <v>0.74590362730522042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  <c r="AS106" s="30"/>
      <c r="BT106" s="31"/>
      <c r="BV106" s="30"/>
      <c r="CV106" s="31"/>
    </row>
    <row r="107" spans="1:100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Encargos'!$L24)*(1+SUM($B107:$B$228))</f>
        <v>90.456000000000017</v>
      </c>
      <c r="M107" s="4">
        <f>Forward!M107*(1+SUM($B107:$B$228))+(-'Swap - Encargos'!$L24)*(1+SUM($B107:$B$228))</f>
        <v>83.671800000000019</v>
      </c>
      <c r="N107" s="4">
        <f>Forward!N107*(1+SUM($B107:$B$228))+(-'Swap - Encargos'!$L24)*(1+SUM($B107:$B$228))</f>
        <v>101.76300000000001</v>
      </c>
      <c r="O107" s="4">
        <f>Forward!O107*(1+SUM($B107:$B$228))+(-'Swap - Encargos'!$L24)*(1+SUM($B107:$B$228))</f>
        <v>113.07000000000002</v>
      </c>
      <c r="P107" s="4">
        <f>Forward!P107*(1+SUM($B107:$B$228))+(-'Swap - Encargos'!$L24)*(1+SUM($B107:$B$228))</f>
        <v>120.98490000000001</v>
      </c>
      <c r="Q107" s="4">
        <f>Forward!Q107*(1+SUM($B107:$B$228))+(-'Swap - Encargos'!$L24)*(1+SUM($B107:$B$228))</f>
        <v>135.68400000000003</v>
      </c>
      <c r="R107" s="4">
        <f>Forward!R107*(1+SUM($B107:$B$228))+(-'Swap - Encargos'!$L24)*(1+SUM($B107:$B$228))</f>
        <v>133.42260000000002</v>
      </c>
      <c r="S107" s="4">
        <f>Forward!S107*(1+SUM($B107:$B$228))+(-'Swap - Encargos'!$L24)*(1+SUM($B107:$B$228))</f>
        <v>131.16120000000001</v>
      </c>
      <c r="T107" s="4">
        <f>Forward!T107*(1+SUM($B107:$B$228))+(-'Swap - Encargos'!$L24)*(1+SUM($B107:$B$228))</f>
        <v>128.89980000000003</v>
      </c>
      <c r="U107" s="4">
        <f>Forward!U107*(1+SUM($B107:$B$228))</f>
        <v>0</v>
      </c>
      <c r="V107" s="6"/>
      <c r="W107" s="20">
        <f t="shared" si="0"/>
        <v>97.617100000000008</v>
      </c>
      <c r="X107" s="20">
        <f t="shared" si="1"/>
        <v>187.68645519547331</v>
      </c>
      <c r="Y107" s="23">
        <f t="shared" si="2"/>
        <v>108.77334</v>
      </c>
      <c r="Z107" s="23">
        <f t="shared" si="3"/>
        <v>181.33532395061727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271.58161999999999</v>
      </c>
      <c r="AJ107" s="9">
        <f t="shared" si="8"/>
        <v>0.73559740402133578</v>
      </c>
      <c r="AK107" s="9">
        <f t="shared" si="9"/>
        <v>0.73559740402133578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  <c r="AS107" s="30"/>
      <c r="BT107" s="31"/>
      <c r="BV107" s="30"/>
      <c r="CV107" s="31"/>
    </row>
    <row r="108" spans="1:100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Encargos'!$L25)*(1+SUM($B108:$B$228))</f>
        <v>90.26400000000001</v>
      </c>
      <c r="M108" s="4">
        <f>Forward!M108*(1+SUM($B108:$B$228))+(-'Swap - Encargos'!$L25)*(1+SUM($B108:$B$228))</f>
        <v>98.162099999999995</v>
      </c>
      <c r="N108" s="4">
        <f>Forward!N108*(1+SUM($B108:$B$228))+(-'Swap - Encargos'!$L25)*(1+SUM($B108:$B$228))</f>
        <v>111.7017</v>
      </c>
      <c r="O108" s="4">
        <f>Forward!O108*(1+SUM($B108:$B$228))+(-'Swap - Encargos'!$L25)*(1+SUM($B108:$B$228))</f>
        <v>122.98470000000002</v>
      </c>
      <c r="P108" s="4">
        <f>Forward!P108*(1+SUM($B108:$B$228))+(-'Swap - Encargos'!$L25)*(1+SUM($B108:$B$228))</f>
        <v>120.7281</v>
      </c>
      <c r="Q108" s="4">
        <f>Forward!Q108*(1+SUM($B108:$B$228))+(-'Swap - Encargos'!$L25)*(1+SUM($B108:$B$228))</f>
        <v>135.39600000000002</v>
      </c>
      <c r="R108" s="4">
        <f>Forward!R108*(1+SUM($B108:$B$228))+(-'Swap - Encargos'!$L25)*(1+SUM($B108:$B$228))</f>
        <v>133.13940000000002</v>
      </c>
      <c r="S108" s="4">
        <f>Forward!S108*(1+SUM($B108:$B$228))+(-'Swap - Encargos'!$L25)*(1+SUM($B108:$B$228))</f>
        <v>130.88280000000003</v>
      </c>
      <c r="T108" s="4">
        <f>Forward!T108*(1+SUM($B108:$B$228))+(-'Swap - Encargos'!$L25)*(1+SUM($B108:$B$228))</f>
        <v>128.62619999999998</v>
      </c>
      <c r="U108" s="4">
        <f>Forward!U108*(1+SUM($B108:$B$228))</f>
        <v>0</v>
      </c>
      <c r="V108" s="6"/>
      <c r="W108" s="20">
        <f t="shared" si="0"/>
        <v>109.13168333333334</v>
      </c>
      <c r="X108" s="20">
        <f t="shared" si="1"/>
        <v>187.68645519547331</v>
      </c>
      <c r="Y108" s="23">
        <f t="shared" si="2"/>
        <v>116.29012000000002</v>
      </c>
      <c r="Z108" s="23">
        <f t="shared" si="3"/>
        <v>181.33532395061727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260.06703666666664</v>
      </c>
      <c r="AJ108" s="9">
        <f t="shared" si="8"/>
        <v>0.70440936703861445</v>
      </c>
      <c r="AK108" s="9">
        <f t="shared" si="9"/>
        <v>0.70440936703861445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  <c r="AS108" s="30"/>
      <c r="BU108" s="35"/>
      <c r="CV108" s="31"/>
    </row>
    <row r="109" spans="1:100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Encargos'!$L26)*(1+SUM($B109:$B$228))</f>
        <v>91.165499999999994</v>
      </c>
      <c r="M109" s="4">
        <f>Forward!M109*(1+SUM($B109:$B$228))+(-'Swap - Encargos'!$L26)*(1+SUM($B109:$B$228))</f>
        <v>96.792999999999992</v>
      </c>
      <c r="N109" s="4">
        <f>Forward!N109*(1+SUM($B109:$B$228))+(-'Swap - Encargos'!$L26)*(1+SUM($B109:$B$228))</f>
        <v>128.30700000000002</v>
      </c>
      <c r="O109" s="4">
        <f>Forward!O109*(1+SUM($B109:$B$228))+(-'Swap - Encargos'!$L26)*(1+SUM($B109:$B$228))</f>
        <v>139.56200000000001</v>
      </c>
      <c r="P109" s="4">
        <f>Forward!P109*(1+SUM($B109:$B$228))+(-'Swap - Encargos'!$L26)*(1+SUM($B109:$B$228))</f>
        <v>138.43649999999997</v>
      </c>
      <c r="Q109" s="4">
        <f>Forward!Q109*(1+SUM($B109:$B$228))+(-'Swap - Encargos'!$L26)*(1+SUM($B109:$B$228))</f>
        <v>147.44049999999999</v>
      </c>
      <c r="R109" s="4">
        <f>Forward!R109*(1+SUM($B109:$B$228))+(-'Swap - Encargos'!$L26)*(1+SUM($B109:$B$228))</f>
        <v>145.18950000000001</v>
      </c>
      <c r="S109" s="4">
        <f>Forward!S109*(1+SUM($B109:$B$228))+(-'Swap - Encargos'!$L26)*(1+SUM($B109:$B$228))</f>
        <v>142.93849999999998</v>
      </c>
      <c r="T109" s="4">
        <f>Forward!T109*(1+SUM($B109:$B$228))+(-'Swap - Encargos'!$L26)*(1+SUM($B109:$B$228))</f>
        <v>140.6875</v>
      </c>
      <c r="U109" s="4">
        <f>Forward!U109*(1+SUM($B109:$B$228))</f>
        <v>0</v>
      </c>
      <c r="V109" s="6"/>
      <c r="W109" s="20">
        <f t="shared" si="0"/>
        <v>120.20965277777779</v>
      </c>
      <c r="X109" s="20">
        <f t="shared" si="1"/>
        <v>187.68645519547331</v>
      </c>
      <c r="Y109" s="23">
        <f t="shared" si="2"/>
        <v>129.16988333333333</v>
      </c>
      <c r="Z109" s="23">
        <f t="shared" si="3"/>
        <v>181.33532395061727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248.98906722222219</v>
      </c>
      <c r="AJ109" s="9">
        <f t="shared" si="8"/>
        <v>0.6744039286545257</v>
      </c>
      <c r="AK109" s="9">
        <f t="shared" si="9"/>
        <v>0.6744039286545257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  <c r="AS109" s="30"/>
      <c r="BU109" s="35"/>
      <c r="CV109" s="31"/>
    </row>
    <row r="110" spans="1:100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Encargos'!$L27)*(1+SUM($B110:$B$228))</f>
        <v>101.04299999999999</v>
      </c>
      <c r="N110" s="4">
        <f>Forward!N110*(1+SUM($B110:$B$228))+(-'Swap - Encargos'!$L27)*(1+SUM($B110:$B$228))</f>
        <v>117.88350000000001</v>
      </c>
      <c r="O110" s="4">
        <f>Forward!O110*(1+SUM($B110:$B$228))+(-'Swap - Encargos'!$L27)*(1+SUM($B110:$B$228))</f>
        <v>131.35590000000002</v>
      </c>
      <c r="P110" s="4">
        <f>Forward!P110*(1+SUM($B110:$B$228))+(-'Swap - Encargos'!$L27)*(1+SUM($B110:$B$228))</f>
        <v>154.93260000000004</v>
      </c>
      <c r="Q110" s="4">
        <f>Forward!Q110*(1+SUM($B110:$B$228))+(-'Swap - Encargos'!$L27)*(1+SUM($B110:$B$228))</f>
        <v>153.80990000000003</v>
      </c>
      <c r="R110" s="4">
        <f>Forward!R110*(1+SUM($B110:$B$228))+(-'Swap - Encargos'!$L27)*(1+SUM($B110:$B$228))</f>
        <v>151.56450000000001</v>
      </c>
      <c r="S110" s="4">
        <f>Forward!S110*(1+SUM($B110:$B$228))+(-'Swap - Encargos'!$L27)*(1+SUM($B110:$B$228))</f>
        <v>149.31909999999999</v>
      </c>
      <c r="T110" s="4">
        <f>Forward!T110*(1+SUM($B110:$B$228))+(-'Swap - Encargos'!$L27)*(1+SUM($B110:$B$228))</f>
        <v>147.07370000000003</v>
      </c>
      <c r="U110" s="4">
        <f>Forward!U110*(1+SUM($B110:$B$228))</f>
        <v>0</v>
      </c>
      <c r="V110" s="6"/>
      <c r="W110" s="20">
        <f t="shared" si="0"/>
        <v>116.76080000000002</v>
      </c>
      <c r="X110" s="20">
        <f t="shared" si="1"/>
        <v>187.68645519547331</v>
      </c>
      <c r="Y110" s="23">
        <f t="shared" si="2"/>
        <v>131.80498000000003</v>
      </c>
      <c r="Z110" s="23">
        <f t="shared" si="3"/>
        <v>181.33532395061727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272.25474999999994</v>
      </c>
      <c r="AJ110" s="9">
        <f t="shared" si="8"/>
        <v>0.69985569985569973</v>
      </c>
      <c r="AK110" s="9">
        <f t="shared" si="9"/>
        <v>0.69985569985569973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  <c r="AS110" s="30"/>
      <c r="BN110" s="27"/>
      <c r="BO110" s="28"/>
      <c r="BP110" s="28"/>
      <c r="BQ110" s="28"/>
      <c r="BR110" s="28"/>
      <c r="BS110" s="28"/>
      <c r="BT110" s="28"/>
      <c r="BV110" s="28"/>
      <c r="BW110" s="28"/>
      <c r="BX110" s="28"/>
      <c r="BY110" s="28"/>
      <c r="BZ110" s="28"/>
      <c r="CA110" s="29"/>
      <c r="CV110" s="31"/>
    </row>
    <row r="111" spans="1:100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Encargos'!$L28)*(1+SUM($B111:$B$228))</f>
        <v>144.28649999999999</v>
      </c>
      <c r="N111" s="4">
        <f>Forward!N111*(1+SUM($B111:$B$228))+(-'Swap - Encargos'!$L28)*(1+SUM($B111:$B$228))</f>
        <v>208.041</v>
      </c>
      <c r="O111" s="4">
        <f>Forward!O111*(1+SUM($B111:$B$228))+(-'Swap - Encargos'!$L28)*(1+SUM($B111:$B$228))</f>
        <v>197.97450000000001</v>
      </c>
      <c r="P111" s="4">
        <f>Forward!P111*(1+SUM($B111:$B$228))+(-'Swap - Encargos'!$L28)*(1+SUM($B111:$B$228))</f>
        <v>191.26349999999999</v>
      </c>
      <c r="Q111" s="4">
        <f>Forward!Q111*(1+SUM($B111:$B$228))+(-'Swap - Encargos'!$L28)*(1+SUM($B111:$B$228))</f>
        <v>180.07849999999999</v>
      </c>
      <c r="R111" s="4">
        <f>Forward!R111*(1+SUM($B111:$B$228))+(-'Swap - Encargos'!$L28)*(1+SUM($B111:$B$228))</f>
        <v>173.36750000000001</v>
      </c>
      <c r="S111" s="4">
        <f>Forward!S111*(1+SUM($B111:$B$228))+(-'Swap - Encargos'!$L28)*(1+SUM($B111:$B$228))</f>
        <v>167.77500000000001</v>
      </c>
      <c r="T111" s="4">
        <f>Forward!T111*(1+SUM($B111:$B$228))+(-'Swap - Encargos'!$L28)*(1+SUM($B111:$B$228))</f>
        <v>162.1825</v>
      </c>
      <c r="U111" s="4">
        <f>Forward!U111*(1+SUM($B111:$B$228))</f>
        <v>0</v>
      </c>
      <c r="V111" s="6"/>
      <c r="W111" s="20">
        <f t="shared" si="0"/>
        <v>184.73891666666665</v>
      </c>
      <c r="X111" s="20">
        <f t="shared" si="1"/>
        <v>187.68645519547331</v>
      </c>
      <c r="Y111" s="23">
        <f t="shared" si="2"/>
        <v>184.81348333333335</v>
      </c>
      <c r="Z111" s="23">
        <f t="shared" si="3"/>
        <v>181.33532395061727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204.27663333333331</v>
      </c>
      <c r="AJ111" s="9">
        <f t="shared" si="8"/>
        <v>0.52511174253402804</v>
      </c>
      <c r="AK111" s="9">
        <f t="shared" si="9"/>
        <v>0.52511174253402804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  <c r="AS111" s="30"/>
      <c r="BN111" s="30"/>
      <c r="CA111" s="31"/>
      <c r="CV111" s="31"/>
    </row>
    <row r="112" spans="1:100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Encargos'!$L29)*(1+SUM($B112:$B$228))</f>
        <v>143.2158</v>
      </c>
      <c r="N112" s="4">
        <f>Forward!N112*(1+SUM($B112:$B$228))+(-'Swap - Encargos'!$L29)*(1+SUM($B112:$B$228))</f>
        <v>189.8442</v>
      </c>
      <c r="O112" s="4">
        <f>Forward!O112*(1+SUM($B112:$B$228))+(-'Swap - Encargos'!$L29)*(1+SUM($B112:$B$228))</f>
        <v>183.18299999999999</v>
      </c>
      <c r="P112" s="4">
        <f>Forward!P112*(1+SUM($B112:$B$228))+(-'Swap - Encargos'!$L29)*(1+SUM($B112:$B$228))</f>
        <v>176.52180000000001</v>
      </c>
      <c r="Q112" s="4">
        <f>Forward!Q112*(1+SUM($B112:$B$228))+(-'Swap - Encargos'!$L29)*(1+SUM($B112:$B$228))</f>
        <v>177.63200000000001</v>
      </c>
      <c r="R112" s="4">
        <f>Forward!R112*(1+SUM($B112:$B$228))+(-'Swap - Encargos'!$L29)*(1+SUM($B112:$B$228))</f>
        <v>173.19120000000001</v>
      </c>
      <c r="S112" s="4">
        <f>Forward!S112*(1+SUM($B112:$B$228))+(-'Swap - Encargos'!$L29)*(1+SUM($B112:$B$228))</f>
        <v>167.64019999999999</v>
      </c>
      <c r="T112" s="4">
        <f>Forward!T112*(1+SUM($B112:$B$228))+(-'Swap - Encargos'!$L29)*(1+SUM($B112:$B$228))</f>
        <v>162.08920000000001</v>
      </c>
      <c r="U112" s="4">
        <f>Forward!U112*(1+SUM($B112:$B$228))</f>
        <v>0</v>
      </c>
      <c r="V112" s="6"/>
      <c r="W112" s="20">
        <f t="shared" si="0"/>
        <v>173.93133333333333</v>
      </c>
      <c r="X112" s="20">
        <f t="shared" si="1"/>
        <v>187.68645519547331</v>
      </c>
      <c r="Y112" s="23">
        <f t="shared" si="2"/>
        <v>175.07853999999998</v>
      </c>
      <c r="Z112" s="23">
        <f t="shared" si="3"/>
        <v>181.33532395061727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215.08421666666663</v>
      </c>
      <c r="AJ112" s="9">
        <f t="shared" si="8"/>
        <v>0.55289362254713637</v>
      </c>
      <c r="AK112" s="9">
        <f t="shared" si="9"/>
        <v>0.55289362254713637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  <c r="AS112" s="30"/>
      <c r="BN112" s="30"/>
      <c r="CA112" s="31"/>
      <c r="CV112" s="31"/>
    </row>
    <row r="113" spans="1:100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Encargos'!$L30)*(1+SUM($B113:$B$228))</f>
        <v>133.03199999999998</v>
      </c>
      <c r="N113" s="4">
        <f>Forward!N113*(1+SUM($B113:$B$228))+(-'Swap - Encargos'!$L30)*(1+SUM($B113:$B$228))</f>
        <v>171.833</v>
      </c>
      <c r="O113" s="4">
        <f>Forward!O113*(1+SUM($B113:$B$228))+(-'Swap - Encargos'!$L30)*(1+SUM($B113:$B$228))</f>
        <v>172.94159999999999</v>
      </c>
      <c r="P113" s="4">
        <f>Forward!P113*(1+SUM($B113:$B$228))+(-'Swap - Encargos'!$L30)*(1+SUM($B113:$B$228))</f>
        <v>168.50719999999998</v>
      </c>
      <c r="Q113" s="4">
        <f>Forward!Q113*(1+SUM($B113:$B$228))+(-'Swap - Encargos'!$L30)*(1+SUM($B113:$B$228))</f>
        <v>162.96420000000001</v>
      </c>
      <c r="R113" s="4">
        <f>Forward!R113*(1+SUM($B113:$B$228))+(-'Swap - Encargos'!$L30)*(1+SUM($B113:$B$228))</f>
        <v>157.4212</v>
      </c>
      <c r="S113" s="4">
        <f>Forward!S113*(1+SUM($B113:$B$228))+(-'Swap - Encargos'!$L30)*(1+SUM($B113:$B$228))</f>
        <v>151.87819999999999</v>
      </c>
      <c r="T113" s="4">
        <f>Forward!T113*(1+SUM($B113:$B$228))+(-'Swap - Encargos'!$L30)*(1+SUM($B113:$B$228))</f>
        <v>146.33519999999999</v>
      </c>
      <c r="U113" s="4">
        <f>Forward!U113*(1+SUM($B113:$B$228))</f>
        <v>0</v>
      </c>
      <c r="V113" s="6"/>
      <c r="W113" s="20">
        <f t="shared" si="0"/>
        <v>162.2251333333333</v>
      </c>
      <c r="X113" s="20">
        <f t="shared" si="1"/>
        <v>187.68645519547331</v>
      </c>
      <c r="Y113" s="23">
        <f t="shared" si="2"/>
        <v>163.07506000000001</v>
      </c>
      <c r="Z113" s="23">
        <f t="shared" si="3"/>
        <v>181.33532395061727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226.79041666666666</v>
      </c>
      <c r="AJ113" s="9">
        <f t="shared" si="8"/>
        <v>0.58298547877242102</v>
      </c>
      <c r="AK113" s="9">
        <f t="shared" si="9"/>
        <v>0.58298547877242102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  <c r="AS113" s="30"/>
      <c r="BN113" s="30"/>
      <c r="CA113" s="31"/>
      <c r="CV113" s="31"/>
    </row>
    <row r="114" spans="1:100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Encargos'!$L31)*(1+SUM($B114:$B$228))</f>
        <v>99.431999999999988</v>
      </c>
      <c r="N114" s="4">
        <f>Forward!N114*(1+SUM($B114:$B$228))+(-'Swap - Encargos'!$L31)*(1+SUM($B114:$B$228))</f>
        <v>143.624</v>
      </c>
      <c r="O114" s="4">
        <f>Forward!O114*(1+SUM($B114:$B$228))+(-'Swap - Encargos'!$L31)*(1+SUM($B114:$B$228))</f>
        <v>160.196</v>
      </c>
      <c r="P114" s="4">
        <f>Forward!P114*(1+SUM($B114:$B$228))+(-'Swap - Encargos'!$L31)*(1+SUM($B114:$B$228))</f>
        <v>156.88159999999999</v>
      </c>
      <c r="Q114" s="4">
        <f>Forward!Q114*(1+SUM($B114:$B$228))+(-'Swap - Encargos'!$L31)*(1+SUM($B114:$B$228))</f>
        <v>151.35759999999999</v>
      </c>
      <c r="R114" s="4">
        <f>Forward!R114*(1+SUM($B114:$B$228))+(-'Swap - Encargos'!$L31)*(1+SUM($B114:$B$228))</f>
        <v>145.83359999999999</v>
      </c>
      <c r="S114" s="4">
        <f>Forward!S114*(1+SUM($B114:$B$228))+(-'Swap - Encargos'!$L31)*(1+SUM($B114:$B$228))</f>
        <v>140.30959999999999</v>
      </c>
      <c r="T114" s="4">
        <f>Forward!T114*(1+SUM($B114:$B$228))+(-'Swap - Encargos'!$L31)*(1+SUM($B114:$B$228))</f>
        <v>134.78559999999999</v>
      </c>
      <c r="U114" s="4">
        <f>Forward!U114*(1+SUM($B114:$B$228))</f>
        <v>0</v>
      </c>
      <c r="V114" s="6"/>
      <c r="W114" s="20">
        <f t="shared" si="0"/>
        <v>140.80062222222219</v>
      </c>
      <c r="X114" s="20">
        <f t="shared" si="1"/>
        <v>187.68645519547331</v>
      </c>
      <c r="Y114" s="23">
        <f t="shared" si="2"/>
        <v>145.39168000000001</v>
      </c>
      <c r="Z114" s="23">
        <f t="shared" si="3"/>
        <v>181.33532395061727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248.21492777777777</v>
      </c>
      <c r="AJ114" s="9">
        <f t="shared" si="8"/>
        <v>0.63805914128054209</v>
      </c>
      <c r="AK114" s="9">
        <f t="shared" si="9"/>
        <v>0.63805914128054209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  <c r="AS114" s="30"/>
      <c r="BN114" s="30"/>
      <c r="CA114" s="31"/>
      <c r="CV114" s="31"/>
    </row>
    <row r="115" spans="1:100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Encargos'!$L32)*(1+SUM($B115:$B$228))</f>
        <v>156.22840000000002</v>
      </c>
      <c r="N115" s="4">
        <f>Forward!N115*(1+SUM($B115:$B$228))+(-'Swap - Encargos'!$L32)*(1+SUM($B115:$B$228))</f>
        <v>172.73140000000001</v>
      </c>
      <c r="O115" s="4">
        <f>Forward!O115*(1+SUM($B115:$B$228))+(-'Swap - Encargos'!$L32)*(1+SUM($B115:$B$228))</f>
        <v>173.83160000000001</v>
      </c>
      <c r="P115" s="4">
        <f>Forward!P115*(1+SUM($B115:$B$228))+(-'Swap - Encargos'!$L32)*(1+SUM($B115:$B$228))</f>
        <v>165.03</v>
      </c>
      <c r="Q115" s="4">
        <f>Forward!Q115*(1+SUM($B115:$B$228))+(-'Swap - Encargos'!$L32)*(1+SUM($B115:$B$228))</f>
        <v>159.52900000000002</v>
      </c>
      <c r="R115" s="4">
        <f>Forward!R115*(1+SUM($B115:$B$228))+(-'Swap - Encargos'!$L32)*(1+SUM($B115:$B$228))</f>
        <v>154.02800000000002</v>
      </c>
      <c r="S115" s="4">
        <f>Forward!S115*(1+SUM($B115:$B$228))+(-'Swap - Encargos'!$L32)*(1+SUM($B115:$B$228))</f>
        <v>148.52700000000002</v>
      </c>
      <c r="T115" s="4">
        <f>Forward!T115*(1+SUM($B115:$B$228))+(-'Swap - Encargos'!$L32)*(1+SUM($B115:$B$228))</f>
        <v>143.02600000000001</v>
      </c>
      <c r="U115" s="4">
        <f>Forward!U115*(1+SUM($B115:$B$228))</f>
        <v>0</v>
      </c>
      <c r="V115" s="6"/>
      <c r="W115" s="20">
        <f t="shared" si="0"/>
        <v>168.81957777777779</v>
      </c>
      <c r="X115" s="20">
        <f t="shared" si="1"/>
        <v>187.68645519547331</v>
      </c>
      <c r="Y115" s="23">
        <f t="shared" si="2"/>
        <v>165.28671333333335</v>
      </c>
      <c r="Z115" s="23">
        <f t="shared" si="3"/>
        <v>181.33532395061727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220.19597222222217</v>
      </c>
      <c r="AJ115" s="9">
        <f t="shared" si="8"/>
        <v>0.5660338570584702</v>
      </c>
      <c r="AK115" s="9">
        <f t="shared" si="9"/>
        <v>0.5660338570584702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  <c r="AS115" s="30"/>
      <c r="BN115" s="30"/>
      <c r="CA115" s="31"/>
      <c r="CV115" s="31"/>
    </row>
    <row r="116" spans="1:100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Encargos'!$L33)*(1+SUM($B116:$B$228))</f>
        <v>219.62</v>
      </c>
      <c r="N116" s="4">
        <f>Forward!N116*(1+SUM($B116:$B$228))+(-'Swap - Encargos'!$L33)*(1+SUM($B116:$B$228))</f>
        <v>199.85419999999999</v>
      </c>
      <c r="O116" s="4">
        <f>Forward!O116*(1+SUM($B116:$B$228))+(-'Swap - Encargos'!$L33)*(1+SUM($B116:$B$228))</f>
        <v>183.3827</v>
      </c>
      <c r="P116" s="4">
        <f>Forward!P116*(1+SUM($B116:$B$228))+(-'Swap - Encargos'!$L33)*(1+SUM($B116:$B$228))</f>
        <v>165.81309999999999</v>
      </c>
      <c r="Q116" s="4">
        <f>Forward!Q116*(1+SUM($B116:$B$228))+(-'Swap - Encargos'!$L33)*(1+SUM($B116:$B$228))</f>
        <v>160.32259999999999</v>
      </c>
      <c r="R116" s="4">
        <f>Forward!R116*(1+SUM($B116:$B$228))+(-'Swap - Encargos'!$L33)*(1+SUM($B116:$B$228))</f>
        <v>154.8321</v>
      </c>
      <c r="S116" s="4">
        <f>Forward!S116*(1+SUM($B116:$B$228))+(-'Swap - Encargos'!$L33)*(1+SUM($B116:$B$228))</f>
        <v>149.3416</v>
      </c>
      <c r="T116" s="4">
        <f>Forward!T116*(1+SUM($B116:$B$228))+(-'Swap - Encargos'!$L33)*(1+SUM($B116:$B$228))</f>
        <v>143.8511</v>
      </c>
      <c r="U116" s="4">
        <f>Forward!U116*(1+SUM($B116:$B$228))</f>
        <v>0</v>
      </c>
      <c r="V116" s="6"/>
      <c r="W116" s="20">
        <f t="shared" si="0"/>
        <v>191.98448333333332</v>
      </c>
      <c r="X116" s="20">
        <f t="shared" si="1"/>
        <v>187.68645519547331</v>
      </c>
      <c r="Y116" s="23">
        <f t="shared" si="2"/>
        <v>179.31972999999999</v>
      </c>
      <c r="Z116" s="23">
        <f t="shared" si="3"/>
        <v>181.33532395061727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197.03106666666665</v>
      </c>
      <c r="AJ116" s="9">
        <f t="shared" si="8"/>
        <v>0.50648635168097178</v>
      </c>
      <c r="AK116" s="9">
        <f t="shared" si="9"/>
        <v>0.50648635168097178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  <c r="AS116" s="30"/>
      <c r="BN116" s="30"/>
      <c r="CA116" s="31"/>
      <c r="CV116" s="31"/>
    </row>
    <row r="117" spans="1:100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Encargos'!$L34)*(1+SUM($B117:$B$228))</f>
        <v>169.6165</v>
      </c>
      <c r="N117" s="4">
        <f>Forward!N117*(1+SUM($B117:$B$228))+(-'Swap - Encargos'!$L34)*(1+SUM($B117:$B$228))</f>
        <v>188.21960000000001</v>
      </c>
      <c r="O117" s="4">
        <f>Forward!O117*(1+SUM($B117:$B$228))+(-'Swap - Encargos'!$L34)*(1+SUM($B117:$B$228))</f>
        <v>177.2766</v>
      </c>
      <c r="P117" s="4">
        <f>Forward!P117*(1+SUM($B117:$B$228))+(-'Swap - Encargos'!$L34)*(1+SUM($B117:$B$228))</f>
        <v>164.14500000000001</v>
      </c>
      <c r="Q117" s="4">
        <f>Forward!Q117*(1+SUM($B117:$B$228))+(-'Swap - Encargos'!$L34)*(1+SUM($B117:$B$228))</f>
        <v>158.67349999999999</v>
      </c>
      <c r="R117" s="4">
        <f>Forward!R117*(1+SUM($B117:$B$228))+(-'Swap - Encargos'!$L34)*(1+SUM($B117:$B$228))</f>
        <v>153.202</v>
      </c>
      <c r="S117" s="4">
        <f>Forward!S117*(1+SUM($B117:$B$228))+(-'Swap - Encargos'!$L34)*(1+SUM($B117:$B$228))</f>
        <v>147.73050000000001</v>
      </c>
      <c r="T117" s="4">
        <f>Forward!T117*(1+SUM($B117:$B$228))+(-'Swap - Encargos'!$L34)*(1+SUM($B117:$B$228))</f>
        <v>142.25900000000001</v>
      </c>
      <c r="U117" s="4">
        <f>Forward!U117*(1+SUM($B117:$B$228))</f>
        <v>0</v>
      </c>
      <c r="V117" s="6"/>
      <c r="W117" s="20">
        <f t="shared" si="0"/>
        <v>177.30699722222224</v>
      </c>
      <c r="X117" s="20">
        <f t="shared" si="1"/>
        <v>187.68645519547331</v>
      </c>
      <c r="Y117" s="23">
        <f t="shared" si="2"/>
        <v>169.67121500000002</v>
      </c>
      <c r="Z117" s="23">
        <f t="shared" si="3"/>
        <v>181.33532395061727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211.70855277777773</v>
      </c>
      <c r="AJ117" s="9">
        <f t="shared" si="8"/>
        <v>0.54421617022193003</v>
      </c>
      <c r="AK117" s="9">
        <f t="shared" si="9"/>
        <v>0.54421617022193003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  <c r="AS117" s="30"/>
      <c r="BN117" s="30"/>
      <c r="CA117" s="31"/>
      <c r="CV117" s="31"/>
    </row>
    <row r="118" spans="1:100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Encargos'!$L35)*(1+SUM($B118:$B$228))</f>
        <v>216.29520000000002</v>
      </c>
      <c r="N118" s="4">
        <f>Forward!N118*(1+SUM($B118:$B$228))+(-'Swap - Encargos'!$L35)*(1+SUM($B118:$B$228))</f>
        <v>203.18640000000002</v>
      </c>
      <c r="O118" s="4">
        <f>Forward!O118*(1+SUM($B118:$B$228))+(-'Swap - Encargos'!$L35)*(1+SUM($B118:$B$228))</f>
        <v>185.70800000000003</v>
      </c>
      <c r="P118" s="4">
        <f>Forward!P118*(1+SUM($B118:$B$228))+(-'Swap - Encargos'!$L35)*(1+SUM($B118:$B$228))</f>
        <v>167.13720000000001</v>
      </c>
      <c r="Q118" s="4">
        <f>Forward!Q118*(1+SUM($B118:$B$228))+(-'Swap - Encargos'!$L35)*(1+SUM($B118:$B$228))</f>
        <v>161.67520000000002</v>
      </c>
      <c r="R118" s="4">
        <f>Forward!R118*(1+SUM($B118:$B$228))+(-'Swap - Encargos'!$L35)*(1+SUM($B118:$B$228))</f>
        <v>156.21320000000003</v>
      </c>
      <c r="S118" s="4">
        <f>Forward!S118*(1+SUM($B118:$B$228))+(-'Swap - Encargos'!$L35)*(1+SUM($B118:$B$228))</f>
        <v>150.75120000000001</v>
      </c>
      <c r="T118" s="4">
        <f>Forward!T118*(1+SUM($B118:$B$228))+(-'Swap - Encargos'!$L35)*(1+SUM($B118:$B$228))</f>
        <v>145.28920000000002</v>
      </c>
      <c r="U118" s="4">
        <f>Forward!U118*(1+SUM($B118:$B$228))</f>
        <v>0</v>
      </c>
      <c r="V118" s="6"/>
      <c r="W118" s="20">
        <f t="shared" si="0"/>
        <v>190.80586666666667</v>
      </c>
      <c r="X118" s="20">
        <f t="shared" si="1"/>
        <v>187.68645519547331</v>
      </c>
      <c r="Y118" s="23">
        <f t="shared" si="2"/>
        <v>178.78946666666664</v>
      </c>
      <c r="Z118" s="23">
        <f t="shared" si="3"/>
        <v>181.33532395061727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198.20968333333329</v>
      </c>
      <c r="AJ118" s="9">
        <f t="shared" si="8"/>
        <v>0.50951609346550109</v>
      </c>
      <c r="AK118" s="9">
        <f t="shared" si="9"/>
        <v>0.50951609346550109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  <c r="AS118" s="30"/>
      <c r="BN118" s="30"/>
      <c r="CA118" s="31"/>
      <c r="CV118" s="31"/>
    </row>
    <row r="119" spans="1:100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Encargos'!$L36)*(1+SUM($B119:$B$228))</f>
        <v>315.52000000000004</v>
      </c>
      <c r="N119" s="4">
        <f>Forward!N119*(1+SUM($B119:$B$228))+(-'Swap - Encargos'!$L36)*(1+SUM($B119:$B$228))</f>
        <v>231.74400000000003</v>
      </c>
      <c r="O119" s="4">
        <f>Forward!O119*(1+SUM($B119:$B$228))+(-'Swap - Encargos'!$L36)*(1+SUM($B119:$B$228))</f>
        <v>186.048</v>
      </c>
      <c r="P119" s="4">
        <f>Forward!P119*(1+SUM($B119:$B$228))+(-'Swap - Encargos'!$L36)*(1+SUM($B119:$B$228))</f>
        <v>164.28800000000001</v>
      </c>
      <c r="Q119" s="4">
        <f>Forward!Q119*(1+SUM($B119:$B$228))+(-'Swap - Encargos'!$L36)*(1+SUM($B119:$B$228))</f>
        <v>158.84800000000001</v>
      </c>
      <c r="R119" s="4">
        <f>Forward!R119*(1+SUM($B119:$B$228))+(-'Swap - Encargos'!$L36)*(1+SUM($B119:$B$228))</f>
        <v>153.40800000000002</v>
      </c>
      <c r="S119" s="4">
        <f>Forward!S119*(1+SUM($B119:$B$228))+(-'Swap - Encargos'!$L36)*(1+SUM($B119:$B$228))</f>
        <v>147.96800000000002</v>
      </c>
      <c r="T119" s="4">
        <f>Forward!T119*(1+SUM($B119:$B$228))+(-'Swap - Encargos'!$L36)*(1+SUM($B119:$B$228))</f>
        <v>142.52800000000002</v>
      </c>
      <c r="U119" s="4">
        <f>Forward!U119*(1+SUM($B119:$B$228))</f>
        <v>0</v>
      </c>
      <c r="V119" s="6"/>
      <c r="W119" s="20">
        <f t="shared" si="0"/>
        <v>206.62933333333336</v>
      </c>
      <c r="X119" s="20">
        <f t="shared" si="1"/>
        <v>187.68645519547331</v>
      </c>
      <c r="Y119" s="23">
        <f t="shared" si="2"/>
        <v>186.97280000000001</v>
      </c>
      <c r="Z119" s="23">
        <f t="shared" si="3"/>
        <v>181.33532395061727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182.3862166666666</v>
      </c>
      <c r="AJ119" s="9">
        <f t="shared" si="8"/>
        <v>0.46884042724427499</v>
      </c>
      <c r="AK119" s="9">
        <f t="shared" si="9"/>
        <v>0.46884042724427499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  <c r="AS119" s="30"/>
      <c r="BN119" s="30"/>
      <c r="CA119" s="31"/>
      <c r="CV119" s="31"/>
    </row>
    <row r="120" spans="1:100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Encargos'!$L37)*(1+SUM($B120:$B$228))</f>
        <v>272.8152</v>
      </c>
      <c r="N120" s="4">
        <f>Forward!N120*(1+SUM($B120:$B$228))+(-'Swap - Encargos'!$L37)*(1+SUM($B120:$B$228))</f>
        <v>158.05959999999999</v>
      </c>
      <c r="O120" s="4">
        <f>Forward!O120*(1+SUM($B120:$B$228))+(-'Swap - Encargos'!$L37)*(1+SUM($B120:$B$228))</f>
        <v>172.13339999999999</v>
      </c>
      <c r="P120" s="4">
        <f>Forward!P120*(1+SUM($B120:$B$228))+(-'Swap - Encargos'!$L37)*(1+SUM($B120:$B$228))</f>
        <v>160.22479999999999</v>
      </c>
      <c r="Q120" s="4">
        <f>Forward!Q120*(1+SUM($B120:$B$228))+(-'Swap - Encargos'!$L37)*(1+SUM($B120:$B$228))</f>
        <v>154.81180000000001</v>
      </c>
      <c r="R120" s="4">
        <f>Forward!R120*(1+SUM($B120:$B$228))+(-'Swap - Encargos'!$L37)*(1+SUM($B120:$B$228))</f>
        <v>149.39879999999999</v>
      </c>
      <c r="S120" s="4">
        <f>Forward!S120*(1+SUM($B120:$B$228))+(-'Swap - Encargos'!$L37)*(1+SUM($B120:$B$228))</f>
        <v>143.98579999999998</v>
      </c>
      <c r="T120" s="4">
        <f>Forward!T120*(1+SUM($B120:$B$228))+(-'Swap - Encargos'!$L37)*(1+SUM($B120:$B$228))</f>
        <v>138.5728</v>
      </c>
      <c r="U120" s="4">
        <f>Forward!U120*(1+SUM($B120:$B$228))</f>
        <v>0</v>
      </c>
      <c r="V120" s="6"/>
      <c r="W120" s="20">
        <f t="shared" si="0"/>
        <v>169.72762222222221</v>
      </c>
      <c r="X120" s="20">
        <f t="shared" si="1"/>
        <v>187.68645519547331</v>
      </c>
      <c r="Y120" s="23">
        <f t="shared" si="2"/>
        <v>163.03955999999999</v>
      </c>
      <c r="Z120" s="23">
        <f t="shared" si="3"/>
        <v>181.33532395061727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219.28792777777775</v>
      </c>
      <c r="AJ120" s="9">
        <f t="shared" si="8"/>
        <v>0.56369964588247889</v>
      </c>
      <c r="AK120" s="9">
        <f t="shared" si="9"/>
        <v>0.56369964588247889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  <c r="AS120" s="30"/>
      <c r="BN120" s="30"/>
      <c r="CA120" s="31"/>
      <c r="CV120" s="31"/>
    </row>
    <row r="121" spans="1:100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Encargos'!$L38)*(1+SUM($B121:$B$228))</f>
        <v>93.846900000000005</v>
      </c>
      <c r="N121" s="4">
        <f>Forward!N121*(1+SUM($B121:$B$228))+(-'Swap - Encargos'!$L38)*(1+SUM($B121:$B$228))</f>
        <v>161.80500000000001</v>
      </c>
      <c r="O121" s="4">
        <f>Forward!O121*(1+SUM($B121:$B$228))+(-'Swap - Encargos'!$L38)*(1+SUM($B121:$B$228))</f>
        <v>173.67070000000001</v>
      </c>
      <c r="P121" s="4">
        <f>Forward!P121*(1+SUM($B121:$B$228))+(-'Swap - Encargos'!$L38)*(1+SUM($B121:$B$228))</f>
        <v>168.27720000000002</v>
      </c>
      <c r="Q121" s="4">
        <f>Forward!Q121*(1+SUM($B121:$B$228))+(-'Swap - Encargos'!$L38)*(1+SUM($B121:$B$228))</f>
        <v>162.8837</v>
      </c>
      <c r="R121" s="4">
        <f>Forward!R121*(1+SUM($B121:$B$228))+(-'Swap - Encargos'!$L38)*(1+SUM($B121:$B$228))</f>
        <v>157.49020000000002</v>
      </c>
      <c r="S121" s="4">
        <f>Forward!S121*(1+SUM($B121:$B$228))+(-'Swap - Encargos'!$L38)*(1+SUM($B121:$B$228))</f>
        <v>152.0967</v>
      </c>
      <c r="T121" s="4">
        <f>Forward!T121*(1+SUM($B121:$B$228))+(-'Swap - Encargos'!$L38)*(1+SUM($B121:$B$228))</f>
        <v>146.70320000000001</v>
      </c>
      <c r="U121" s="4">
        <f>Forward!U121*(1+SUM($B121:$B$228))</f>
        <v>0</v>
      </c>
      <c r="V121" s="6"/>
      <c r="W121" s="20">
        <f t="shared" si="0"/>
        <v>165.85012500000002</v>
      </c>
      <c r="X121" s="20">
        <f t="shared" si="1"/>
        <v>187.68645519547331</v>
      </c>
      <c r="Y121" s="23">
        <f t="shared" si="2"/>
        <v>163.76463833333335</v>
      </c>
      <c r="Z121" s="23">
        <f t="shared" si="3"/>
        <v>181.33532395061727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223.16542499999994</v>
      </c>
      <c r="AJ121" s="9">
        <f t="shared" si="8"/>
        <v>0.57366710662337272</v>
      </c>
      <c r="AK121" s="9">
        <f t="shared" si="9"/>
        <v>0.57366710662337272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  <c r="AS121" s="30"/>
      <c r="BN121" s="30"/>
      <c r="CA121" s="31"/>
      <c r="CV121" s="31"/>
    </row>
    <row r="122" spans="1:100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Encargos'!$L39)*(1+SUM($B122:$B$228))</f>
        <v>155.65749999999997</v>
      </c>
      <c r="O122" s="4">
        <f>Forward!O122*(1+SUM($B122:$B$228))+(-'Swap - Encargos'!$L39)*(1+SUM($B122:$B$228))</f>
        <v>181.42149999999998</v>
      </c>
      <c r="P122" s="4">
        <f>Forward!P122*(1+SUM($B122:$B$228))+(-'Swap - Encargos'!$L39)*(1+SUM($B122:$B$228))</f>
        <v>161.02499999999998</v>
      </c>
      <c r="Q122" s="4">
        <f>Forward!Q122*(1+SUM($B122:$B$228))+(-'Swap - Encargos'!$L39)*(1+SUM($B122:$B$228))</f>
        <v>155.65749999999997</v>
      </c>
      <c r="R122" s="4">
        <f>Forward!R122*(1+SUM($B122:$B$228))+(-'Swap - Encargos'!$L39)*(1+SUM($B122:$B$228))</f>
        <v>150.28999999999996</v>
      </c>
      <c r="S122" s="4">
        <f>Forward!S122*(1+SUM($B122:$B$228))+(-'Swap - Encargos'!$L39)*(1+SUM($B122:$B$228))</f>
        <v>144.92249999999996</v>
      </c>
      <c r="T122" s="4">
        <f>Forward!T122*(1+SUM($B122:$B$228))+(-'Swap - Encargos'!$L39)*(1+SUM($B122:$B$228))</f>
        <v>139.55500000000001</v>
      </c>
      <c r="U122" s="4">
        <f>Forward!U122*(1+SUM($B122:$B$228))</f>
        <v>0</v>
      </c>
      <c r="V122" s="6"/>
      <c r="W122" s="20">
        <f t="shared" si="0"/>
        <v>166.03466666666665</v>
      </c>
      <c r="X122" s="20">
        <f t="shared" si="1"/>
        <v>187.68645519547331</v>
      </c>
      <c r="Y122" s="23">
        <f t="shared" si="2"/>
        <v>160.81029999999998</v>
      </c>
      <c r="Z122" s="23">
        <f t="shared" si="3"/>
        <v>181.33532395061727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240.0703833333333</v>
      </c>
      <c r="AJ122" s="9">
        <f t="shared" si="8"/>
        <v>0.59115340558639529</v>
      </c>
      <c r="AK122" s="9">
        <f t="shared" si="9"/>
        <v>0.59115340558639529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  <c r="AS122" s="30"/>
      <c r="BN122" s="30"/>
      <c r="CA122" s="31"/>
      <c r="CV122" s="31"/>
    </row>
    <row r="123" spans="1:100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Encargos'!$L40)*(1+SUM($B123:$B$228))</f>
        <v>211.1643</v>
      </c>
      <c r="O123" s="4">
        <f>Forward!O123*(1+SUM($B123:$B$228))+(-'Swap - Encargos'!$L40)*(1+SUM($B123:$B$228))</f>
        <v>202.5891</v>
      </c>
      <c r="P123" s="4">
        <f>Forward!P123*(1+SUM($B123:$B$228))+(-'Swap - Encargos'!$L40)*(1+SUM($B123:$B$228))</f>
        <v>180.07920000000001</v>
      </c>
      <c r="Q123" s="4">
        <f>Forward!Q123*(1+SUM($B123:$B$228))+(-'Swap - Encargos'!$L40)*(1+SUM($B123:$B$228))</f>
        <v>164.00069999999999</v>
      </c>
      <c r="R123" s="4">
        <f>Forward!R123*(1+SUM($B123:$B$228))+(-'Swap - Encargos'!$L40)*(1+SUM($B123:$B$228))</f>
        <v>158.6412</v>
      </c>
      <c r="S123" s="4">
        <f>Forward!S123*(1+SUM($B123:$B$228))+(-'Swap - Encargos'!$L40)*(1+SUM($B123:$B$228))</f>
        <v>153.2817</v>
      </c>
      <c r="T123" s="4">
        <f>Forward!T123*(1+SUM($B123:$B$228))+(-'Swap - Encargos'!$L40)*(1+SUM($B123:$B$228))</f>
        <v>142.56270000000001</v>
      </c>
      <c r="U123" s="4">
        <f>Forward!U123*(1+SUM($B123:$B$228))</f>
        <v>0</v>
      </c>
      <c r="V123" s="6"/>
      <c r="W123" s="20">
        <f t="shared" si="0"/>
        <v>196.63409999999999</v>
      </c>
      <c r="X123" s="20">
        <f t="shared" si="1"/>
        <v>187.68645519547331</v>
      </c>
      <c r="Y123" s="23">
        <f t="shared" si="2"/>
        <v>182.33019000000002</v>
      </c>
      <c r="Z123" s="23">
        <f t="shared" si="3"/>
        <v>181.33532395061727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4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209.47094999999996</v>
      </c>
      <c r="AJ123" s="9">
        <f t="shared" si="8"/>
        <v>0.51580483916661457</v>
      </c>
      <c r="AK123" s="9">
        <f t="shared" si="9"/>
        <v>0.51580483916661457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  <c r="AS123" s="30"/>
      <c r="BN123" s="30"/>
      <c r="CA123" s="31"/>
      <c r="CV123" s="31"/>
    </row>
    <row r="124" spans="1:100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Encargos'!$L41)*(1+SUM($B124:$B$228))</f>
        <v>309.1696</v>
      </c>
      <c r="O124" s="4">
        <f>Forward!O124*(1+SUM($B124:$B$228))+(-'Swap - Encargos'!$L41)*(1+SUM($B124:$B$228))</f>
        <v>224.46559999999999</v>
      </c>
      <c r="P124" s="4">
        <f>Forward!P124*(1+SUM($B124:$B$228))+(-'Swap - Encargos'!$L41)*(1+SUM($B124:$B$228))</f>
        <v>186.34879999999998</v>
      </c>
      <c r="Q124" s="4">
        <f>Forward!Q124*(1+SUM($B124:$B$228))+(-'Swap - Encargos'!$L41)*(1+SUM($B124:$B$228))</f>
        <v>170.46679999999998</v>
      </c>
      <c r="R124" s="4">
        <f>Forward!R124*(1+SUM($B124:$B$228))+(-'Swap - Encargos'!$L41)*(1+SUM($B124:$B$228))</f>
        <v>165.1728</v>
      </c>
      <c r="S124" s="4">
        <f>Forward!S124*(1+SUM($B124:$B$228))+(-'Swap - Encargos'!$L41)*(1+SUM($B124:$B$228))</f>
        <v>159.87879999999998</v>
      </c>
      <c r="T124" s="4">
        <f>Forward!T124*(1+SUM($B124:$B$228))+(-'Swap - Encargos'!$L41)*(1+SUM($B124:$B$228))</f>
        <v>149.29079999999999</v>
      </c>
      <c r="U124" s="4">
        <f>Forward!U124*(1+SUM($B124:$B$228))</f>
        <v>0</v>
      </c>
      <c r="V124" s="6"/>
      <c r="W124" s="20">
        <f t="shared" si="0"/>
        <v>232.28895555555553</v>
      </c>
      <c r="X124" s="20">
        <f t="shared" si="1"/>
        <v>187.68645519547331</v>
      </c>
      <c r="Y124" s="23">
        <f t="shared" si="2"/>
        <v>206.14836</v>
      </c>
      <c r="Z124" s="23">
        <f t="shared" si="3"/>
        <v>181.33532395061727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4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173.81609444444442</v>
      </c>
      <c r="AJ124" s="9">
        <f t="shared" si="8"/>
        <v>0.42800771486206446</v>
      </c>
      <c r="AK124" s="9">
        <f t="shared" si="9"/>
        <v>0.42800771486206446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  <c r="AS124" s="30"/>
      <c r="BN124" s="30"/>
      <c r="CA124" s="31"/>
      <c r="CV124" s="31"/>
    </row>
    <row r="125" spans="1:100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Encargos'!$L42)*(1+SUM($B125:$B$228))</f>
        <v>357.81599999999997</v>
      </c>
      <c r="O125" s="4">
        <f>Forward!O125*(1+SUM($B125:$B$228))+(-'Swap - Encargos'!$L42)*(1+SUM($B125:$B$228))</f>
        <v>255.73320000000001</v>
      </c>
      <c r="P125" s="4">
        <f>Forward!P125*(1+SUM($B125:$B$228))+(-'Swap - Encargos'!$L42)*(1+SUM($B125:$B$228))</f>
        <v>197.85120000000001</v>
      </c>
      <c r="Q125" s="4">
        <f>Forward!Q125*(1+SUM($B125:$B$228))+(-'Swap - Encargos'!$L42)*(1+SUM($B125:$B$228))</f>
        <v>177.85560000000001</v>
      </c>
      <c r="R125" s="4">
        <f>Forward!R125*(1+SUM($B125:$B$228))+(-'Swap - Encargos'!$L42)*(1+SUM($B125:$B$228))</f>
        <v>172.59360000000001</v>
      </c>
      <c r="S125" s="4">
        <f>Forward!S125*(1+SUM($B125:$B$228))+(-'Swap - Encargos'!$L42)*(1+SUM($B125:$B$228))</f>
        <v>167.33160000000001</v>
      </c>
      <c r="T125" s="4">
        <f>Forward!T125*(1+SUM($B125:$B$228))+(-'Swap - Encargos'!$L42)*(1+SUM($B125:$B$228))</f>
        <v>156.80760000000001</v>
      </c>
      <c r="U125" s="4">
        <f>Forward!U125*(1+SUM($B125:$B$228))</f>
        <v>0</v>
      </c>
      <c r="V125" s="6"/>
      <c r="W125" s="20">
        <f t="shared" si="0"/>
        <v>255.4701</v>
      </c>
      <c r="X125" s="20">
        <f t="shared" si="1"/>
        <v>187.68645519547331</v>
      </c>
      <c r="Y125" s="23">
        <f t="shared" si="2"/>
        <v>222.84569999999999</v>
      </c>
      <c r="Z125" s="23">
        <f t="shared" si="3"/>
        <v>181.33532395061727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4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150.63494999999995</v>
      </c>
      <c r="AJ125" s="9">
        <f t="shared" si="8"/>
        <v>0.37092606949852008</v>
      </c>
      <c r="AK125" s="9">
        <f t="shared" si="9"/>
        <v>0.37092606949852008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  <c r="AS125" s="30"/>
      <c r="BN125" s="30"/>
      <c r="CA125" s="31"/>
      <c r="CV125" s="31"/>
    </row>
    <row r="126" spans="1:100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Encargos'!$L43)*(1+SUM($B126:$B$228))</f>
        <v>341.68060000000003</v>
      </c>
      <c r="O126" s="4">
        <f>Forward!O126*(1+SUM($B126:$B$228))+(-'Swap - Encargos'!$L43)*(1+SUM($B126:$B$228))</f>
        <v>252.59209999999999</v>
      </c>
      <c r="P126" s="4">
        <f>Forward!P126*(1+SUM($B126:$B$228))+(-'Swap - Encargos'!$L43)*(1+SUM($B126:$B$228))</f>
        <v>200.18709999999999</v>
      </c>
      <c r="Q126" s="4">
        <f>Forward!Q126*(1+SUM($B126:$B$228))+(-'Swap - Encargos'!$L43)*(1+SUM($B126:$B$228))</f>
        <v>179.2251</v>
      </c>
      <c r="R126" s="4">
        <f>Forward!R126*(1+SUM($B126:$B$228))+(-'Swap - Encargos'!$L43)*(1+SUM($B126:$B$228))</f>
        <v>173.9846</v>
      </c>
      <c r="S126" s="4">
        <f>Forward!S126*(1+SUM($B126:$B$228))+(-'Swap - Encargos'!$L43)*(1+SUM($B126:$B$228))</f>
        <v>168.7441</v>
      </c>
      <c r="T126" s="4">
        <f>Forward!T126*(1+SUM($B126:$B$228))+(-'Swap - Encargos'!$L43)*(1+SUM($B126:$B$228))</f>
        <v>158.26309999999998</v>
      </c>
      <c r="U126" s="4">
        <f>Forward!U126*(1+SUM($B126:$B$228))</f>
        <v>0</v>
      </c>
      <c r="V126" s="6"/>
      <c r="W126" s="20">
        <f t="shared" si="0"/>
        <v>246.76932222222226</v>
      </c>
      <c r="X126" s="20">
        <f t="shared" si="1"/>
        <v>187.68645519547331</v>
      </c>
      <c r="Y126" s="23">
        <f t="shared" si="2"/>
        <v>218.00480000000002</v>
      </c>
      <c r="Z126" s="23">
        <f t="shared" si="3"/>
        <v>181.33532395061727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4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159.33572777777769</v>
      </c>
      <c r="AJ126" s="9">
        <f t="shared" si="8"/>
        <v>0.3923510130636832</v>
      </c>
      <c r="AK126" s="9">
        <f t="shared" si="9"/>
        <v>0.3923510130636832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  <c r="AS126" s="30"/>
      <c r="BN126" s="30"/>
      <c r="CA126" s="31"/>
      <c r="CV126" s="31"/>
    </row>
    <row r="127" spans="1:100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Encargos'!$L44)*(1+SUM($B127:$B$228))</f>
        <v>349.197</v>
      </c>
      <c r="O127" s="4">
        <f>Forward!O127*(1+SUM($B127:$B$228))+(-'Swap - Encargos'!$L44)*(1+SUM($B127:$B$228))</f>
        <v>262.4205</v>
      </c>
      <c r="P127" s="4">
        <f>Forward!P127*(1+SUM($B127:$B$228))+(-'Swap - Encargos'!$L44)*(1+SUM($B127:$B$228))</f>
        <v>198.64500000000001</v>
      </c>
      <c r="Q127" s="4">
        <f>Forward!Q127*(1+SUM($B127:$B$228))+(-'Swap - Encargos'!$L44)*(1+SUM($B127:$B$228))</f>
        <v>179.82600000000002</v>
      </c>
      <c r="R127" s="4">
        <f>Forward!R127*(1+SUM($B127:$B$228))+(-'Swap - Encargos'!$L44)*(1+SUM($B127:$B$228))</f>
        <v>174.5985</v>
      </c>
      <c r="S127" s="4">
        <f>Forward!S127*(1+SUM($B127:$B$228))+(-'Swap - Encargos'!$L44)*(1+SUM($B127:$B$228))</f>
        <v>169.37100000000001</v>
      </c>
      <c r="T127" s="4">
        <f>Forward!T127*(1+SUM($B127:$B$228))+(-'Swap - Encargos'!$L44)*(1+SUM($B127:$B$228))</f>
        <v>158.916</v>
      </c>
      <c r="U127" s="4">
        <f>Forward!U127*(1+SUM($B127:$B$228))</f>
        <v>0</v>
      </c>
      <c r="V127" s="6"/>
      <c r="W127" s="20">
        <f t="shared" si="0"/>
        <v>246.56375000000006</v>
      </c>
      <c r="X127" s="20">
        <f t="shared" si="1"/>
        <v>187.68645519547331</v>
      </c>
      <c r="Y127" s="23">
        <f t="shared" si="2"/>
        <v>217.95190000000002</v>
      </c>
      <c r="Z127" s="23">
        <f t="shared" si="3"/>
        <v>181.33532395061727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4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159.54129999999989</v>
      </c>
      <c r="AJ127" s="9">
        <f t="shared" si="8"/>
        <v>0.39285721760908887</v>
      </c>
      <c r="AK127" s="9">
        <f t="shared" si="9"/>
        <v>0.39285721760908887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  <c r="AS127" s="30"/>
      <c r="BN127" s="30"/>
      <c r="CA127" s="31"/>
      <c r="CV127" s="31"/>
    </row>
    <row r="128" spans="1:100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Encargos'!$L45)*(1+SUM($B128:$B$228))</f>
        <v>298.32659999999998</v>
      </c>
      <c r="O128" s="4">
        <f>Forward!O128*(1+SUM($B128:$B$228))+(-'Swap - Encargos'!$L45)*(1+SUM($B128:$B$228))</f>
        <v>256.6026</v>
      </c>
      <c r="P128" s="4">
        <f>Forward!P128*(1+SUM($B128:$B$228))+(-'Swap - Encargos'!$L45)*(1+SUM($B128:$B$228))</f>
        <v>202.36139999999997</v>
      </c>
      <c r="Q128" s="4">
        <f>Forward!Q128*(1+SUM($B128:$B$228))+(-'Swap - Encargos'!$L45)*(1+SUM($B128:$B$228))</f>
        <v>181.49939999999998</v>
      </c>
      <c r="R128" s="4">
        <f>Forward!R128*(1+SUM($B128:$B$228))+(-'Swap - Encargos'!$L45)*(1+SUM($B128:$B$228))</f>
        <v>176.28389999999999</v>
      </c>
      <c r="S128" s="4">
        <f>Forward!S128*(1+SUM($B128:$B$228))+(-'Swap - Encargos'!$L45)*(1+SUM($B128:$B$228))</f>
        <v>171.06839999999997</v>
      </c>
      <c r="T128" s="4">
        <f>Forward!T128*(1+SUM($B128:$B$228))+(-'Swap - Encargos'!$L45)*(1+SUM($B128:$B$228))</f>
        <v>160.63739999999999</v>
      </c>
      <c r="U128" s="4">
        <f>Forward!U128*(1+SUM($B128:$B$228))</f>
        <v>0</v>
      </c>
      <c r="V128" s="6"/>
      <c r="W128" s="20">
        <f t="shared" si="0"/>
        <v>232.95899999999997</v>
      </c>
      <c r="X128" s="20">
        <f t="shared" si="1"/>
        <v>187.68645519547331</v>
      </c>
      <c r="Y128" s="23">
        <f t="shared" si="2"/>
        <v>210.28895999999997</v>
      </c>
      <c r="Z128" s="23">
        <f t="shared" si="3"/>
        <v>181.33532395061727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4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173.14604999999997</v>
      </c>
      <c r="AJ128" s="9">
        <f t="shared" si="8"/>
        <v>0.42635778599650509</v>
      </c>
      <c r="AK128" s="9">
        <f t="shared" si="9"/>
        <v>0.42635778599650509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  <c r="AS128" s="30"/>
      <c r="BN128" s="30"/>
      <c r="CA128" s="31"/>
      <c r="CV128" s="31"/>
    </row>
    <row r="129" spans="1:100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Encargos'!$L46)*(1+SUM($B129:$B$228))</f>
        <v>273.6515</v>
      </c>
      <c r="O129" s="4">
        <f>Forward!O129*(1+SUM($B129:$B$228))+(-'Swap - Encargos'!$L46)*(1+SUM($B129:$B$228))</f>
        <v>247.63899999999998</v>
      </c>
      <c r="P129" s="4">
        <f>Forward!P129*(1+SUM($B129:$B$228))+(-'Swap - Encargos'!$L46)*(1+SUM($B129:$B$228))</f>
        <v>203.93799999999999</v>
      </c>
      <c r="Q129" s="4">
        <f>Forward!Q129*(1+SUM($B129:$B$228))+(-'Swap - Encargos'!$L46)*(1+SUM($B129:$B$228))</f>
        <v>182.08750000000001</v>
      </c>
      <c r="R129" s="4">
        <f>Forward!R129*(1+SUM($B129:$B$228))+(-'Swap - Encargos'!$L46)*(1+SUM($B129:$B$228))</f>
        <v>176.88499999999999</v>
      </c>
      <c r="S129" s="4">
        <f>Forward!S129*(1+SUM($B129:$B$228))+(-'Swap - Encargos'!$L46)*(1+SUM($B129:$B$228))</f>
        <v>171.6825</v>
      </c>
      <c r="T129" s="4">
        <f>Forward!T129*(1+SUM($B129:$B$228))+(-'Swap - Encargos'!$L46)*(1+SUM($B129:$B$228))</f>
        <v>161.2775</v>
      </c>
      <c r="U129" s="4">
        <f>Forward!U129*(1+SUM($B129:$B$228))</f>
        <v>0</v>
      </c>
      <c r="V129" s="6"/>
      <c r="W129" s="20">
        <f t="shared" si="0"/>
        <v>223.9387222222222</v>
      </c>
      <c r="X129" s="20">
        <f t="shared" si="1"/>
        <v>187.68645519547331</v>
      </c>
      <c r="Y129" s="23">
        <f t="shared" si="2"/>
        <v>204.94381666666661</v>
      </c>
      <c r="Z129" s="23">
        <f t="shared" si="3"/>
        <v>181.33532395061727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4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182.16632777777775</v>
      </c>
      <c r="AJ129" s="9">
        <f t="shared" si="8"/>
        <v>0.44856947180976392</v>
      </c>
      <c r="AK129" s="9">
        <f t="shared" si="9"/>
        <v>0.44856947180976392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  <c r="AS129" s="30"/>
      <c r="BN129" s="30"/>
      <c r="CA129" s="31"/>
      <c r="CV129" s="31"/>
    </row>
    <row r="130" spans="1:100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Encargos'!$L47)*(1+SUM($B130:$B$228))</f>
        <v>315.60480000000001</v>
      </c>
      <c r="O130" s="4">
        <f>Forward!O130*(1+SUM($B130:$B$228))+(-'Swap - Encargos'!$L47)*(1+SUM($B130:$B$228))</f>
        <v>269.77440000000001</v>
      </c>
      <c r="P130" s="4">
        <f>Forward!P130*(1+SUM($B130:$B$228))+(-'Swap - Encargos'!$L47)*(1+SUM($B130:$B$228))</f>
        <v>219.77760000000004</v>
      </c>
      <c r="Q130" s="4">
        <f>Forward!Q130*(1+SUM($B130:$B$228))+(-'Swap - Encargos'!$L47)*(1+SUM($B130:$B$228))</f>
        <v>197.90400000000002</v>
      </c>
      <c r="R130" s="4">
        <f>Forward!R130*(1+SUM($B130:$B$228))+(-'Swap - Encargos'!$L47)*(1+SUM($B130:$B$228))</f>
        <v>192.69600000000003</v>
      </c>
      <c r="S130" s="4">
        <f>Forward!S130*(1+SUM($B130:$B$228))+(-'Swap - Encargos'!$L47)*(1+SUM($B130:$B$228))</f>
        <v>187.48800000000003</v>
      </c>
      <c r="T130" s="4">
        <f>Forward!T130*(1+SUM($B130:$B$228))+(-'Swap - Encargos'!$L47)*(1+SUM($B130:$B$228))</f>
        <v>177.07200000000003</v>
      </c>
      <c r="U130" s="4">
        <f>Forward!U130*(1+SUM($B130:$B$228))</f>
        <v>0</v>
      </c>
      <c r="V130" s="6"/>
      <c r="W130" s="20">
        <f t="shared" si="0"/>
        <v>242.22986666666671</v>
      </c>
      <c r="X130" s="20">
        <f t="shared" si="1"/>
        <v>187.68645519547331</v>
      </c>
      <c r="Y130" s="23">
        <f t="shared" si="2"/>
        <v>222.06912000000005</v>
      </c>
      <c r="Z130" s="23">
        <f t="shared" si="3"/>
        <v>181.33532395061727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4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7"/>
        <v>163.87518333333324</v>
      </c>
      <c r="AJ130" s="9">
        <f t="shared" si="8"/>
        <v>0.4035290458302187</v>
      </c>
      <c r="AK130" s="9">
        <f t="shared" si="9"/>
        <v>0.4035290458302187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  <c r="AS130" s="30"/>
      <c r="BN130" s="30"/>
      <c r="CA130" s="31"/>
      <c r="CV130" s="31"/>
    </row>
    <row r="131" spans="1:100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Encargos'!$L48)*(1+SUM($B131:$B$228))</f>
        <v>302.74560000000002</v>
      </c>
      <c r="O131" s="4">
        <f>Forward!O131*(1+SUM($B131:$B$228))+(-'Swap - Encargos'!$L48)*(1+SUM($B131:$B$228))</f>
        <v>260.23680000000002</v>
      </c>
      <c r="P131" s="4">
        <f>Forward!P131*(1+SUM($B131:$B$228))+(-'Swap - Encargos'!$L48)*(1+SUM($B131:$B$228))</f>
        <v>219.80160000000001</v>
      </c>
      <c r="Q131" s="4">
        <f>Forward!Q131*(1+SUM($B131:$B$228))+(-'Swap - Encargos'!$L48)*(1+SUM($B131:$B$228))</f>
        <v>207.36</v>
      </c>
      <c r="R131" s="4">
        <f>Forward!R131*(1+SUM($B131:$B$228))+(-'Swap - Encargos'!$L48)*(1+SUM($B131:$B$228))</f>
        <v>202.17599999999999</v>
      </c>
      <c r="S131" s="4">
        <f>Forward!S131*(1+SUM($B131:$B$228))+(-'Swap - Encargos'!$L48)*(1+SUM($B131:$B$228))</f>
        <v>196.99199999999996</v>
      </c>
      <c r="T131" s="4">
        <f>Forward!T131*(1+SUM($B131:$B$228))+(-'Swap - Encargos'!$L48)*(1+SUM($B131:$B$228))</f>
        <v>186.62399999999997</v>
      </c>
      <c r="U131" s="4">
        <f>Forward!U131*(1+SUM($B131:$B$228))</f>
        <v>0</v>
      </c>
      <c r="V131" s="6"/>
      <c r="W131" s="20">
        <f t="shared" si="0"/>
        <v>237.08160000000004</v>
      </c>
      <c r="X131" s="20">
        <f t="shared" si="1"/>
        <v>187.68645519547331</v>
      </c>
      <c r="Y131" s="23">
        <f t="shared" si="2"/>
        <v>222.60096000000001</v>
      </c>
      <c r="Z131" s="23">
        <f t="shared" si="3"/>
        <v>181.33532395061727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4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7"/>
        <v>169.02344999999991</v>
      </c>
      <c r="AJ131" s="9">
        <f t="shared" si="8"/>
        <v>0.41620622545816638</v>
      </c>
      <c r="AK131" s="9">
        <f>IF(AJ131&gt;0,AJ131,0)</f>
        <v>0.41620622545816638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  <c r="AS131" s="30"/>
      <c r="BN131" s="30"/>
      <c r="CA131" s="31"/>
      <c r="CV131" s="31"/>
    </row>
    <row r="132" spans="1:100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Encargos'!$L49)*(1+SUM($B132:$B$228))</f>
        <v>274.51350000000002</v>
      </c>
      <c r="O132" s="4">
        <f>Forward!O132*(1+SUM($B132:$B$228))+(-'Swap - Encargos'!$L49)*(1+SUM($B132:$B$228))</f>
        <v>257.9391</v>
      </c>
      <c r="P132" s="4">
        <f>Forward!P132*(1+SUM($B132:$B$228))+(-'Swap - Encargos'!$L49)*(1+SUM($B132:$B$228))</f>
        <v>210.2877</v>
      </c>
      <c r="Q132" s="4">
        <f>Forward!Q132*(1+SUM($B132:$B$228))+(-'Swap - Encargos'!$L49)*(1+SUM($B132:$B$228))</f>
        <v>202.00050000000002</v>
      </c>
      <c r="R132" s="4">
        <f>Forward!R132*(1+SUM($B132:$B$228))+(-'Swap - Encargos'!$L49)*(1+SUM($B132:$B$228))</f>
        <v>196.821</v>
      </c>
      <c r="S132" s="4">
        <f>Forward!S132*(1+SUM($B132:$B$228))+(-'Swap - Encargos'!$L49)*(1+SUM($B132:$B$228))</f>
        <v>191.64150000000001</v>
      </c>
      <c r="T132" s="4">
        <f>Forward!T132*(1+SUM($B132:$B$228))+(-'Swap - Encargos'!$L49)*(1+SUM($B132:$B$228))</f>
        <v>181.2825</v>
      </c>
      <c r="U132" s="4">
        <f>Forward!U132*(1+SUM($B132:$B$228))</f>
        <v>0</v>
      </c>
      <c r="V132" s="6"/>
      <c r="W132" s="20">
        <f t="shared" si="0"/>
        <v>227.4376</v>
      </c>
      <c r="X132" s="20">
        <f t="shared" si="1"/>
        <v>187.68645519547331</v>
      </c>
      <c r="Y132" s="23">
        <f t="shared" si="2"/>
        <v>214.50036</v>
      </c>
      <c r="Z132" s="23">
        <f t="shared" si="3"/>
        <v>181.33532395061727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4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7"/>
        <v>178.66744999999995</v>
      </c>
      <c r="AJ132" s="9">
        <f t="shared" si="8"/>
        <v>0.43995377550710085</v>
      </c>
      <c r="AK132" s="9">
        <f>IF(AJ132&gt;0,AJ132,0)</f>
        <v>0.43995377550710085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  <c r="AS132" s="30"/>
      <c r="BN132" s="30"/>
      <c r="CA132" s="31"/>
      <c r="CV132" s="31"/>
    </row>
    <row r="133" spans="1:100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Encargos'!$L50)*(1+SUM($B133:$B$228))</f>
        <v>291.61619999999999</v>
      </c>
      <c r="O133" s="4">
        <f>Forward!O133*(1+SUM($B133:$B$228))+(-'Swap - Encargos'!$L50)*(1+SUM($B133:$B$228))</f>
        <v>295.75259999999997</v>
      </c>
      <c r="P133" s="4">
        <f>Forward!P133*(1+SUM($B133:$B$228))+(-'Swap - Encargos'!$L50)*(1+SUM($B133:$B$228))</f>
        <v>243.01349999999999</v>
      </c>
      <c r="Q133" s="4">
        <f>Forward!Q133*(1+SUM($B133:$B$228))+(-'Swap - Encargos'!$L50)*(1+SUM($B133:$B$228))</f>
        <v>237.84299999999999</v>
      </c>
      <c r="R133" s="4">
        <f>Forward!R133*(1+SUM($B133:$B$228))+(-'Swap - Encargos'!$L50)*(1+SUM($B133:$B$228))</f>
        <v>207.85410000000002</v>
      </c>
      <c r="S133" s="4">
        <f>Forward!S133*(1+SUM($B133:$B$228))+(-'Swap - Encargos'!$L50)*(1+SUM($B133:$B$228))</f>
        <v>180.9675</v>
      </c>
      <c r="T133" s="4">
        <f>Forward!T133*(1+SUM($B133:$B$228))+(-'Swap - Encargos'!$L50)*(1+SUM($B133:$B$228))</f>
        <v>170.62650000000002</v>
      </c>
      <c r="U133" s="4">
        <f>Forward!U133*(1+SUM($B133:$B$228))</f>
        <v>0</v>
      </c>
      <c r="V133" s="6"/>
      <c r="W133" s="20">
        <f t="shared" si="0"/>
        <v>260.36339999999996</v>
      </c>
      <c r="X133" s="20">
        <f t="shared" si="1"/>
        <v>187.68645519547331</v>
      </c>
      <c r="Y133" s="23">
        <f t="shared" si="2"/>
        <v>234.930285</v>
      </c>
      <c r="Z133" s="23">
        <f t="shared" si="3"/>
        <v>181.33532395061727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4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7"/>
        <v>145.74164999999999</v>
      </c>
      <c r="AJ133" s="9">
        <f t="shared" si="8"/>
        <v>0.3588767241382495</v>
      </c>
      <c r="AK133" s="9">
        <f>IF(AJ133&gt;0,AJ133,0)</f>
        <v>0.3588767241382495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  <c r="AS133" s="30"/>
      <c r="BN133" s="30"/>
      <c r="CA133" s="31"/>
      <c r="CV133" s="31"/>
    </row>
    <row r="134" spans="1:100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Encargos'!$L51)*(1+SUM($B134:$B$228))</f>
        <v>344.28719999999998</v>
      </c>
      <c r="P134" s="4">
        <f>Forward!P134*(1+SUM($B134:$B$228))+(-'Swap - Encargos'!$L51)*(1+SUM($B134:$B$228))</f>
        <v>272.13119999999998</v>
      </c>
      <c r="Q134" s="4">
        <f>Forward!Q134*(1+SUM($B134:$B$228))+(-'Swap - Encargos'!$L51)*(1+SUM($B134:$B$228))</f>
        <v>252.54599999999996</v>
      </c>
      <c r="R134" s="4">
        <f>Forward!R134*(1+SUM($B134:$B$228))+(-'Swap - Encargos'!$L51)*(1+SUM($B134:$B$228))</f>
        <v>231.92999999999998</v>
      </c>
      <c r="S134" s="4">
        <f>Forward!S134*(1+SUM($B134:$B$228))+(-'Swap - Encargos'!$L51)*(1+SUM($B134:$B$228))</f>
        <v>190.69799999999998</v>
      </c>
      <c r="T134" s="4">
        <f>Forward!T134*(1+SUM($B134:$B$228))+(-'Swap - Encargos'!$L51)*(1+SUM($B134:$B$228))</f>
        <v>178.32839999999999</v>
      </c>
      <c r="U134" s="4">
        <f>Forward!U134*(1+SUM($B134:$B$228))</f>
        <v>0</v>
      </c>
      <c r="V134" s="6"/>
      <c r="W134" s="20">
        <f t="shared" si="0"/>
        <v>289.65479999999997</v>
      </c>
      <c r="X134" s="20">
        <f t="shared" si="1"/>
        <v>187.68645519547331</v>
      </c>
      <c r="Y134" s="23">
        <f t="shared" si="2"/>
        <v>258.31847999999997</v>
      </c>
      <c r="Z134" s="23">
        <f t="shared" si="3"/>
        <v>181.33532395061727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7"/>
        <v>112.35720000000003</v>
      </c>
      <c r="AJ134" s="9">
        <f t="shared" si="8"/>
        <v>0.27948717948717955</v>
      </c>
      <c r="AK134" s="9">
        <f>IF(AJ134&gt;0,AJ134,0)</f>
        <v>0.27948717948717955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  <c r="AS134" s="30"/>
      <c r="BN134" s="30"/>
      <c r="CA134" s="31"/>
      <c r="CV134" s="31"/>
    </row>
    <row r="135" spans="1:100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Encargos'!$L52)*(1+SUM($B135:$B$228))</f>
        <v>415.98759999999999</v>
      </c>
      <c r="P135" s="4">
        <f>Forward!P135*(1+SUM($B135:$B$228))+(-'Swap - Encargos'!$L52)*(1+SUM($B135:$B$228))</f>
        <v>290.9864</v>
      </c>
      <c r="Q135" s="4">
        <f>Forward!Q135*(1+SUM($B135:$B$228))+(-'Swap - Encargos'!$L52)*(1+SUM($B135:$B$228))</f>
        <v>274.59280000000001</v>
      </c>
      <c r="R135" s="4">
        <f>Forward!R135*(1+SUM($B135:$B$228))+(-'Swap - Encargos'!$L52)*(1+SUM($B135:$B$228))</f>
        <v>245.904</v>
      </c>
      <c r="S135" s="4">
        <f>Forward!S135*(1+SUM($B135:$B$228))+(-'Swap - Encargos'!$L52)*(1+SUM($B135:$B$228))</f>
        <v>222.3382</v>
      </c>
      <c r="T135" s="4">
        <f>Forward!T135*(1+SUM($B135:$B$228))+(-'Swap - Encargos'!$L52)*(1+SUM($B135:$B$228))</f>
        <v>183.4034</v>
      </c>
      <c r="U135" s="4">
        <f>Forward!U135*(1+SUM($B135:$B$228))</f>
        <v>0</v>
      </c>
      <c r="V135" s="6"/>
      <c r="W135" s="20">
        <f t="shared" si="0"/>
        <v>322.46438888888889</v>
      </c>
      <c r="X135" s="20">
        <f t="shared" si="1"/>
        <v>187.68645519547331</v>
      </c>
      <c r="Y135" s="23">
        <f t="shared" si="2"/>
        <v>286.08539666666661</v>
      </c>
      <c r="Z135" s="23">
        <f t="shared" si="3"/>
        <v>181.33532395061727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79.547611111111109</v>
      </c>
      <c r="AJ135" s="9">
        <f>(AE135-W135)/AE135</f>
        <v>0.19787372295133257</v>
      </c>
      <c r="AK135" s="9">
        <f>IF(AJ135&gt;0,AJ135,0)</f>
        <v>0.19787372295133257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  <c r="AS135" s="30"/>
      <c r="BN135" s="30"/>
      <c r="CA135" s="31"/>
      <c r="CV135" s="31"/>
    </row>
    <row r="136" spans="1:100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Encargos'!$L53)*(1+SUM($B136:$B$228))</f>
        <v>377.10400000000004</v>
      </c>
      <c r="P136" s="4">
        <f>Forward!P136*(1+SUM($B136:$B$228))+(-'Swap - Encargos'!$L53)*(1+SUM($B136:$B$228))</f>
        <v>273.1456</v>
      </c>
      <c r="Q136" s="4">
        <f>Forward!Q136*(1+SUM($B136:$B$228))+(-'Swap - Encargos'!$L53)*(1+SUM($B136:$B$228))</f>
        <v>256.83840000000004</v>
      </c>
      <c r="R136" s="4">
        <f>Forward!R136*(1+SUM($B136:$B$228))+(-'Swap - Encargos'!$L53)*(1+SUM($B136:$B$228))</f>
        <v>235.43520000000004</v>
      </c>
      <c r="S136" s="4">
        <f>Forward!S136*(1+SUM($B136:$B$228))+(-'Swap - Encargos'!$L53)*(1+SUM($B136:$B$228))</f>
        <v>214.03200000000004</v>
      </c>
      <c r="T136" s="4">
        <f>Forward!T136*(1+SUM($B136:$B$228))+(-'Swap - Encargos'!$L53)*(1+SUM($B136:$B$228))</f>
        <v>191.60960000000003</v>
      </c>
      <c r="U136" s="4">
        <f>Forward!U136*(1+SUM($B136:$B$228))</f>
        <v>0</v>
      </c>
      <c r="V136" s="6"/>
      <c r="W136" s="20">
        <f t="shared" si="0"/>
        <v>294.49217777777784</v>
      </c>
      <c r="X136" s="20">
        <f t="shared" si="1"/>
        <v>187.68645519547331</v>
      </c>
      <c r="Y136" s="23">
        <f t="shared" si="2"/>
        <v>265.12789333333336</v>
      </c>
      <c r="Z136" s="23">
        <f t="shared" si="3"/>
        <v>181.33532395061727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15">AD136*(1-0%)</f>
        <v>402.012</v>
      </c>
      <c r="AF136" s="8">
        <f t="shared" si="4"/>
        <v>421.44258000000002</v>
      </c>
      <c r="AG136" s="14">
        <f t="shared" ref="AG136:AG139" si="16">$AE136+$AB136</f>
        <v>448.01660400000003</v>
      </c>
      <c r="AH136" s="8">
        <f t="shared" si="6"/>
        <v>483.20811600000002</v>
      </c>
      <c r="AI136" s="25">
        <f t="shared" ref="AI136:AI139" si="17">(AE136-W136)</f>
        <v>107.51982222222216</v>
      </c>
      <c r="AJ136" s="9">
        <f t="shared" ref="AJ136:AJ139" si="18">(AE136-W136)/AE136</f>
        <v>0.26745426062461358</v>
      </c>
      <c r="AK136" s="9">
        <f t="shared" ref="AK136:AK139" si="19">IF(AJ136&gt;0,AJ136,0)</f>
        <v>0.26745426062461358</v>
      </c>
      <c r="AL136" s="9">
        <f t="shared" ref="AL136:AL139" si="20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  <c r="AS136" s="30"/>
      <c r="BN136" s="32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4"/>
      <c r="CV136" s="31"/>
    </row>
    <row r="137" spans="1:100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Encargos'!$L54)*(1+SUM($B137:$B$228))</f>
        <v>298.6875</v>
      </c>
      <c r="P137" s="4">
        <f>Forward!P137*(1+SUM($B137:$B$228))+(-'Swap - Encargos'!$L54)*(1+SUM($B137:$B$228))</f>
        <v>269.32499999999999</v>
      </c>
      <c r="Q137" s="4">
        <f>Forward!Q137*(1+SUM($B137:$B$228))+(-'Swap - Encargos'!$L54)*(1+SUM($B137:$B$228))</f>
        <v>253.125</v>
      </c>
      <c r="R137" s="4">
        <f>Forward!R137*(1+SUM($B137:$B$228))+(-'Swap - Encargos'!$L54)*(1+SUM($B137:$B$228))</f>
        <v>228.82499999999999</v>
      </c>
      <c r="S137" s="4">
        <f>Forward!S137*(1+SUM($B137:$B$228))+(-'Swap - Encargos'!$L54)*(1+SUM($B137:$B$228))</f>
        <v>203.51249999999999</v>
      </c>
      <c r="T137" s="4">
        <f>Forward!T137*(1+SUM($B137:$B$228))+(-'Swap - Encargos'!$L54)*(1+SUM($B137:$B$228))</f>
        <v>186.29999999999998</v>
      </c>
      <c r="U137" s="4">
        <f>Forward!U137*(1+SUM($B137:$B$228))</f>
        <v>0</v>
      </c>
      <c r="V137" s="4"/>
      <c r="W137" s="20">
        <f t="shared" si="0"/>
        <v>267.890625</v>
      </c>
      <c r="X137" s="20">
        <f t="shared" si="1"/>
        <v>187.68645519547331</v>
      </c>
      <c r="Y137" s="23">
        <f t="shared" si="2"/>
        <v>245.07562499999997</v>
      </c>
      <c r="Z137" s="23">
        <f t="shared" si="3"/>
        <v>181.33532395061727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15"/>
        <v>402.012</v>
      </c>
      <c r="AF137" s="8">
        <f t="shared" si="4"/>
        <v>421.44258000000002</v>
      </c>
      <c r="AG137" s="14">
        <f t="shared" si="16"/>
        <v>448.01660400000003</v>
      </c>
      <c r="AH137" s="8">
        <f t="shared" si="6"/>
        <v>483.20811600000002</v>
      </c>
      <c r="AI137" s="25">
        <f t="shared" si="17"/>
        <v>134.121375</v>
      </c>
      <c r="AJ137" s="9">
        <f t="shared" si="18"/>
        <v>0.3336253022297842</v>
      </c>
      <c r="AK137" s="9">
        <f t="shared" si="19"/>
        <v>0.3336253022297842</v>
      </c>
      <c r="AL137" s="9">
        <f t="shared" si="20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  <c r="AS137" s="32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  <c r="CQ137" s="33"/>
      <c r="CR137" s="33"/>
      <c r="CS137" s="33"/>
      <c r="CT137" s="33"/>
      <c r="CU137" s="33"/>
      <c r="CV137" s="34"/>
    </row>
    <row r="138" spans="1:100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Encargos'!$L55)*(1+SUM($B138:$B$228))</f>
        <v>308.78060000000005</v>
      </c>
      <c r="P138" s="4">
        <f>Forward!P138*(1+SUM($B138:$B$228))+(-'Swap - Encargos'!$L55)*(1+SUM($B138:$B$228))</f>
        <v>288.66460000000001</v>
      </c>
      <c r="Q138" s="4">
        <f>Forward!Q138*(1+SUM($B138:$B$228))+(-'Swap - Encargos'!$L55)*(1+SUM($B138:$B$228))</f>
        <v>264.52540000000005</v>
      </c>
      <c r="R138" s="4">
        <f>Forward!R138*(1+SUM($B138:$B$228))+(-'Swap - Encargos'!$L55)*(1+SUM($B138:$B$228))</f>
        <v>238.37460000000002</v>
      </c>
      <c r="S138" s="4">
        <f>Forward!S138*(1+SUM($B138:$B$228))+(-'Swap - Encargos'!$L55)*(1+SUM($B138:$B$228))</f>
        <v>220.27019999999999</v>
      </c>
      <c r="T138" s="4">
        <f>Forward!T138*(1+SUM($B138:$B$228))+(-'Swap - Encargos'!$L55)*(1+SUM($B138:$B$228))</f>
        <v>191.102</v>
      </c>
      <c r="U138" s="4">
        <f>Forward!U138*(1+SUM($B138:$B$228))</f>
        <v>0</v>
      </c>
      <c r="V138" s="4"/>
      <c r="W138" s="20">
        <f t="shared" si="0"/>
        <v>279.5006444444445</v>
      </c>
      <c r="X138" s="20">
        <f t="shared" si="1"/>
        <v>187.68645519547331</v>
      </c>
      <c r="Y138" s="23">
        <f t="shared" si="2"/>
        <v>256.27783999999997</v>
      </c>
      <c r="Z138" s="23">
        <f t="shared" si="3"/>
        <v>181.33532395061727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15"/>
        <v>402.012</v>
      </c>
      <c r="AF138" s="8">
        <f t="shared" si="4"/>
        <v>421.44258000000002</v>
      </c>
      <c r="AG138" s="14">
        <f t="shared" si="16"/>
        <v>448.01660400000003</v>
      </c>
      <c r="AH138" s="8">
        <f t="shared" si="6"/>
        <v>483.20811600000002</v>
      </c>
      <c r="AI138" s="25">
        <f t="shared" si="17"/>
        <v>122.5113555555555</v>
      </c>
      <c r="AJ138" s="9">
        <f t="shared" si="18"/>
        <v>0.30474551892867752</v>
      </c>
      <c r="AK138" s="9">
        <f t="shared" si="19"/>
        <v>0.30474551892867752</v>
      </c>
      <c r="AL138" s="9">
        <f t="shared" si="20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100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Encargos'!$L56)*(1+SUM($B139:$B$228))</f>
        <v>284</v>
      </c>
      <c r="P139" s="4">
        <f>Forward!P139*(1+SUM($B139:$B$228))+(-'Swap - Encargos'!$L56)*(1+SUM($B139:$B$228))</f>
        <v>283</v>
      </c>
      <c r="Q139" s="4">
        <f>Forward!Q139*(1+SUM($B139:$B$228))+(-'Swap - Encargos'!$L56)*(1+SUM($B139:$B$228))</f>
        <v>265</v>
      </c>
      <c r="R139" s="4">
        <f>Forward!R139*(1+SUM($B139:$B$228))+(-'Swap - Encargos'!$L56)*(1+SUM($B139:$B$228))</f>
        <v>240</v>
      </c>
      <c r="S139" s="4">
        <f>Forward!S139*(1+SUM($B139:$B$228))+(-'Swap - Encargos'!$L56)*(1+SUM($B139:$B$228))</f>
        <v>221</v>
      </c>
      <c r="T139" s="4">
        <f>Forward!T139*(1+SUM($B139:$B$228))+(-'Swap - Encargos'!$L56)*(1+SUM($B139:$B$228))</f>
        <v>192</v>
      </c>
      <c r="U139" s="4">
        <f>Forward!U139*(1+SUM($B139:$B$228))</f>
        <v>0</v>
      </c>
      <c r="V139" s="4"/>
      <c r="W139" s="20">
        <f t="shared" si="0"/>
        <v>271.22222222222223</v>
      </c>
      <c r="X139" s="20">
        <f t="shared" si="1"/>
        <v>187.68645519547331</v>
      </c>
      <c r="Y139" s="23">
        <f t="shared" si="2"/>
        <v>250.93333333333334</v>
      </c>
      <c r="Z139" s="23">
        <f t="shared" si="3"/>
        <v>181.33532395061727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15"/>
        <v>402.012</v>
      </c>
      <c r="AF139" s="8">
        <f t="shared" si="4"/>
        <v>421.44258000000002</v>
      </c>
      <c r="AG139" s="14">
        <f t="shared" si="16"/>
        <v>448.01660400000003</v>
      </c>
      <c r="AH139" s="8">
        <f t="shared" si="6"/>
        <v>483.20811600000002</v>
      </c>
      <c r="AI139" s="25">
        <f t="shared" si="17"/>
        <v>130.78977777777777</v>
      </c>
      <c r="AJ139" s="9">
        <f t="shared" si="18"/>
        <v>0.32533799433294969</v>
      </c>
      <c r="AK139" s="9">
        <f t="shared" si="19"/>
        <v>0.32533799433294969</v>
      </c>
      <c r="AL139" s="9">
        <f t="shared" si="20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100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100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100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100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100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73964-2ADC-4418-9175-FA5BA017E187}">
  <dimension ref="A1:AR145"/>
  <sheetViews>
    <sheetView topLeftCell="A91" zoomScale="85" zoomScaleNormal="85" workbookViewId="0">
      <selection activeCell="A91" sqref="A1:XFD104857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Encargos'!B3-'Swap - Encargos'!$L3)*(1+SUM($B86:$B$228))</f>
        <v>226.07</v>
      </c>
      <c r="L86" s="4">
        <f>Forward!L86*(1+SUM($B86:$B$228))+(-'Swap - Encargos'!C3-'Swap - Encargos'!$L3)*(1+SUM($B86:$B$228))</f>
        <v>238.29000000000002</v>
      </c>
      <c r="M86" s="4">
        <f>Forward!M86*(1+SUM($B86:$B$228))+(-'Swap - Encargos'!D3-'Swap - Encargos'!$L3)*(1+SUM($B86:$B$228))</f>
        <v>212.62799999999999</v>
      </c>
      <c r="N86" s="4">
        <f>Forward!N86*(1+SUM($B86:$B$228))+(-'Swap - Encargos'!E3-'Swap - Encargos'!$L3)*(1+SUM($B86:$B$228))</f>
        <v>195.51999999999998</v>
      </c>
      <c r="O86" s="4">
        <f>Forward!O86*(1+SUM($B86:$B$228))+(-'Swap - Encargos'!F3-'Swap - Encargos'!$L3)*(1+SUM($B86:$B$228))</f>
        <v>189.41</v>
      </c>
      <c r="P86" s="4">
        <f>Forward!P86*(1+SUM($B86:$B$228))+(-'Swap - Encargos'!G3-'Swap - Encargos'!$L3)*(1+SUM($B86:$B$228))</f>
        <v>183.3</v>
      </c>
      <c r="Q86" s="4">
        <f>Forward!Q86*(1+SUM($B86:$B$228))+(-'Swap - Encargos'!H3-'Swap - Encargos'!$L3)*(1+SUM($B86:$B$228))</f>
        <v>179.63399999999999</v>
      </c>
      <c r="R86" s="4">
        <f>Forward!R86*(1+SUM($B86:$B$228))+(-'Swap - Encargos'!I3-'Swap - Encargos'!$L3)*(1+SUM($B86:$B$228))</f>
        <v>174.74600000000001</v>
      </c>
      <c r="S86" s="4">
        <f>Forward!S86*(1+SUM($B86:$B$228))+(-'Swap - Encargos'!J3-'Swap - Encargos'!$L3)*(1+SUM($B86:$B$228))</f>
        <v>168.636</v>
      </c>
      <c r="T86" s="4">
        <f>Forward!T86*(1+SUM($B86:$B$228))+(-'Swap - Encargos'!K3-'Swap - Encargos'!$L3)*(1+SUM($B86:$B$228))</f>
        <v>162.52600000000001</v>
      </c>
      <c r="U86" s="4">
        <f>Forward!U86*(1+SUM($B86:$B$228))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225.66266666666669</v>
      </c>
      <c r="X86" s="20">
        <f t="shared" ref="X86:X139" si="1">AVERAGE($W$2:$W$198)</f>
        <v>171.03481085390945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212.38360000000003</v>
      </c>
      <c r="Z86" s="23">
        <f t="shared" ref="Z86:Z139" si="3">AVERAGE($Y$2:$Y$198)</f>
        <v>168.21197530864197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134" si="7">(AE86-W86)</f>
        <v>148.26933333333326</v>
      </c>
      <c r="AJ86" s="9">
        <f t="shared" ref="AJ86:AJ134" si="8">(AE86-W86)/AE86</f>
        <v>0.39651416122004346</v>
      </c>
      <c r="AK86" s="9">
        <f t="shared" ref="AK86:AK130" si="9">IF(AJ86&gt;0,AJ86,0)</f>
        <v>0.39651416122004346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Encargos'!B4-'Swap - Encargos'!$L4)*(1+SUM($B87:$B$228))</f>
        <v>139.90899999999999</v>
      </c>
      <c r="L87" s="4">
        <f>Forward!L87*(1+SUM($B87:$B$228))+(-'Swap - Encargos'!C4-'Swap - Encargos'!$L4)*(1+SUM($B87:$B$228))</f>
        <v>221.4212</v>
      </c>
      <c r="M87" s="4">
        <f>Forward!M87*(1+SUM($B87:$B$228))+(-'Swap - Encargos'!D4-'Swap - Encargos'!$L4)*(1+SUM($B87:$B$228))</f>
        <v>216.55479999999997</v>
      </c>
      <c r="N87" s="4">
        <f>Forward!N87*(1+SUM($B87:$B$228))+(-'Swap - Encargos'!E4-'Swap - Encargos'!$L4)*(1+SUM($B87:$B$228))</f>
        <v>198.3058</v>
      </c>
      <c r="O87" s="4">
        <f>Forward!O87*(1+SUM($B87:$B$228))+(-'Swap - Encargos'!F4-'Swap - Encargos'!$L4)*(1+SUM($B87:$B$228))</f>
        <v>191.00620000000001</v>
      </c>
      <c r="P87" s="4">
        <f>Forward!P87*(1+SUM($B87:$B$228))+(-'Swap - Encargos'!G4-'Swap - Encargos'!$L4)*(1+SUM($B87:$B$228))</f>
        <v>184.92319999999998</v>
      </c>
      <c r="Q87" s="4">
        <f>Forward!Q87*(1+SUM($B87:$B$228))+(-'Swap - Encargos'!H4-'Swap - Encargos'!$L4)*(1+SUM($B87:$B$228))</f>
        <v>181.27339999999998</v>
      </c>
      <c r="R87" s="4">
        <f>Forward!R87*(1+SUM($B87:$B$228))+(-'Swap - Encargos'!I4-'Swap - Encargos'!$L4)*(1+SUM($B87:$B$228))</f>
        <v>176.40699999999998</v>
      </c>
      <c r="S87" s="4">
        <f>Forward!S87*(1+SUM($B87:$B$228))+(-'Swap - Encargos'!J4-'Swap - Encargos'!$L4)*(1+SUM($B87:$B$228))</f>
        <v>170.32399999999998</v>
      </c>
      <c r="T87" s="4">
        <f>Forward!T87*(1+SUM($B87:$B$228))+(-'Swap - Encargos'!K4-'Swap - Encargos'!$L4)*(1+SUM($B87:$B$228))</f>
        <v>164.24099999999999</v>
      </c>
      <c r="U87" s="4">
        <f>Forward!U87*(1+SUM($B87:$B$228))</f>
        <v>0</v>
      </c>
      <c r="V87" s="6"/>
      <c r="W87" s="20">
        <f t="shared" si="0"/>
        <v>194.25046666666665</v>
      </c>
      <c r="X87" s="20">
        <f t="shared" si="1"/>
        <v>171.03481085390945</v>
      </c>
      <c r="Y87" s="23">
        <f t="shared" si="2"/>
        <v>194.18963666666664</v>
      </c>
      <c r="Z87" s="23">
        <f t="shared" si="3"/>
        <v>168.21197530864197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179.68153333333331</v>
      </c>
      <c r="AJ87" s="9">
        <f t="shared" si="8"/>
        <v>0.4805192744491868</v>
      </c>
      <c r="AK87" s="9">
        <f t="shared" si="9"/>
        <v>0.4805192744491868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Encargos'!B5-'Swap - Encargos'!$L5)*(1+SUM($B88:$B$228))</f>
        <v>189.4205</v>
      </c>
      <c r="L88" s="4">
        <f>Forward!L88*(1+SUM($B88:$B$228))+(-'Swap - Encargos'!C5-'Swap - Encargos'!$L5)*(1+SUM($B88:$B$228))</f>
        <v>256.98450000000003</v>
      </c>
      <c r="M88" s="4">
        <f>Forward!M88*(1+SUM($B88:$B$228))+(-'Swap - Encargos'!D5-'Swap - Encargos'!$L5)*(1+SUM($B88:$B$228))</f>
        <v>221.99600000000004</v>
      </c>
      <c r="N88" s="4">
        <f>Forward!N88*(1+SUM($B88:$B$228))+(-'Swap - Encargos'!E5-'Swap - Encargos'!$L5)*(1+SUM($B88:$B$228))</f>
        <v>190.62700000000001</v>
      </c>
      <c r="O88" s="4">
        <f>Forward!O88*(1+SUM($B88:$B$228))+(-'Swap - Encargos'!F5-'Swap - Encargos'!$L5)*(1+SUM($B88:$B$228))</f>
        <v>188.21400000000003</v>
      </c>
      <c r="P88" s="4">
        <f>Forward!P88*(1+SUM($B88:$B$228))+(-'Swap - Encargos'!G5-'Swap - Encargos'!$L5)*(1+SUM($B88:$B$228))</f>
        <v>182.18150000000003</v>
      </c>
      <c r="Q88" s="4">
        <f>Forward!Q88*(1+SUM($B88:$B$228))+(-'Swap - Encargos'!H5-'Swap - Encargos'!$L5)*(1+SUM($B88:$B$228))</f>
        <v>178.56200000000001</v>
      </c>
      <c r="R88" s="4">
        <f>Forward!R88*(1+SUM($B88:$B$228))+(-'Swap - Encargos'!I5-'Swap - Encargos'!$L5)*(1+SUM($B88:$B$228))</f>
        <v>173.73599999999999</v>
      </c>
      <c r="S88" s="4">
        <f>Forward!S88*(1+SUM($B88:$B$228))+(-'Swap - Encargos'!J5-'Swap - Encargos'!$L5)*(1+SUM($B88:$B$228))</f>
        <v>167.70350000000002</v>
      </c>
      <c r="T88" s="4">
        <f>Forward!T88*(1+SUM($B88:$B$228))+(-'Swap - Encargos'!K5-'Swap - Encargos'!$L5)*(1+SUM($B88:$B$228))</f>
        <v>161.67099999999999</v>
      </c>
      <c r="U88" s="4">
        <f>Forward!U88*(1+SUM($B88:$B$228))</f>
        <v>0</v>
      </c>
      <c r="V88" s="6"/>
      <c r="W88" s="20">
        <f t="shared" si="0"/>
        <v>222.86736111111111</v>
      </c>
      <c r="X88" s="20">
        <f t="shared" si="1"/>
        <v>171.03481085390945</v>
      </c>
      <c r="Y88" s="23">
        <f t="shared" si="2"/>
        <v>209.20710000000003</v>
      </c>
      <c r="Z88" s="23">
        <f t="shared" si="3"/>
        <v>168.21197530864197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151.06463888888885</v>
      </c>
      <c r="AJ88" s="9">
        <f t="shared" si="8"/>
        <v>0.40398959941617424</v>
      </c>
      <c r="AK88" s="9">
        <f t="shared" si="9"/>
        <v>0.40398959941617424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Encargos'!B6-'Swap - Encargos'!$L6)*(1+SUM($B89:$B$228))</f>
        <v>161.88080000000002</v>
      </c>
      <c r="L89" s="4">
        <f>Forward!L89*(1+SUM($B89:$B$228))+(-'Swap - Encargos'!C6-'Swap - Encargos'!$L6)*(1+SUM($B89:$B$228))</f>
        <v>245.20180000000005</v>
      </c>
      <c r="M89" s="4">
        <f>Forward!M89*(1+SUM($B89:$B$228))+(-'Swap - Encargos'!D6-'Swap - Encargos'!$L6)*(1+SUM($B89:$B$228))</f>
        <v>224.96670000000006</v>
      </c>
      <c r="N89" s="4">
        <f>Forward!N89*(1+SUM($B89:$B$228))+(-'Swap - Encargos'!E6-'Swap - Encargos'!$L6)*(1+SUM($B89:$B$228))</f>
        <v>196.39950000000002</v>
      </c>
      <c r="O89" s="4">
        <f>Forward!O89*(1+SUM($B89:$B$228))+(-'Swap - Encargos'!F6-'Swap - Encargos'!$L6)*(1+SUM($B89:$B$228))</f>
        <v>185.68680000000001</v>
      </c>
      <c r="P89" s="4">
        <f>Forward!P89*(1+SUM($B89:$B$228))+(-'Swap - Encargos'!G6-'Swap - Encargos'!$L6)*(1+SUM($B89:$B$228))</f>
        <v>179.73530000000002</v>
      </c>
      <c r="Q89" s="4">
        <f>Forward!Q89*(1+SUM($B89:$B$228))+(-'Swap - Encargos'!H6-'Swap - Encargos'!$L6)*(1+SUM($B89:$B$228))</f>
        <v>176.16440000000003</v>
      </c>
      <c r="R89" s="4">
        <f>Forward!R89*(1+SUM($B89:$B$228))+(-'Swap - Encargos'!I6-'Swap - Encargos'!$L6)*(1+SUM($B89:$B$228))</f>
        <v>173.78380000000001</v>
      </c>
      <c r="S89" s="4">
        <f>Forward!S89*(1+SUM($B89:$B$228))+(-'Swap - Encargos'!J6-'Swap - Encargos'!$L6)*(1+SUM($B89:$B$228))</f>
        <v>167.83230000000003</v>
      </c>
      <c r="T89" s="4">
        <f>Forward!T89*(1+SUM($B89:$B$228))+(-'Swap - Encargos'!K6-'Swap - Encargos'!$L6)*(1+SUM($B89:$B$228))</f>
        <v>161.88080000000002</v>
      </c>
      <c r="U89" s="4">
        <f>Forward!U89*(1+SUM($B89:$B$228))</f>
        <v>0</v>
      </c>
      <c r="V89" s="6"/>
      <c r="W89" s="20">
        <f t="shared" si="0"/>
        <v>213.55965833333337</v>
      </c>
      <c r="X89" s="20">
        <f t="shared" si="1"/>
        <v>171.03481085390945</v>
      </c>
      <c r="Y89" s="23">
        <f t="shared" si="2"/>
        <v>203.71984500000005</v>
      </c>
      <c r="Z89" s="23">
        <f t="shared" si="3"/>
        <v>168.21197530864197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160.37234166666659</v>
      </c>
      <c r="AJ89" s="9">
        <f t="shared" si="8"/>
        <v>0.42888103095393443</v>
      </c>
      <c r="AK89" s="9">
        <f t="shared" si="9"/>
        <v>0.42888103095393443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Encargos'!B7-'Swap - Encargos'!$L7)*(1+SUM($B90:$B$228))</f>
        <v>158.07980000000001</v>
      </c>
      <c r="L90" s="4">
        <f>Forward!L90*(1+SUM($B90:$B$228))+(-'Swap - Encargos'!C7-'Swap - Encargos'!$L7)*(1+SUM($B90:$B$228))</f>
        <v>217.06479999999999</v>
      </c>
      <c r="M90" s="4">
        <f>Forward!M90*(1+SUM($B90:$B$228))+(-'Swap - Encargos'!D7-'Swap - Encargos'!$L7)*(1+SUM($B90:$B$228))</f>
        <v>221.78359999999998</v>
      </c>
      <c r="N90" s="4">
        <f>Forward!N90*(1+SUM($B90:$B$228))+(-'Swap - Encargos'!E7-'Swap - Encargos'!$L7)*(1+SUM($B90:$B$228))</f>
        <v>206.44749999999999</v>
      </c>
      <c r="O90" s="4">
        <f>Forward!O90*(1+SUM($B90:$B$228))+(-'Swap - Encargos'!F7-'Swap - Encargos'!$L7)*(1+SUM($B90:$B$228))</f>
        <v>187.57229999999998</v>
      </c>
      <c r="P90" s="4">
        <f>Forward!P90*(1+SUM($B90:$B$228))+(-'Swap - Encargos'!G7-'Swap - Encargos'!$L7)*(1+SUM($B90:$B$228))</f>
        <v>185.21289999999999</v>
      </c>
      <c r="Q90" s="4">
        <f>Forward!Q90*(1+SUM($B90:$B$228))+(-'Swap - Encargos'!H7-'Swap - Encargos'!$L7)*(1+SUM($B90:$B$228))</f>
        <v>181.67379999999997</v>
      </c>
      <c r="R90" s="4">
        <f>Forward!R90*(1+SUM($B90:$B$228))+(-'Swap - Encargos'!I7-'Swap - Encargos'!$L7)*(1+SUM($B90:$B$228))</f>
        <v>179.31440000000001</v>
      </c>
      <c r="S90" s="4">
        <f>Forward!S90*(1+SUM($B90:$B$228))+(-'Swap - Encargos'!J7-'Swap - Encargos'!$L7)*(1+SUM($B90:$B$228))</f>
        <v>173.41589999999999</v>
      </c>
      <c r="T90" s="4">
        <f>Forward!T90*(1+SUM($B90:$B$228))+(-'Swap - Encargos'!K7-'Swap - Encargos'!$L7)*(1+SUM($B90:$B$228))</f>
        <v>167.51740000000001</v>
      </c>
      <c r="U90" s="4">
        <f>Forward!U90*(1+SUM($B90:$B$228))</f>
        <v>0</v>
      </c>
      <c r="V90" s="6"/>
      <c r="W90" s="20">
        <f t="shared" si="0"/>
        <v>204.35025555555555</v>
      </c>
      <c r="X90" s="20">
        <f t="shared" si="1"/>
        <v>171.03481085390945</v>
      </c>
      <c r="Y90" s="23">
        <f t="shared" si="2"/>
        <v>199.99847333333335</v>
      </c>
      <c r="Z90" s="23">
        <f t="shared" si="3"/>
        <v>168.21197530864197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169.58174444444441</v>
      </c>
      <c r="AJ90" s="9">
        <f t="shared" si="8"/>
        <v>0.45350958047036477</v>
      </c>
      <c r="AK90" s="9">
        <f t="shared" si="9"/>
        <v>0.45350958047036477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Encargos'!B8-'Swap - Encargos'!$L8)*(1+SUM($B91:$B$228))</f>
        <v>151.57500000000002</v>
      </c>
      <c r="L91" s="4">
        <f>Forward!L91*(1+SUM($B91:$B$228))+(-'Swap - Encargos'!C8-'Swap - Encargos'!$L8)*(1+SUM($B91:$B$228))</f>
        <v>219.72500000000002</v>
      </c>
      <c r="M91" s="4">
        <f>Forward!M91*(1+SUM($B91:$B$228))+(-'Swap - Encargos'!D8-'Swap - Encargos'!$L8)*(1+SUM($B91:$B$228))</f>
        <v>216.20000000000005</v>
      </c>
      <c r="N91" s="4">
        <f>Forward!N91*(1+SUM($B91:$B$228))+(-'Swap - Encargos'!E8-'Swap - Encargos'!$L8)*(1+SUM($B91:$B$228))</f>
        <v>186.82500000000002</v>
      </c>
      <c r="O91" s="4">
        <f>Forward!O91*(1+SUM($B91:$B$228))+(-'Swap - Encargos'!F8-'Swap - Encargos'!$L8)*(1+SUM($B91:$B$228))</f>
        <v>178.60000000000002</v>
      </c>
      <c r="P91" s="4">
        <f>Forward!P91*(1+SUM($B91:$B$228))+(-'Swap - Encargos'!G8-'Swap - Encargos'!$L8)*(1+SUM($B91:$B$228))</f>
        <v>177.42500000000001</v>
      </c>
      <c r="Q91" s="4">
        <f>Forward!Q91*(1+SUM($B91:$B$228))+(-'Swap - Encargos'!H8-'Swap - Encargos'!$L8)*(1+SUM($B91:$B$228))</f>
        <v>173.9</v>
      </c>
      <c r="R91" s="4">
        <f>Forward!R91*(1+SUM($B91:$B$228))+(-'Swap - Encargos'!I8-'Swap - Encargos'!$L8)*(1+SUM($B91:$B$228))</f>
        <v>171.55</v>
      </c>
      <c r="S91" s="4">
        <f>Forward!S91*(1+SUM($B91:$B$228))+(-'Swap - Encargos'!J8-'Swap - Encargos'!$L8)*(1+SUM($B91:$B$228))</f>
        <v>165.67500000000001</v>
      </c>
      <c r="T91" s="4">
        <f>Forward!T91*(1+SUM($B91:$B$228))+(-'Swap - Encargos'!K8-'Swap - Encargos'!$L8)*(1+SUM($B91:$B$228))</f>
        <v>159.80000000000001</v>
      </c>
      <c r="U91" s="4">
        <f>Forward!U91*(1+SUM($B91:$B$228))</f>
        <v>0</v>
      </c>
      <c r="V91" s="6"/>
      <c r="W91" s="20">
        <f t="shared" si="0"/>
        <v>200.72916666666669</v>
      </c>
      <c r="X91" s="20">
        <f t="shared" si="1"/>
        <v>171.03481085390945</v>
      </c>
      <c r="Y91" s="23">
        <f t="shared" si="2"/>
        <v>192.7391666666667</v>
      </c>
      <c r="Z91" s="23">
        <f t="shared" si="3"/>
        <v>168.21197530864197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173.20283333333327</v>
      </c>
      <c r="AJ91" s="9">
        <f t="shared" si="8"/>
        <v>0.4631933970169263</v>
      </c>
      <c r="AK91" s="9">
        <f t="shared" si="9"/>
        <v>0.4631933970169263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Encargos'!B9-'Swap - Encargos'!$L9)*(1+SUM($B92:$B$228))</f>
        <v>71.266300000000001</v>
      </c>
      <c r="L92" s="4">
        <f>Forward!L92*(1+SUM($B92:$B$228))+(-'Swap - Encargos'!C9-'Swap - Encargos'!$L9)*(1+SUM($B92:$B$228))</f>
        <v>200.94760000000002</v>
      </c>
      <c r="M92" s="4">
        <f>Forward!M92*(1+SUM($B92:$B$228))+(-'Swap - Encargos'!D9-'Swap - Encargos'!$L9)*(1+SUM($B92:$B$228))</f>
        <v>204.45250000000001</v>
      </c>
      <c r="N92" s="4">
        <f>Forward!N92*(1+SUM($B92:$B$228))+(-'Swap - Encargos'!E9-'Swap - Encargos'!$L9)*(1+SUM($B92:$B$228))</f>
        <v>192.76950000000002</v>
      </c>
      <c r="O92" s="4">
        <f>Forward!O92*(1+SUM($B92:$B$228))+(-'Swap - Encargos'!F9-'Swap - Encargos'!$L9)*(1+SUM($B92:$B$228))</f>
        <v>179.91820000000001</v>
      </c>
      <c r="P92" s="4">
        <f>Forward!P92*(1+SUM($B92:$B$228))+(-'Swap - Encargos'!G9-'Swap - Encargos'!$L9)*(1+SUM($B92:$B$228))</f>
        <v>177.58160000000001</v>
      </c>
      <c r="Q92" s="4">
        <f>Forward!Q92*(1+SUM($B92:$B$228))+(-'Swap - Encargos'!H9-'Swap - Encargos'!$L9)*(1+SUM($B92:$B$228))</f>
        <v>174.07670000000002</v>
      </c>
      <c r="R92" s="4">
        <f>Forward!R92*(1+SUM($B92:$B$228))+(-'Swap - Encargos'!I9-'Swap - Encargos'!$L9)*(1+SUM($B92:$B$228))</f>
        <v>171.74010000000001</v>
      </c>
      <c r="S92" s="4">
        <f>Forward!S92*(1+SUM($B92:$B$228))+(-'Swap - Encargos'!J9-'Swap - Encargos'!$L9)*(1+SUM($B92:$B$228))</f>
        <v>165.89860000000002</v>
      </c>
      <c r="T92" s="4">
        <f>Forward!T92*(1+SUM($B92:$B$228))+(-'Swap - Encargos'!K9-'Swap - Encargos'!$L9)*(1+SUM($B92:$B$228))</f>
        <v>160.05710000000002</v>
      </c>
      <c r="U92" s="4">
        <f>Forward!U92*(1+SUM($B92:$B$228))</f>
        <v>0</v>
      </c>
      <c r="V92" s="6"/>
      <c r="W92" s="20">
        <f t="shared" si="0"/>
        <v>179.13933333333338</v>
      </c>
      <c r="X92" s="20">
        <f t="shared" si="1"/>
        <v>171.03481085390945</v>
      </c>
      <c r="Y92" s="23">
        <f t="shared" si="2"/>
        <v>180.50235000000006</v>
      </c>
      <c r="Z92" s="23">
        <f t="shared" si="3"/>
        <v>168.21197530864197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194.79266666666658</v>
      </c>
      <c r="AJ92" s="9">
        <f t="shared" si="8"/>
        <v>0.52093072180681677</v>
      </c>
      <c r="AK92" s="9">
        <f t="shared" si="9"/>
        <v>0.52093072180681677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Encargos'!B10-'Swap - Encargos'!$L10)*(1+SUM($B93:$B$228))</f>
        <v>84.607200000000006</v>
      </c>
      <c r="L93" s="4">
        <f>Forward!L93*(1+SUM($B93:$B$228))+(-'Swap - Encargos'!C10-'Swap - Encargos'!$L10)*(1+SUM($B93:$B$228))</f>
        <v>191.54129999999998</v>
      </c>
      <c r="M93" s="4">
        <f>Forward!M93*(1+SUM($B93:$B$228))+(-'Swap - Encargos'!D10-'Swap - Encargos'!$L10)*(1+SUM($B93:$B$228))</f>
        <v>195.06660000000002</v>
      </c>
      <c r="N93" s="4">
        <f>Forward!N93*(1+SUM($B93:$B$228))+(-'Swap - Encargos'!E10-'Swap - Encargos'!$L10)*(1+SUM($B93:$B$228))</f>
        <v>183.31560000000002</v>
      </c>
      <c r="O93" s="4">
        <f>Forward!O93*(1+SUM($B93:$B$228))+(-'Swap - Encargos'!F10-'Swap - Encargos'!$L10)*(1+SUM($B93:$B$228))</f>
        <v>177.4401</v>
      </c>
      <c r="P93" s="4">
        <f>Forward!P93*(1+SUM($B93:$B$228))+(-'Swap - Encargos'!G10-'Swap - Encargos'!$L10)*(1+SUM($B93:$B$228))</f>
        <v>175.0899</v>
      </c>
      <c r="Q93" s="4">
        <f>Forward!Q93*(1+SUM($B93:$B$228))+(-'Swap - Encargos'!H10-'Swap - Encargos'!$L10)*(1+SUM($B93:$B$228))</f>
        <v>175.0899</v>
      </c>
      <c r="R93" s="4">
        <f>Forward!R93*(1+SUM($B93:$B$228))+(-'Swap - Encargos'!I10-'Swap - Encargos'!$L10)*(1+SUM($B93:$B$228))</f>
        <v>166.86419999999998</v>
      </c>
      <c r="S93" s="4">
        <f>Forward!S93*(1+SUM($B93:$B$228))+(-'Swap - Encargos'!J10-'Swap - Encargos'!$L10)*(1+SUM($B93:$B$228))</f>
        <v>160.98869999999999</v>
      </c>
      <c r="T93" s="4">
        <f>Forward!T93*(1+SUM($B93:$B$228))+(-'Swap - Encargos'!K10-'Swap - Encargos'!$L10)*(1+SUM($B93:$B$228))</f>
        <v>155.11320000000001</v>
      </c>
      <c r="U93" s="4">
        <f>Forward!U93*(1+SUM($B93:$B$228))</f>
        <v>0</v>
      </c>
      <c r="V93" s="6"/>
      <c r="W93" s="20">
        <f t="shared" si="0"/>
        <v>176.26499999999999</v>
      </c>
      <c r="X93" s="20">
        <f t="shared" si="1"/>
        <v>171.03481085390945</v>
      </c>
      <c r="Y93" s="23">
        <f t="shared" si="2"/>
        <v>176.95047500000001</v>
      </c>
      <c r="Z93" s="23">
        <f t="shared" si="3"/>
        <v>168.21197530864197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197.66699999999997</v>
      </c>
      <c r="AJ93" s="9">
        <f t="shared" si="8"/>
        <v>0.52861750264754015</v>
      </c>
      <c r="AK93" s="9">
        <f t="shared" si="9"/>
        <v>0.52861750264754015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Encargos'!B11-'Swap - Encargos'!$L11)*(1+SUM($B94:$B$228))</f>
        <v>107.26169999999999</v>
      </c>
      <c r="L94" s="4">
        <f>Forward!L94*(1+SUM($B94:$B$228))+(-'Swap - Encargos'!C11-'Swap - Encargos'!$L11)*(1+SUM($B94:$B$228))</f>
        <v>175.62630000000001</v>
      </c>
      <c r="M94" s="4">
        <f>Forward!M94*(1+SUM($B94:$B$228))+(-'Swap - Encargos'!D11-'Swap - Encargos'!$L11)*(1+SUM($B94:$B$228))</f>
        <v>194.4855</v>
      </c>
      <c r="N94" s="4">
        <f>Forward!N94*(1+SUM($B94:$B$228))+(-'Swap - Encargos'!E11-'Swap - Encargos'!$L11)*(1+SUM($B94:$B$228))</f>
        <v>193.30680000000001</v>
      </c>
      <c r="O94" s="4">
        <f>Forward!O94*(1+SUM($B94:$B$228))+(-'Swap - Encargos'!F11-'Swap - Encargos'!$L11)*(1+SUM($B94:$B$228))</f>
        <v>180.34110000000001</v>
      </c>
      <c r="P94" s="4">
        <f>Forward!P94*(1+SUM($B94:$B$228))+(-'Swap - Encargos'!G11-'Swap - Encargos'!$L11)*(1+SUM($B94:$B$228))</f>
        <v>177.98370000000003</v>
      </c>
      <c r="Q94" s="4">
        <f>Forward!Q94*(1+SUM($B94:$B$228))+(-'Swap - Encargos'!H11-'Swap - Encargos'!$L11)*(1+SUM($B94:$B$228))</f>
        <v>170.91149999999999</v>
      </c>
      <c r="R94" s="4">
        <f>Forward!R94*(1+SUM($B94:$B$228))+(-'Swap - Encargos'!I11-'Swap - Encargos'!$L11)*(1+SUM($B94:$B$228))</f>
        <v>163.83930000000001</v>
      </c>
      <c r="S94" s="4">
        <f>Forward!S94*(1+SUM($B94:$B$228))+(-'Swap - Encargos'!J11-'Swap - Encargos'!$L11)*(1+SUM($B94:$B$228))</f>
        <v>160.30320000000003</v>
      </c>
      <c r="T94" s="4">
        <f>Forward!T94*(1+SUM($B94:$B$228))+(-'Swap - Encargos'!K11-'Swap - Encargos'!$L11)*(1+SUM($B94:$B$228))</f>
        <v>156.7671</v>
      </c>
      <c r="U94" s="4">
        <f>Forward!U94*(1+SUM($B94:$B$228))</f>
        <v>0</v>
      </c>
      <c r="V94" s="6"/>
      <c r="W94" s="20">
        <f t="shared" si="0"/>
        <v>178.24563333333333</v>
      </c>
      <c r="X94" s="20">
        <f t="shared" si="1"/>
        <v>171.03481085390945</v>
      </c>
      <c r="Y94" s="23">
        <f t="shared" si="2"/>
        <v>179.63387999999998</v>
      </c>
      <c r="Z94" s="23">
        <f t="shared" si="3"/>
        <v>168.21197530864197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195.68636666666663</v>
      </c>
      <c r="AJ94" s="9">
        <f t="shared" si="8"/>
        <v>0.52332072854601008</v>
      </c>
      <c r="AK94" s="9">
        <f t="shared" si="9"/>
        <v>0.52332072854601008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Encargos'!B12-'Swap - Encargos'!$L12)*(1+SUM($B95:$B$228))</f>
        <v>82.711999999999989</v>
      </c>
      <c r="L95" s="4">
        <f>Forward!L95*(1+SUM($B95:$B$228))+(-'Swap - Encargos'!C12-'Swap - Encargos'!$L12)*(1+SUM($B95:$B$228))</f>
        <v>145.33679999999998</v>
      </c>
      <c r="M95" s="4">
        <f>Forward!M95*(1+SUM($B95:$B$228))+(-'Swap - Encargos'!D12-'Swap - Encargos'!$L12)*(1+SUM($B95:$B$228))</f>
        <v>170.15039999999999</v>
      </c>
      <c r="N95" s="4">
        <f>Forward!N95*(1+SUM($B95:$B$228))+(-'Swap - Encargos'!E12-'Swap - Encargos'!$L12)*(1+SUM($B95:$B$228))</f>
        <v>174.8768</v>
      </c>
      <c r="O95" s="4">
        <f>Forward!O95*(1+SUM($B95:$B$228))+(-'Swap - Encargos'!F12-'Swap - Encargos'!$L12)*(1+SUM($B95:$B$228))</f>
        <v>166.60560000000001</v>
      </c>
      <c r="P95" s="4">
        <f>Forward!P95*(1+SUM($B95:$B$228))+(-'Swap - Encargos'!G12-'Swap - Encargos'!$L12)*(1+SUM($B95:$B$228))</f>
        <v>164.2424</v>
      </c>
      <c r="Q95" s="4">
        <f>Forward!Q95*(1+SUM($B95:$B$228))+(-'Swap - Encargos'!H12-'Swap - Encargos'!$L12)*(1+SUM($B95:$B$228))</f>
        <v>157.15279999999998</v>
      </c>
      <c r="R95" s="4">
        <f>Forward!R95*(1+SUM($B95:$B$228))+(-'Swap - Encargos'!I12-'Swap - Encargos'!$L12)*(1+SUM($B95:$B$228))</f>
        <v>153.608</v>
      </c>
      <c r="S95" s="4">
        <f>Forward!S95*(1+SUM($B95:$B$228))+(-'Swap - Encargos'!J12-'Swap - Encargos'!$L12)*(1+SUM($B95:$B$228))</f>
        <v>150.06319999999999</v>
      </c>
      <c r="T95" s="4">
        <f>Forward!T95*(1+SUM($B95:$B$228))+(-'Swap - Encargos'!K12-'Swap - Encargos'!$L12)*(1+SUM($B95:$B$228))</f>
        <v>146.51839999999999</v>
      </c>
      <c r="U95" s="4">
        <f>Forward!U95*(1+SUM($B95:$B$228))</f>
        <v>0</v>
      </c>
      <c r="V95" s="6"/>
      <c r="W95" s="20">
        <f t="shared" si="0"/>
        <v>155.77426666666668</v>
      </c>
      <c r="X95" s="20">
        <f t="shared" si="1"/>
        <v>171.03481085390945</v>
      </c>
      <c r="Y95" s="23">
        <f t="shared" si="2"/>
        <v>160.16588000000002</v>
      </c>
      <c r="Z95" s="23">
        <f t="shared" si="3"/>
        <v>168.21197530864197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218.15773333333328</v>
      </c>
      <c r="AJ95" s="9">
        <f t="shared" si="8"/>
        <v>0.58341552296495969</v>
      </c>
      <c r="AK95" s="9">
        <f t="shared" si="9"/>
        <v>0.58341552296495969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Encargos'!B13-'Swap - Encargos'!$L13)*(1+SUM($B96:$B$228))</f>
        <v>76.420500000000004</v>
      </c>
      <c r="L96" s="4">
        <f>Forward!L96*(1+SUM($B96:$B$228))+(-'Swap - Encargos'!C13-'Swap - Encargos'!$L13)*(1+SUM($B96:$B$228))</f>
        <v>95.231700000000018</v>
      </c>
      <c r="M96" s="4">
        <f>Forward!M96*(1+SUM($B96:$B$228))+(-'Swap - Encargos'!D13-'Swap - Encargos'!$L13)*(1+SUM($B96:$B$228))</f>
        <v>141.084</v>
      </c>
      <c r="N96" s="4">
        <f>Forward!N96*(1+SUM($B96:$B$228))+(-'Swap - Encargos'!E13-'Swap - Encargos'!$L13)*(1+SUM($B96:$B$228))</f>
        <v>156.3681</v>
      </c>
      <c r="O96" s="4">
        <f>Forward!O96*(1+SUM($B96:$B$228))+(-'Swap - Encargos'!F13-'Swap - Encargos'!$L13)*(1+SUM($B96:$B$228))</f>
        <v>148.13819999999998</v>
      </c>
      <c r="P96" s="4">
        <f>Forward!P96*(1+SUM($B96:$B$228))+(-'Swap - Encargos'!G13-'Swap - Encargos'!$L13)*(1+SUM($B96:$B$228))</f>
        <v>161.07089999999999</v>
      </c>
      <c r="Q96" s="4">
        <f>Forward!Q96*(1+SUM($B96:$B$228))+(-'Swap - Encargos'!H13-'Swap - Encargos'!$L13)*(1+SUM($B96:$B$228))</f>
        <v>154.01670000000001</v>
      </c>
      <c r="R96" s="4">
        <f>Forward!R96*(1+SUM($B96:$B$228))+(-'Swap - Encargos'!I13-'Swap - Encargos'!$L13)*(1+SUM($B96:$B$228))</f>
        <v>154.01670000000001</v>
      </c>
      <c r="S96" s="4">
        <f>Forward!S96*(1+SUM($B96:$B$228))+(-'Swap - Encargos'!J13-'Swap - Encargos'!$L13)*(1+SUM($B96:$B$228))</f>
        <v>149.31389999999999</v>
      </c>
      <c r="T96" s="4">
        <f>Forward!T96*(1+SUM($B96:$B$228))+(-'Swap - Encargos'!K13-'Swap - Encargos'!$L13)*(1+SUM($B96:$B$228))</f>
        <v>142.25970000000001</v>
      </c>
      <c r="U96" s="4">
        <f>Forward!U96*(1+SUM($B96:$B$228))</f>
        <v>0</v>
      </c>
      <c r="V96" s="6"/>
      <c r="W96" s="20">
        <f t="shared" si="0"/>
        <v>126.45306666666667</v>
      </c>
      <c r="X96" s="20">
        <f t="shared" si="1"/>
        <v>171.03481085390945</v>
      </c>
      <c r="Y96" s="23">
        <f t="shared" si="2"/>
        <v>137.55690000000001</v>
      </c>
      <c r="Z96" s="23">
        <f t="shared" si="3"/>
        <v>168.21197530864197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247.47893333333329</v>
      </c>
      <c r="AJ96" s="9">
        <f t="shared" si="8"/>
        <v>0.66182871038941127</v>
      </c>
      <c r="AK96" s="9">
        <f t="shared" si="9"/>
        <v>0.66182871038941127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Encargos'!B14-'Swap - Encargos'!$L14)*(1+SUM($B97:$B$228))</f>
        <v>79.668800000000005</v>
      </c>
      <c r="L97" s="4">
        <f>Forward!L97*(1+SUM($B97:$B$228))+(-'Swap - Encargos'!C14-'Swap - Encargos'!$L14)*(1+SUM($B97:$B$228))</f>
        <v>94.899599999999992</v>
      </c>
      <c r="M97" s="4">
        <f>Forward!M97*(1+SUM($B97:$B$228))+(-'Swap - Encargos'!D14-'Swap - Encargos'!$L14)*(1+SUM($B97:$B$228))</f>
        <v>138.24879999999999</v>
      </c>
      <c r="N97" s="4">
        <f>Forward!N97*(1+SUM($B97:$B$228))+(-'Swap - Encargos'!E14-'Swap - Encargos'!$L14)*(1+SUM($B97:$B$228))</f>
        <v>149.9648</v>
      </c>
      <c r="O97" s="4">
        <f>Forward!O97*(1+SUM($B97:$B$228))+(-'Swap - Encargos'!F14-'Swap - Encargos'!$L14)*(1+SUM($B97:$B$228))</f>
        <v>144.10679999999999</v>
      </c>
      <c r="P97" s="4">
        <f>Forward!P97*(1+SUM($B97:$B$228))+(-'Swap - Encargos'!G14-'Swap - Encargos'!$L14)*(1+SUM($B97:$B$228))</f>
        <v>165.19560000000001</v>
      </c>
      <c r="Q97" s="4">
        <f>Forward!Q97*(1+SUM($B97:$B$228))+(-'Swap - Encargos'!H14-'Swap - Encargos'!$L14)*(1+SUM($B97:$B$228))</f>
        <v>164.024</v>
      </c>
      <c r="R97" s="4">
        <f>Forward!R97*(1+SUM($B97:$B$228))+(-'Swap - Encargos'!I14-'Swap - Encargos'!$L14)*(1+SUM($B97:$B$228))</f>
        <v>153.4796</v>
      </c>
      <c r="S97" s="4">
        <f>Forward!S97*(1+SUM($B97:$B$228))+(-'Swap - Encargos'!J14-'Swap - Encargos'!$L14)*(1+SUM($B97:$B$228))</f>
        <v>148.79319999999998</v>
      </c>
      <c r="T97" s="4">
        <f>Forward!T97*(1+SUM($B97:$B$228))+(-'Swap - Encargos'!K14-'Swap - Encargos'!$L14)*(1+SUM($B97:$B$228))</f>
        <v>141.7636</v>
      </c>
      <c r="U97" s="4">
        <f>Forward!U97*(1+SUM($B97:$B$228))</f>
        <v>0</v>
      </c>
      <c r="V97" s="6"/>
      <c r="W97" s="20">
        <f t="shared" si="0"/>
        <v>125.75173333333333</v>
      </c>
      <c r="X97" s="20">
        <f t="shared" si="1"/>
        <v>171.03481085390945</v>
      </c>
      <c r="Y97" s="23">
        <f t="shared" si="2"/>
        <v>137.05767333333333</v>
      </c>
      <c r="Z97" s="23">
        <f t="shared" si="3"/>
        <v>168.21197530864197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248.18026666666663</v>
      </c>
      <c r="AJ97" s="9">
        <f t="shared" si="8"/>
        <v>0.66370427421741562</v>
      </c>
      <c r="AK97" s="9">
        <f t="shared" si="9"/>
        <v>0.66370427421741562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Encargos'!C15-'Swap - Encargos'!$L15)*(1+SUM($B98:$B$228))</f>
        <v>85.074200000000005</v>
      </c>
      <c r="M98" s="4">
        <f>Forward!M98*(1+SUM($B98:$B$228))+(-'Swap - Encargos'!D15-'Swap - Encargos'!$L15)*(1+SUM($B98:$B$228))</f>
        <v>107.21680000000001</v>
      </c>
      <c r="N98" s="4">
        <f>Forward!N98*(1+SUM($B98:$B$228))+(-'Swap - Encargos'!E15-'Swap - Encargos'!$L15)*(1+SUM($B98:$B$228))</f>
        <v>124.6978</v>
      </c>
      <c r="O98" s="4">
        <f>Forward!O98*(1+SUM($B98:$B$228))+(-'Swap - Encargos'!F15-'Swap - Encargos'!$L15)*(1+SUM($B98:$B$228))</f>
        <v>137.5172</v>
      </c>
      <c r="P98" s="4">
        <f>Forward!P98*(1+SUM($B98:$B$228))+(-'Swap - Encargos'!G15-'Swap - Encargos'!$L15)*(1+SUM($B98:$B$228))</f>
        <v>168.983</v>
      </c>
      <c r="Q98" s="4">
        <f>Forward!Q98*(1+SUM($B98:$B$228))+(-'Swap - Encargos'!H15-'Swap - Encargos'!$L15)*(1+SUM($B98:$B$228))</f>
        <v>164.32139999999998</v>
      </c>
      <c r="R98" s="4">
        <f>Forward!R98*(1+SUM($B98:$B$228))+(-'Swap - Encargos'!I15-'Swap - Encargos'!$L15)*(1+SUM($B98:$B$228))</f>
        <v>157.32900000000001</v>
      </c>
      <c r="S98" s="4">
        <f>Forward!S98*(1+SUM($B98:$B$228))+(-'Swap - Encargos'!J15-'Swap - Encargos'!$L15)*(1+SUM($B98:$B$228))</f>
        <v>152.66739999999999</v>
      </c>
      <c r="T98" s="4">
        <f>Forward!T98*(1+SUM($B98:$B$228))+(-'Swap - Encargos'!K15-'Swap - Encargos'!$L15)*(1+SUM($B98:$B$228))</f>
        <v>145.67500000000001</v>
      </c>
      <c r="U98" s="4">
        <f>Forward!U98*(1+SUM($B98:$B$228))</f>
        <v>0</v>
      </c>
      <c r="V98" s="6"/>
      <c r="W98" s="20">
        <f t="shared" si="0"/>
        <v>105.66293333333334</v>
      </c>
      <c r="X98" s="20">
        <f t="shared" si="1"/>
        <v>171.03481085390945</v>
      </c>
      <c r="Y98" s="23">
        <f t="shared" si="2"/>
        <v>124.6978</v>
      </c>
      <c r="Z98" s="23">
        <f t="shared" si="3"/>
        <v>168.21197530864197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263.53578666666664</v>
      </c>
      <c r="AJ98" s="9">
        <f t="shared" si="8"/>
        <v>0.71380471380471378</v>
      </c>
      <c r="AK98" s="9">
        <f t="shared" si="9"/>
        <v>0.71380471380471378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Encargos'!C16-'Swap - Encargos'!$L16)*(1+SUM($B99:$B$228))</f>
        <v>87.007499999999993</v>
      </c>
      <c r="M99" s="4">
        <f>Forward!M99*(1+SUM($B99:$B$228))+(-'Swap - Encargos'!D16-'Swap - Encargos'!$L16)*(1+SUM($B99:$B$228))</f>
        <v>97.448399999999992</v>
      </c>
      <c r="N99" s="4">
        <f>Forward!N99*(1+SUM($B99:$B$228))+(-'Swap - Encargos'!E16-'Swap - Encargos'!$L16)*(1+SUM($B99:$B$228))</f>
        <v>109.04939999999999</v>
      </c>
      <c r="O99" s="4">
        <f>Forward!O99*(1+SUM($B99:$B$228))+(-'Swap - Encargos'!F16-'Swap - Encargos'!$L16)*(1+SUM($B99:$B$228))</f>
        <v>128.77109999999999</v>
      </c>
      <c r="P99" s="4">
        <f>Forward!P99*(1+SUM($B99:$B$228))+(-'Swap - Encargos'!G16-'Swap - Encargos'!$L16)*(1+SUM($B99:$B$228))</f>
        <v>171.69479999999999</v>
      </c>
      <c r="Q99" s="4">
        <f>Forward!Q99*(1+SUM($B99:$B$228))+(-'Swap - Encargos'!H16-'Swap - Encargos'!$L16)*(1+SUM($B99:$B$228))</f>
        <v>167.05439999999999</v>
      </c>
      <c r="R99" s="4">
        <f>Forward!R99*(1+SUM($B99:$B$228))+(-'Swap - Encargos'!I16-'Swap - Encargos'!$L16)*(1+SUM($B99:$B$228))</f>
        <v>161.25389999999999</v>
      </c>
      <c r="S99" s="4">
        <f>Forward!S99*(1+SUM($B99:$B$228))+(-'Swap - Encargos'!J16-'Swap - Encargos'!$L16)*(1+SUM($B99:$B$228))</f>
        <v>156.61349999999999</v>
      </c>
      <c r="T99" s="4">
        <f>Forward!T99*(1+SUM($B99:$B$228))+(-'Swap - Encargos'!K16-'Swap - Encargos'!$L16)*(1+SUM($B99:$B$228))</f>
        <v>149.65289999999999</v>
      </c>
      <c r="U99" s="4">
        <f>Forward!U99*(1+SUM($B99:$B$228))</f>
        <v>0</v>
      </c>
      <c r="V99" s="6"/>
      <c r="W99" s="20">
        <f t="shared" si="0"/>
        <v>98.995199999999997</v>
      </c>
      <c r="X99" s="20">
        <f t="shared" si="1"/>
        <v>171.03481085390945</v>
      </c>
      <c r="Y99" s="23">
        <f t="shared" si="2"/>
        <v>120.128355</v>
      </c>
      <c r="Z99" s="23">
        <f t="shared" si="3"/>
        <v>168.21197530864197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270.20351999999997</v>
      </c>
      <c r="AJ99" s="9">
        <f t="shared" si="8"/>
        <v>0.7318647258582045</v>
      </c>
      <c r="AK99" s="9">
        <f t="shared" si="9"/>
        <v>0.7318647258582045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Encargos'!C17-'Swap - Encargos'!$L17)*(1+SUM($B100:$B$228))</f>
        <v>86.377499999999998</v>
      </c>
      <c r="M100" s="4">
        <f>Forward!M100*(1+SUM($B100:$B$228))+(-'Swap - Encargos'!D17-'Swap - Encargos'!$L17)*(1+SUM($B100:$B$228))</f>
        <v>101.34959999999998</v>
      </c>
      <c r="N100" s="4">
        <f>Forward!N100*(1+SUM($B100:$B$228))+(-'Swap - Encargos'!E17-'Swap - Encargos'!$L17)*(1+SUM($B100:$B$228))</f>
        <v>103.65300000000001</v>
      </c>
      <c r="O100" s="4">
        <f>Forward!O100*(1+SUM($B100:$B$228))+(-'Swap - Encargos'!F17-'Swap - Encargos'!$L17)*(1+SUM($B100:$B$228))</f>
        <v>115.16999999999999</v>
      </c>
      <c r="P100" s="4">
        <f>Forward!P100*(1+SUM($B100:$B$228))+(-'Swap - Encargos'!G17-'Swap - Encargos'!$L17)*(1+SUM($B100:$B$228))</f>
        <v>142.81079999999997</v>
      </c>
      <c r="Q100" s="4">
        <f>Forward!Q100*(1+SUM($B100:$B$228))+(-'Swap - Encargos'!H17-'Swap - Encargos'!$L17)*(1+SUM($B100:$B$228))</f>
        <v>158.93459999999999</v>
      </c>
      <c r="R100" s="4">
        <f>Forward!R100*(1+SUM($B100:$B$228))+(-'Swap - Encargos'!I17-'Swap - Encargos'!$L17)*(1+SUM($B100:$B$228))</f>
        <v>152.02440000000001</v>
      </c>
      <c r="S100" s="4">
        <f>Forward!S100*(1+SUM($B100:$B$228))+(-'Swap - Encargos'!J17-'Swap - Encargos'!$L17)*(1+SUM($B100:$B$228))</f>
        <v>147.41759999999999</v>
      </c>
      <c r="T100" s="4">
        <f>Forward!T100*(1+SUM($B100:$B$228))+(-'Swap - Encargos'!K17-'Swap - Encargos'!$L17)*(1+SUM($B100:$B$228))</f>
        <v>140.50740000000002</v>
      </c>
      <c r="U100" s="4">
        <f>Forward!U100*(1+SUM($B100:$B$228))</f>
        <v>0</v>
      </c>
      <c r="V100" s="6"/>
      <c r="W100" s="20">
        <f t="shared" si="0"/>
        <v>98.726283333333342</v>
      </c>
      <c r="X100" s="20">
        <f t="shared" si="1"/>
        <v>171.03481085390945</v>
      </c>
      <c r="Y100" s="23">
        <f t="shared" si="2"/>
        <v>112.29074999999999</v>
      </c>
      <c r="Z100" s="23">
        <f t="shared" si="3"/>
        <v>168.21197530864197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270.47243666666662</v>
      </c>
      <c r="AJ100" s="9">
        <f t="shared" si="8"/>
        <v>0.73259310505374076</v>
      </c>
      <c r="AK100" s="9">
        <f t="shared" si="9"/>
        <v>0.73259310505374076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Encargos'!C18-'Swap - Encargos'!$L18)*(1+SUM($B101:$B$228))</f>
        <v>77.832800000000006</v>
      </c>
      <c r="M101" s="4">
        <f>Forward!M101*(1+SUM($B101:$B$228))+(-'Swap - Encargos'!D18-'Swap - Encargos'!$L18)*(1+SUM($B101:$B$228))</f>
        <v>82.411200000000008</v>
      </c>
      <c r="N101" s="4">
        <f>Forward!N101*(1+SUM($B101:$B$228))+(-'Swap - Encargos'!E18-'Swap - Encargos'!$L18)*(1+SUM($B101:$B$228))</f>
        <v>90.423400000000015</v>
      </c>
      <c r="O101" s="4">
        <f>Forward!O101*(1+SUM($B101:$B$228))+(-'Swap - Encargos'!F18-'Swap - Encargos'!$L18)*(1+SUM($B101:$B$228))</f>
        <v>105.3032</v>
      </c>
      <c r="P101" s="4">
        <f>Forward!P101*(1+SUM($B101:$B$228))+(-'Swap - Encargos'!G18-'Swap - Encargos'!$L18)*(1+SUM($B101:$B$228))</f>
        <v>133.91820000000001</v>
      </c>
      <c r="Q101" s="4">
        <f>Forward!Q101*(1+SUM($B101:$B$228))+(-'Swap - Encargos'!H18-'Swap - Encargos'!$L18)*(1+SUM($B101:$B$228))</f>
        <v>149.9426</v>
      </c>
      <c r="R101" s="4">
        <f>Forward!R101*(1+SUM($B101:$B$228))+(-'Swap - Encargos'!I18-'Swap - Encargos'!$L18)*(1+SUM($B101:$B$228))</f>
        <v>147.6534</v>
      </c>
      <c r="S101" s="4">
        <f>Forward!S101*(1+SUM($B101:$B$228))+(-'Swap - Encargos'!J18-'Swap - Encargos'!$L18)*(1+SUM($B101:$B$228))</f>
        <v>146.50880000000001</v>
      </c>
      <c r="T101" s="4">
        <f>Forward!T101*(1+SUM($B101:$B$228))+(-'Swap - Encargos'!K18-'Swap - Encargos'!$L18)*(1+SUM($B101:$B$228))</f>
        <v>143.07499999999999</v>
      </c>
      <c r="U101" s="4">
        <f>Forward!U101*(1+SUM($B101:$B$228))</f>
        <v>0</v>
      </c>
      <c r="V101" s="6"/>
      <c r="W101" s="20">
        <f t="shared" si="0"/>
        <v>85.844999999999999</v>
      </c>
      <c r="X101" s="20">
        <f t="shared" si="1"/>
        <v>171.03481085390945</v>
      </c>
      <c r="Y101" s="23">
        <f t="shared" si="2"/>
        <v>101.58324999999999</v>
      </c>
      <c r="Z101" s="23">
        <f t="shared" si="3"/>
        <v>168.21197530864197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283.35371999999995</v>
      </c>
      <c r="AJ101" s="9">
        <f t="shared" si="8"/>
        <v>0.76748294251941063</v>
      </c>
      <c r="AK101" s="9">
        <f t="shared" si="9"/>
        <v>0.76748294251941063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Encargos'!C19-'Swap - Encargos'!$L19)*(1+SUM($B102:$B$228))</f>
        <v>87.695300000000003</v>
      </c>
      <c r="M102" s="4">
        <f>Forward!M102*(1+SUM($B102:$B$228))+(-'Swap - Encargos'!D19-'Swap - Encargos'!$L19)*(1+SUM($B102:$B$228))</f>
        <v>86.556399999999996</v>
      </c>
      <c r="N102" s="4">
        <f>Forward!N102*(1+SUM($B102:$B$228))+(-'Swap - Encargos'!E19-'Swap - Encargos'!$L19)*(1+SUM($B102:$B$228))</f>
        <v>101.3621</v>
      </c>
      <c r="O102" s="4">
        <f>Forward!O102*(1+SUM($B102:$B$228))+(-'Swap - Encargos'!F19-'Swap - Encargos'!$L19)*(1+SUM($B102:$B$228))</f>
        <v>113.89000000000001</v>
      </c>
      <c r="P102" s="4">
        <f>Forward!P102*(1+SUM($B102:$B$228))+(-'Swap - Encargos'!G19-'Swap - Encargos'!$L19)*(1+SUM($B102:$B$228))</f>
        <v>130.9735</v>
      </c>
      <c r="Q102" s="4">
        <f>Forward!Q102*(1+SUM($B102:$B$228))+(-'Swap - Encargos'!H19-'Swap - Encargos'!$L19)*(1+SUM($B102:$B$228))</f>
        <v>149.19589999999999</v>
      </c>
      <c r="R102" s="4">
        <f>Forward!R102*(1+SUM($B102:$B$228))+(-'Swap - Encargos'!I19-'Swap - Encargos'!$L19)*(1+SUM($B102:$B$228))</f>
        <v>145.7792</v>
      </c>
      <c r="S102" s="4">
        <f>Forward!S102*(1+SUM($B102:$B$228))+(-'Swap - Encargos'!J19-'Swap - Encargos'!$L19)*(1+SUM($B102:$B$228))</f>
        <v>143.50139999999999</v>
      </c>
      <c r="T102" s="4">
        <f>Forward!T102*(1+SUM($B102:$B$228))+(-'Swap - Encargos'!K19-'Swap - Encargos'!$L19)*(1+SUM($B102:$B$228))</f>
        <v>141.2236</v>
      </c>
      <c r="U102" s="4">
        <f>Forward!U102*(1+SUM($B102:$B$228))</f>
        <v>0</v>
      </c>
      <c r="V102" s="6"/>
      <c r="W102" s="20">
        <f t="shared" si="0"/>
        <v>94.781788888888883</v>
      </c>
      <c r="X102" s="20">
        <f t="shared" si="1"/>
        <v>171.03481085390945</v>
      </c>
      <c r="Y102" s="23">
        <f t="shared" si="2"/>
        <v>108.1955</v>
      </c>
      <c r="Z102" s="23">
        <f t="shared" si="3"/>
        <v>168.21197530864197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274.41693111111113</v>
      </c>
      <c r="AJ102" s="9">
        <f t="shared" si="8"/>
        <v>0.74327703820617563</v>
      </c>
      <c r="AK102" s="9">
        <f t="shared" si="9"/>
        <v>0.74327703820617563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Encargos'!C20-'Swap - Encargos'!$L20)*(1+SUM($B103:$B$228))</f>
        <v>84.108400000000003</v>
      </c>
      <c r="M103" s="4">
        <f>Forward!M103*(1+SUM($B103:$B$228))+(-'Swap - Encargos'!D20-'Swap - Encargos'!$L20)*(1+SUM($B103:$B$228))</f>
        <v>89.79140000000001</v>
      </c>
      <c r="N103" s="4">
        <f>Forward!N103*(1+SUM($B103:$B$228))+(-'Swap - Encargos'!E20-'Swap - Encargos'!$L20)*(1+SUM($B103:$B$228))</f>
        <v>100.02080000000001</v>
      </c>
      <c r="O103" s="4">
        <f>Forward!O103*(1+SUM($B103:$B$228))+(-'Swap - Encargos'!F20-'Swap - Encargos'!$L20)*(1+SUM($B103:$B$228))</f>
        <v>109.11359999999999</v>
      </c>
      <c r="P103" s="4">
        <f>Forward!P103*(1+SUM($B103:$B$228))+(-'Swap - Encargos'!G20-'Swap - Encargos'!$L20)*(1+SUM($B103:$B$228))</f>
        <v>123.88940000000001</v>
      </c>
      <c r="Q103" s="4">
        <f>Forward!Q103*(1+SUM($B103:$B$228))+(-'Swap - Encargos'!H20-'Swap - Encargos'!$L20)*(1+SUM($B103:$B$228))</f>
        <v>143.21160000000003</v>
      </c>
      <c r="R103" s="4">
        <f>Forward!R103*(1+SUM($B103:$B$228))+(-'Swap - Encargos'!I20-'Swap - Encargos'!$L20)*(1+SUM($B103:$B$228))</f>
        <v>140.9384</v>
      </c>
      <c r="S103" s="4">
        <f>Forward!S103*(1+SUM($B103:$B$228))+(-'Swap - Encargos'!J20-'Swap - Encargos'!$L20)*(1+SUM($B103:$B$228))</f>
        <v>138.66520000000003</v>
      </c>
      <c r="T103" s="4">
        <f>Forward!T103*(1+SUM($B103:$B$228))+(-'Swap - Encargos'!K20-'Swap - Encargos'!$L20)*(1+SUM($B103:$B$228))</f>
        <v>136.392</v>
      </c>
      <c r="U103" s="4">
        <f>Forward!U103*(1+SUM($B103:$B$228))</f>
        <v>0</v>
      </c>
      <c r="V103" s="6"/>
      <c r="W103" s="20">
        <f t="shared" si="0"/>
        <v>94.77981111111113</v>
      </c>
      <c r="X103" s="20">
        <f t="shared" si="1"/>
        <v>171.03481085390945</v>
      </c>
      <c r="Y103" s="23">
        <f t="shared" si="2"/>
        <v>106.30998666666667</v>
      </c>
      <c r="Z103" s="23">
        <f t="shared" si="3"/>
        <v>168.21197530864197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274.41890888888884</v>
      </c>
      <c r="AJ103" s="9">
        <f t="shared" si="8"/>
        <v>0.74328239515263994</v>
      </c>
      <c r="AK103" s="9">
        <f t="shared" si="9"/>
        <v>0.74328239515263994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Encargos'!C21-'Swap - Encargos'!$L21)*(1+SUM($B104:$B$228))</f>
        <v>87.579799999999992</v>
      </c>
      <c r="M104" s="4">
        <f>Forward!M104*(1+SUM($B104:$B$228))+(-'Swap - Encargos'!D21-'Swap - Encargos'!$L21)*(1+SUM($B104:$B$228))</f>
        <v>89.854599999999991</v>
      </c>
      <c r="N104" s="4">
        <f>Forward!N104*(1+SUM($B104:$B$228))+(-'Swap - Encargos'!E21-'Swap - Encargos'!$L21)*(1+SUM($B104:$B$228))</f>
        <v>103.50339999999998</v>
      </c>
      <c r="O104" s="4">
        <f>Forward!O104*(1+SUM($B104:$B$228))+(-'Swap - Encargos'!F21-'Swap - Encargos'!$L21)*(1+SUM($B104:$B$228))</f>
        <v>109.1904</v>
      </c>
      <c r="P104" s="4">
        <f>Forward!P104*(1+SUM($B104:$B$228))+(-'Swap - Encargos'!G21-'Swap - Encargos'!$L21)*(1+SUM($B104:$B$228))</f>
        <v>119.42700000000001</v>
      </c>
      <c r="Q104" s="4">
        <f>Forward!Q104*(1+SUM($B104:$B$228))+(-'Swap - Encargos'!H21-'Swap - Encargos'!$L21)*(1+SUM($B104:$B$228))</f>
        <v>139.90019999999998</v>
      </c>
      <c r="R104" s="4">
        <f>Forward!R104*(1+SUM($B104:$B$228))+(-'Swap - Encargos'!I21-'Swap - Encargos'!$L21)*(1+SUM($B104:$B$228))</f>
        <v>136.488</v>
      </c>
      <c r="S104" s="4">
        <f>Forward!S104*(1+SUM($B104:$B$228))+(-'Swap - Encargos'!J21-'Swap - Encargos'!$L21)*(1+SUM($B104:$B$228))</f>
        <v>134.21319999999997</v>
      </c>
      <c r="T104" s="4">
        <f>Forward!T104*(1+SUM($B104:$B$228))+(-'Swap - Encargos'!K21-'Swap - Encargos'!$L21)*(1+SUM($B104:$B$228))</f>
        <v>131.9384</v>
      </c>
      <c r="U104" s="4">
        <f>Forward!U104*(1+SUM($B104:$B$228))</f>
        <v>0</v>
      </c>
      <c r="V104" s="6"/>
      <c r="W104" s="20">
        <f t="shared" si="0"/>
        <v>97.247699999999995</v>
      </c>
      <c r="X104" s="20">
        <f t="shared" si="1"/>
        <v>171.03481085390945</v>
      </c>
      <c r="Y104" s="23">
        <f t="shared" si="2"/>
        <v>107.14308</v>
      </c>
      <c r="Z104" s="23">
        <f t="shared" si="3"/>
        <v>168.21197530864197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271.95101999999997</v>
      </c>
      <c r="AJ104" s="9">
        <f t="shared" si="8"/>
        <v>0.73659794920199073</v>
      </c>
      <c r="AK104" s="9">
        <f t="shared" si="9"/>
        <v>0.73659794920199073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Encargos'!C22-'Swap - Encargos'!$L22)*(1+SUM($B105:$B$228))</f>
        <v>94.304600000000022</v>
      </c>
      <c r="M105" s="4">
        <f>Forward!M105*(1+SUM($B105:$B$228))+(-'Swap - Encargos'!D22-'Swap - Encargos'!$L22)*(1+SUM($B105:$B$228))</f>
        <v>84.078800000000001</v>
      </c>
      <c r="N105" s="4">
        <f>Forward!N105*(1+SUM($B105:$B$228))+(-'Swap - Encargos'!E22-'Swap - Encargos'!$L22)*(1+SUM($B105:$B$228))</f>
        <v>101.12179999999999</v>
      </c>
      <c r="O105" s="4">
        <f>Forward!O105*(1+SUM($B105:$B$228))+(-'Swap - Encargos'!F22-'Swap - Encargos'!$L22)*(1+SUM($B105:$B$228))</f>
        <v>110.21140000000001</v>
      </c>
      <c r="P105" s="4">
        <f>Forward!P105*(1+SUM($B105:$B$228))+(-'Swap - Encargos'!G22-'Swap - Encargos'!$L22)*(1+SUM($B105:$B$228))</f>
        <v>124.982</v>
      </c>
      <c r="Q105" s="4">
        <f>Forward!Q105*(1+SUM($B105:$B$228))+(-'Swap - Encargos'!H22-'Swap - Encargos'!$L22)*(1+SUM($B105:$B$228))</f>
        <v>132.93540000000002</v>
      </c>
      <c r="R105" s="4">
        <f>Forward!R105*(1+SUM($B105:$B$228))+(-'Swap - Encargos'!I22-'Swap - Encargos'!$L22)*(1+SUM($B105:$B$228))</f>
        <v>134.07159999999999</v>
      </c>
      <c r="S105" s="4">
        <f>Forward!S105*(1+SUM($B105:$B$228))+(-'Swap - Encargos'!J22-'Swap - Encargos'!$L22)*(1+SUM($B105:$B$228))</f>
        <v>131.79919999999998</v>
      </c>
      <c r="T105" s="4">
        <f>Forward!T105*(1+SUM($B105:$B$228))+(-'Swap - Encargos'!K22-'Swap - Encargos'!$L22)*(1+SUM($B105:$B$228))</f>
        <v>129.52680000000004</v>
      </c>
      <c r="U105" s="4">
        <f>Forward!U105*(1+SUM($B105:$B$228))</f>
        <v>0</v>
      </c>
      <c r="V105" s="6"/>
      <c r="W105" s="20">
        <f t="shared" si="0"/>
        <v>96.261388888888888</v>
      </c>
      <c r="X105" s="20">
        <f t="shared" si="1"/>
        <v>171.03481085390945</v>
      </c>
      <c r="Y105" s="23">
        <f t="shared" si="2"/>
        <v>107.44664666666668</v>
      </c>
      <c r="Z105" s="23">
        <f t="shared" si="3"/>
        <v>168.21197530864197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272.93733111111112</v>
      </c>
      <c r="AJ105" s="9">
        <f t="shared" si="8"/>
        <v>0.73926944034668141</v>
      </c>
      <c r="AK105" s="9">
        <f t="shared" si="9"/>
        <v>0.73926944034668141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Encargos'!C23-'Swap - Encargos'!$L23)*(1+SUM($B106:$B$228))</f>
        <v>88.397400000000005</v>
      </c>
      <c r="M106" s="4">
        <f>Forward!M106*(1+SUM($B106:$B$228))+(-'Swap - Encargos'!D23-'Swap - Encargos'!$L23)*(1+SUM($B106:$B$228))</f>
        <v>83.864200000000011</v>
      </c>
      <c r="N106" s="4">
        <f>Forward!N106*(1+SUM($B106:$B$228))+(-'Swap - Encargos'!E23-'Swap - Encargos'!$L23)*(1+SUM($B106:$B$228))</f>
        <v>94.06389999999999</v>
      </c>
      <c r="O106" s="4">
        <f>Forward!O106*(1+SUM($B106:$B$228))+(-'Swap - Encargos'!F23-'Swap - Encargos'!$L23)*(1+SUM($B106:$B$228))</f>
        <v>104.2636</v>
      </c>
      <c r="P106" s="4">
        <f>Forward!P106*(1+SUM($B106:$B$228))+(-'Swap - Encargos'!G23-'Swap - Encargos'!$L23)*(1+SUM($B106:$B$228))</f>
        <v>124.66299999999998</v>
      </c>
      <c r="Q106" s="4">
        <f>Forward!Q106*(1+SUM($B106:$B$228))+(-'Swap - Encargos'!H23-'Swap - Encargos'!$L23)*(1+SUM($B106:$B$228))</f>
        <v>133.7294</v>
      </c>
      <c r="R106" s="4">
        <f>Forward!R106*(1+SUM($B106:$B$228))+(-'Swap - Encargos'!I23-'Swap - Encargos'!$L23)*(1+SUM($B106:$B$228))</f>
        <v>133.7294</v>
      </c>
      <c r="S106" s="4">
        <f>Forward!S106*(1+SUM($B106:$B$228))+(-'Swap - Encargos'!J23-'Swap - Encargos'!$L23)*(1+SUM($B106:$B$228))</f>
        <v>131.46279999999999</v>
      </c>
      <c r="T106" s="4">
        <f>Forward!T106*(1+SUM($B106:$B$228))+(-'Swap - Encargos'!K23-'Swap - Encargos'!$L23)*(1+SUM($B106:$B$228))</f>
        <v>129.19619999999998</v>
      </c>
      <c r="U106" s="4">
        <f>Forward!U106*(1+SUM($B106:$B$228))</f>
        <v>0</v>
      </c>
      <c r="V106" s="6"/>
      <c r="W106" s="20">
        <f t="shared" si="0"/>
        <v>92.300988888888881</v>
      </c>
      <c r="X106" s="20">
        <f t="shared" si="1"/>
        <v>171.03481085390945</v>
      </c>
      <c r="Y106" s="23">
        <f t="shared" si="2"/>
        <v>105.09468666666665</v>
      </c>
      <c r="Z106" s="23">
        <f t="shared" si="3"/>
        <v>168.21197530864197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276.89773111111111</v>
      </c>
      <c r="AJ106" s="9">
        <f t="shared" si="8"/>
        <v>0.74999645478486798</v>
      </c>
      <c r="AK106" s="9">
        <f t="shared" si="9"/>
        <v>0.74999645478486798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Encargos'!C24-'Swap - Encargos'!$L24)*(1+SUM($B107:$B$228))</f>
        <v>92.717400000000012</v>
      </c>
      <c r="M107" s="4">
        <f>Forward!M107*(1+SUM($B107:$B$228))+(-'Swap - Encargos'!D24-'Swap - Encargos'!$L24)*(1+SUM($B107:$B$228))</f>
        <v>82.5411</v>
      </c>
      <c r="N107" s="4">
        <f>Forward!N107*(1+SUM($B107:$B$228))+(-'Swap - Encargos'!E24-'Swap - Encargos'!$L24)*(1+SUM($B107:$B$228))</f>
        <v>102.8937</v>
      </c>
      <c r="O107" s="4">
        <f>Forward!O107*(1+SUM($B107:$B$228))+(-'Swap - Encargos'!F24-'Swap - Encargos'!$L24)*(1+SUM($B107:$B$228))</f>
        <v>111.9393</v>
      </c>
      <c r="P107" s="4">
        <f>Forward!P107*(1+SUM($B107:$B$228))+(-'Swap - Encargos'!G24-'Swap - Encargos'!$L24)*(1+SUM($B107:$B$228))</f>
        <v>117.59280000000001</v>
      </c>
      <c r="Q107" s="4">
        <f>Forward!Q107*(1+SUM($B107:$B$228))+(-'Swap - Encargos'!H24-'Swap - Encargos'!$L24)*(1+SUM($B107:$B$228))</f>
        <v>132.29190000000003</v>
      </c>
      <c r="R107" s="4">
        <f>Forward!R107*(1+SUM($B107:$B$228))+(-'Swap - Encargos'!I24-'Swap - Encargos'!$L24)*(1+SUM($B107:$B$228))</f>
        <v>131.16120000000001</v>
      </c>
      <c r="S107" s="4">
        <f>Forward!S107*(1+SUM($B107:$B$228))+(-'Swap - Encargos'!J24-'Swap - Encargos'!$L24)*(1+SUM($B107:$B$228))</f>
        <v>128.8998</v>
      </c>
      <c r="T107" s="4">
        <f>Forward!T107*(1+SUM($B107:$B$228))+(-'Swap - Encargos'!K24-'Swap - Encargos'!$L24)*(1+SUM($B107:$B$228))</f>
        <v>126.63840000000002</v>
      </c>
      <c r="U107" s="4">
        <f>Forward!U107*(1+SUM($B107:$B$228))</f>
        <v>0</v>
      </c>
      <c r="V107" s="6"/>
      <c r="W107" s="20">
        <f t="shared" si="0"/>
        <v>97.522875000000013</v>
      </c>
      <c r="X107" s="20">
        <f t="shared" si="1"/>
        <v>171.03481085390945</v>
      </c>
      <c r="Y107" s="23">
        <f t="shared" si="2"/>
        <v>107.47303500000001</v>
      </c>
      <c r="Z107" s="23">
        <f t="shared" si="3"/>
        <v>168.21197530864197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271.67584499999998</v>
      </c>
      <c r="AJ107" s="9">
        <f t="shared" si="8"/>
        <v>0.73585261888231901</v>
      </c>
      <c r="AK107" s="9">
        <f t="shared" si="9"/>
        <v>0.73585261888231901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Encargos'!C25-'Swap - Encargos'!$L25)*(1+SUM($B108:$B$228))</f>
        <v>93.648900000000012</v>
      </c>
      <c r="M108" s="4">
        <f>Forward!M108*(1+SUM($B108:$B$228))+(-'Swap - Encargos'!D25-'Swap - Encargos'!$L25)*(1+SUM($B108:$B$228))</f>
        <v>97.033799999999999</v>
      </c>
      <c r="N108" s="4">
        <f>Forward!N108*(1+SUM($B108:$B$228))+(-'Swap - Encargos'!E25-'Swap - Encargos'!$L25)*(1+SUM($B108:$B$228))</f>
        <v>112.83000000000001</v>
      </c>
      <c r="O108" s="4">
        <f>Forward!O108*(1+SUM($B108:$B$228))+(-'Swap - Encargos'!F25-'Swap - Encargos'!$L25)*(1+SUM($B108:$B$228))</f>
        <v>120.72810000000001</v>
      </c>
      <c r="P108" s="4">
        <f>Forward!P108*(1+SUM($B108:$B$228))+(-'Swap - Encargos'!G25-'Swap - Encargos'!$L25)*(1+SUM($B108:$B$228))</f>
        <v>119.5998</v>
      </c>
      <c r="Q108" s="4">
        <f>Forward!Q108*(1+SUM($B108:$B$228))+(-'Swap - Encargos'!H25-'Swap - Encargos'!$L25)*(1+SUM($B108:$B$228))</f>
        <v>135.39600000000002</v>
      </c>
      <c r="R108" s="4">
        <f>Forward!R108*(1+SUM($B108:$B$228))+(-'Swap - Encargos'!I25-'Swap - Encargos'!$L25)*(1+SUM($B108:$B$228))</f>
        <v>133.13940000000002</v>
      </c>
      <c r="S108" s="4">
        <f>Forward!S108*(1+SUM($B108:$B$228))+(-'Swap - Encargos'!J25-'Swap - Encargos'!$L25)*(1+SUM($B108:$B$228))</f>
        <v>130.88280000000003</v>
      </c>
      <c r="T108" s="4">
        <f>Forward!T108*(1+SUM($B108:$B$228))+(-'Swap - Encargos'!K25-'Swap - Encargos'!$L25)*(1+SUM($B108:$B$228))</f>
        <v>128.62619999999998</v>
      </c>
      <c r="U108" s="4">
        <f>Forward!U108*(1+SUM($B108:$B$228))</f>
        <v>0</v>
      </c>
      <c r="V108" s="6"/>
      <c r="W108" s="20">
        <f t="shared" si="0"/>
        <v>108.69290000000001</v>
      </c>
      <c r="X108" s="20">
        <f t="shared" si="1"/>
        <v>171.03481085390945</v>
      </c>
      <c r="Y108" s="23">
        <f t="shared" si="2"/>
        <v>115.72597</v>
      </c>
      <c r="Z108" s="23">
        <f t="shared" si="3"/>
        <v>168.21197530864197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260.50581999999997</v>
      </c>
      <c r="AJ108" s="9">
        <f t="shared" si="8"/>
        <v>0.70559784172599516</v>
      </c>
      <c r="AK108" s="9">
        <f t="shared" si="9"/>
        <v>0.70559784172599516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Encargos'!C26-'Swap - Encargos'!$L26)*(1+SUM($B109:$B$228))</f>
        <v>95.66749999999999</v>
      </c>
      <c r="M109" s="4">
        <f>Forward!M109*(1+SUM($B109:$B$228))+(-'Swap - Encargos'!D26-'Swap - Encargos'!$L26)*(1+SUM($B109:$B$228))</f>
        <v>97.918499999999995</v>
      </c>
      <c r="N109" s="4">
        <f>Forward!N109*(1+SUM($B109:$B$228))+(-'Swap - Encargos'!E26-'Swap - Encargos'!$L26)*(1+SUM($B109:$B$228))</f>
        <v>127.1815</v>
      </c>
      <c r="O109" s="4">
        <f>Forward!O109*(1+SUM($B109:$B$228))+(-'Swap - Encargos'!F26-'Swap - Encargos'!$L26)*(1+SUM($B109:$B$228))</f>
        <v>137.31100000000001</v>
      </c>
      <c r="P109" s="4">
        <f>Forward!P109*(1+SUM($B109:$B$228))+(-'Swap - Encargos'!G26-'Swap - Encargos'!$L26)*(1+SUM($B109:$B$228))</f>
        <v>138.43649999999997</v>
      </c>
      <c r="Q109" s="4">
        <f>Forward!Q109*(1+SUM($B109:$B$228))+(-'Swap - Encargos'!H26-'Swap - Encargos'!$L26)*(1+SUM($B109:$B$228))</f>
        <v>142.9385</v>
      </c>
      <c r="R109" s="4">
        <f>Forward!R109*(1+SUM($B109:$B$228))+(-'Swap - Encargos'!I26-'Swap - Encargos'!$L26)*(1+SUM($B109:$B$228))</f>
        <v>145.18950000000001</v>
      </c>
      <c r="S109" s="4">
        <f>Forward!S109*(1+SUM($B109:$B$228))+(-'Swap - Encargos'!J26-'Swap - Encargos'!$L26)*(1+SUM($B109:$B$228))</f>
        <v>142.93849999999998</v>
      </c>
      <c r="T109" s="4">
        <f>Forward!T109*(1+SUM($B109:$B$228))+(-'Swap - Encargos'!K26-'Swap - Encargos'!$L26)*(1+SUM($B109:$B$228))</f>
        <v>140.6875</v>
      </c>
      <c r="U109" s="4">
        <f>Forward!U109*(1+SUM($B109:$B$228))</f>
        <v>0</v>
      </c>
      <c r="V109" s="6"/>
      <c r="W109" s="20">
        <f t="shared" si="0"/>
        <v>119.64690277777777</v>
      </c>
      <c r="X109" s="20">
        <f t="shared" si="1"/>
        <v>171.03481085390945</v>
      </c>
      <c r="Y109" s="23">
        <f t="shared" si="2"/>
        <v>127.96935000000001</v>
      </c>
      <c r="Z109" s="23">
        <f t="shared" si="3"/>
        <v>168.21197530864197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249.55181722222221</v>
      </c>
      <c r="AJ109" s="9">
        <f t="shared" si="8"/>
        <v>0.67592817554248896</v>
      </c>
      <c r="AK109" s="9">
        <f t="shared" si="9"/>
        <v>0.67592817554248896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Encargos'!D27-'Swap - Encargos'!$L27)*(1+SUM($B110:$B$228))</f>
        <v>97.67489999999998</v>
      </c>
      <c r="N110" s="4">
        <f>Forward!N110*(1+SUM($B110:$B$228))+(-'Swap - Encargos'!E27-'Swap - Encargos'!$L27)*(1+SUM($B110:$B$228))</f>
        <v>111.1473</v>
      </c>
      <c r="O110" s="4">
        <f>Forward!O110*(1+SUM($B110:$B$228))+(-'Swap - Encargos'!F27-'Swap - Encargos'!$L27)*(1+SUM($B110:$B$228))</f>
        <v>125.7424</v>
      </c>
      <c r="P110" s="4">
        <f>Forward!P110*(1+SUM($B110:$B$228))+(-'Swap - Encargos'!G27-'Swap - Encargos'!$L27)*(1+SUM($B110:$B$228))</f>
        <v>152.68720000000002</v>
      </c>
      <c r="Q110" s="4">
        <f>Forward!Q110*(1+SUM($B110:$B$228))+(-'Swap - Encargos'!H27-'Swap - Encargos'!$L27)*(1+SUM($B110:$B$228))</f>
        <v>151.56450000000001</v>
      </c>
      <c r="R110" s="4">
        <f>Forward!R110*(1+SUM($B110:$B$228))+(-'Swap - Encargos'!I27-'Swap - Encargos'!$L27)*(1+SUM($B110:$B$228))</f>
        <v>151.56450000000001</v>
      </c>
      <c r="S110" s="4">
        <f>Forward!S110*(1+SUM($B110:$B$228))+(-'Swap - Encargos'!J27-'Swap - Encargos'!$L27)*(1+SUM($B110:$B$228))</f>
        <v>149.31909999999999</v>
      </c>
      <c r="T110" s="4">
        <f>Forward!T110*(1+SUM($B110:$B$228))+(-'Swap - Encargos'!K27-'Swap - Encargos'!$L27)*(1+SUM($B110:$B$228))</f>
        <v>147.07370000000003</v>
      </c>
      <c r="U110" s="4">
        <f>Forward!U110*(1+SUM($B110:$B$228))</f>
        <v>0</v>
      </c>
      <c r="V110" s="6"/>
      <c r="W110" s="20">
        <f t="shared" si="0"/>
        <v>111.52153333333334</v>
      </c>
      <c r="X110" s="20">
        <f t="shared" si="1"/>
        <v>171.03481085390945</v>
      </c>
      <c r="Y110" s="23">
        <f t="shared" si="2"/>
        <v>127.76326</v>
      </c>
      <c r="Z110" s="23">
        <f t="shared" si="3"/>
        <v>168.21197530864197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277.49401666666665</v>
      </c>
      <c r="AJ110" s="9">
        <f t="shared" si="8"/>
        <v>0.71332371332371336</v>
      </c>
      <c r="AK110" s="9">
        <f t="shared" si="9"/>
        <v>0.71332371332371336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Encargos'!D28-'Swap - Encargos'!$L28)*(1+SUM($B111:$B$228))</f>
        <v>139.8125</v>
      </c>
      <c r="N111" s="4">
        <f>Forward!N111*(1+SUM($B111:$B$228))+(-'Swap - Encargos'!E28-'Swap - Encargos'!$L28)*(1+SUM($B111:$B$228))</f>
        <v>203.56700000000001</v>
      </c>
      <c r="O111" s="4">
        <f>Forward!O111*(1+SUM($B111:$B$228))+(-'Swap - Encargos'!F28-'Swap - Encargos'!$L28)*(1+SUM($B111:$B$228))</f>
        <v>199.09300000000002</v>
      </c>
      <c r="P111" s="4">
        <f>Forward!P111*(1+SUM($B111:$B$228))+(-'Swap - Encargos'!G28-'Swap - Encargos'!$L28)*(1+SUM($B111:$B$228))</f>
        <v>189.0265</v>
      </c>
      <c r="Q111" s="4">
        <f>Forward!Q111*(1+SUM($B111:$B$228))+(-'Swap - Encargos'!H28-'Swap - Encargos'!$L28)*(1+SUM($B111:$B$228))</f>
        <v>180.07849999999999</v>
      </c>
      <c r="R111" s="4">
        <f>Forward!R111*(1+SUM($B111:$B$228))+(-'Swap - Encargos'!I28-'Swap - Encargos'!$L28)*(1+SUM($B111:$B$228))</f>
        <v>173.36750000000001</v>
      </c>
      <c r="S111" s="4">
        <f>Forward!S111*(1+SUM($B111:$B$228))+(-'Swap - Encargos'!J28-'Swap - Encargos'!$L28)*(1+SUM($B111:$B$228))</f>
        <v>167.77500000000001</v>
      </c>
      <c r="T111" s="4">
        <f>Forward!T111*(1+SUM($B111:$B$228))+(-'Swap - Encargos'!K28-'Swap - Encargos'!$L28)*(1+SUM($B111:$B$228))</f>
        <v>162.1825</v>
      </c>
      <c r="U111" s="4">
        <f>Forward!U111*(1+SUM($B111:$B$228))</f>
        <v>0</v>
      </c>
      <c r="V111" s="6"/>
      <c r="W111" s="20">
        <f t="shared" si="0"/>
        <v>182.19122222222222</v>
      </c>
      <c r="X111" s="20">
        <f t="shared" si="1"/>
        <v>171.03481085390945</v>
      </c>
      <c r="Y111" s="23">
        <f t="shared" si="2"/>
        <v>182.87475000000001</v>
      </c>
      <c r="Z111" s="23">
        <f t="shared" si="3"/>
        <v>168.21197530864197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206.82432777777774</v>
      </c>
      <c r="AJ111" s="9">
        <f t="shared" si="8"/>
        <v>0.53166082378397927</v>
      </c>
      <c r="AK111" s="9">
        <f t="shared" si="9"/>
        <v>0.53166082378397927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Encargos'!D29-'Swap - Encargos'!$L29)*(1+SUM($B112:$B$228))</f>
        <v>144.32600000000002</v>
      </c>
      <c r="N112" s="4">
        <f>Forward!N112*(1+SUM($B112:$B$228))+(-'Swap - Encargos'!E29-'Swap - Encargos'!$L29)*(1+SUM($B112:$B$228))</f>
        <v>180.96260000000001</v>
      </c>
      <c r="O112" s="4">
        <f>Forward!O112*(1+SUM($B112:$B$228))+(-'Swap - Encargos'!F29-'Swap - Encargos'!$L29)*(1+SUM($B112:$B$228))</f>
        <v>177.63200000000001</v>
      </c>
      <c r="P112" s="4">
        <f>Forward!P112*(1+SUM($B112:$B$228))+(-'Swap - Encargos'!G29-'Swap - Encargos'!$L29)*(1+SUM($B112:$B$228))</f>
        <v>168.75040000000001</v>
      </c>
      <c r="Q112" s="4">
        <f>Forward!Q112*(1+SUM($B112:$B$228))+(-'Swap - Encargos'!H29-'Swap - Encargos'!$L29)*(1+SUM($B112:$B$228))</f>
        <v>175.41160000000002</v>
      </c>
      <c r="R112" s="4">
        <f>Forward!R112*(1+SUM($B112:$B$228))+(-'Swap - Encargos'!I29-'Swap - Encargos'!$L29)*(1+SUM($B112:$B$228))</f>
        <v>173.19120000000001</v>
      </c>
      <c r="S112" s="4">
        <f>Forward!S112*(1+SUM($B112:$B$228))+(-'Swap - Encargos'!J29-'Swap - Encargos'!$L29)*(1+SUM($B112:$B$228))</f>
        <v>167.64019999999999</v>
      </c>
      <c r="T112" s="4">
        <f>Forward!T112*(1+SUM($B112:$B$228))+(-'Swap - Encargos'!K29-'Swap - Encargos'!$L29)*(1+SUM($B112:$B$228))</f>
        <v>162.08920000000001</v>
      </c>
      <c r="U112" s="4">
        <f>Forward!U112*(1+SUM($B112:$B$228))</f>
        <v>0</v>
      </c>
      <c r="V112" s="6"/>
      <c r="W112" s="20">
        <f t="shared" si="0"/>
        <v>168.99711111111111</v>
      </c>
      <c r="X112" s="20">
        <f t="shared" si="1"/>
        <v>171.03481085390945</v>
      </c>
      <c r="Y112" s="23">
        <f t="shared" si="2"/>
        <v>170.37869333333336</v>
      </c>
      <c r="Z112" s="23">
        <f t="shared" si="3"/>
        <v>168.21197530864197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220.01843888888885</v>
      </c>
      <c r="AJ112" s="9">
        <f t="shared" si="8"/>
        <v>0.56557749141104741</v>
      </c>
      <c r="AK112" s="9">
        <f t="shared" si="9"/>
        <v>0.56557749141104741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Encargos'!D30-'Swap - Encargos'!$L30)*(1+SUM($B113:$B$228))</f>
        <v>125.27179999999998</v>
      </c>
      <c r="N113" s="4">
        <f>Forward!N113*(1+SUM($B113:$B$228))+(-'Swap - Encargos'!E30-'Swap - Encargos'!$L30)*(1+SUM($B113:$B$228))</f>
        <v>158.52980000000002</v>
      </c>
      <c r="O113" s="4">
        <f>Forward!O113*(1+SUM($B113:$B$228))+(-'Swap - Encargos'!F30-'Swap - Encargos'!$L30)*(1+SUM($B113:$B$228))</f>
        <v>166.29000000000002</v>
      </c>
      <c r="P113" s="4">
        <f>Forward!P113*(1+SUM($B113:$B$228))+(-'Swap - Encargos'!G30-'Swap - Encargos'!$L30)*(1+SUM($B113:$B$228))</f>
        <v>166.29</v>
      </c>
      <c r="Q113" s="4">
        <f>Forward!Q113*(1+SUM($B113:$B$228))+(-'Swap - Encargos'!H30-'Swap - Encargos'!$L30)*(1+SUM($B113:$B$228))</f>
        <v>158.52980000000002</v>
      </c>
      <c r="R113" s="4">
        <f>Forward!R113*(1+SUM($B113:$B$228))+(-'Swap - Encargos'!I30-'Swap - Encargos'!$L30)*(1+SUM($B113:$B$228))</f>
        <v>157.4212</v>
      </c>
      <c r="S113" s="4">
        <f>Forward!S113*(1+SUM($B113:$B$228))+(-'Swap - Encargos'!J30-'Swap - Encargos'!$L30)*(1+SUM($B113:$B$228))</f>
        <v>151.87819999999999</v>
      </c>
      <c r="T113" s="4">
        <f>Forward!T113*(1+SUM($B113:$B$228))+(-'Swap - Encargos'!K30-'Swap - Encargos'!$L30)*(1+SUM($B113:$B$228))</f>
        <v>146.33519999999999</v>
      </c>
      <c r="U113" s="4">
        <f>Forward!U113*(1+SUM($B113:$B$228))</f>
        <v>0</v>
      </c>
      <c r="V113" s="6"/>
      <c r="W113" s="20">
        <f t="shared" si="0"/>
        <v>153.44871666666666</v>
      </c>
      <c r="X113" s="20">
        <f t="shared" si="1"/>
        <v>171.03481085390945</v>
      </c>
      <c r="Y113" s="23">
        <f t="shared" si="2"/>
        <v>156.58975000000001</v>
      </c>
      <c r="Z113" s="23">
        <f t="shared" si="3"/>
        <v>168.21197530864197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235.56683333333331</v>
      </c>
      <c r="AJ113" s="9">
        <f t="shared" si="8"/>
        <v>0.6055460593627513</v>
      </c>
      <c r="AK113" s="9">
        <f t="shared" si="9"/>
        <v>0.6055460593627513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Encargos'!D31-'Swap - Encargos'!$L31)*(1+SUM($B114:$B$228))</f>
        <v>93.907999999999987</v>
      </c>
      <c r="N114" s="4">
        <f>Forward!N114*(1+SUM($B114:$B$228))+(-'Swap - Encargos'!E31-'Swap - Encargos'!$L31)*(1+SUM($B114:$B$228))</f>
        <v>136.99520000000001</v>
      </c>
      <c r="O114" s="4">
        <f>Forward!O114*(1+SUM($B114:$B$228))+(-'Swap - Encargos'!F31-'Swap - Encargos'!$L31)*(1+SUM($B114:$B$228))</f>
        <v>153.56720000000001</v>
      </c>
      <c r="P114" s="4">
        <f>Forward!P114*(1+SUM($B114:$B$228))+(-'Swap - Encargos'!G31-'Swap - Encargos'!$L31)*(1+SUM($B114:$B$228))</f>
        <v>153.56720000000001</v>
      </c>
      <c r="Q114" s="4">
        <f>Forward!Q114*(1+SUM($B114:$B$228))+(-'Swap - Encargos'!H31-'Swap - Encargos'!$L31)*(1+SUM($B114:$B$228))</f>
        <v>150.25279999999998</v>
      </c>
      <c r="R114" s="4">
        <f>Forward!R114*(1+SUM($B114:$B$228))+(-'Swap - Encargos'!I31-'Swap - Encargos'!$L31)*(1+SUM($B114:$B$228))</f>
        <v>145.83359999999999</v>
      </c>
      <c r="S114" s="4">
        <f>Forward!S114*(1+SUM($B114:$B$228))+(-'Swap - Encargos'!J31-'Swap - Encargos'!$L31)*(1+SUM($B114:$B$228))</f>
        <v>140.30959999999999</v>
      </c>
      <c r="T114" s="4">
        <f>Forward!T114*(1+SUM($B114:$B$228))+(-'Swap - Encargos'!K31-'Swap - Encargos'!$L31)*(1+SUM($B114:$B$228))</f>
        <v>134.78559999999999</v>
      </c>
      <c r="U114" s="4">
        <f>Forward!U114*(1+SUM($B114:$B$228))</f>
        <v>0</v>
      </c>
      <c r="V114" s="6"/>
      <c r="W114" s="20">
        <f t="shared" si="0"/>
        <v>134.78560000000002</v>
      </c>
      <c r="X114" s="20">
        <f t="shared" si="1"/>
        <v>171.03481085390945</v>
      </c>
      <c r="Y114" s="23">
        <f t="shared" si="2"/>
        <v>141.11978666666667</v>
      </c>
      <c r="Z114" s="23">
        <f t="shared" si="3"/>
        <v>168.21197530864197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254.22994999999995</v>
      </c>
      <c r="AJ114" s="9">
        <f t="shared" si="8"/>
        <v>0.65352130525373597</v>
      </c>
      <c r="AK114" s="9">
        <f t="shared" si="9"/>
        <v>0.65352130525373597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Encargos'!D32-'Swap - Encargos'!$L32)*(1+SUM($B115:$B$228))</f>
        <v>156.22840000000002</v>
      </c>
      <c r="N115" s="4">
        <f>Forward!N115*(1+SUM($B115:$B$228))+(-'Swap - Encargos'!E32-'Swap - Encargos'!$L32)*(1+SUM($B115:$B$228))</f>
        <v>172.73140000000001</v>
      </c>
      <c r="O115" s="4">
        <f>Forward!O115*(1+SUM($B115:$B$228))+(-'Swap - Encargos'!F32-'Swap - Encargos'!$L32)*(1+SUM($B115:$B$228))</f>
        <v>171.63120000000001</v>
      </c>
      <c r="P115" s="4">
        <f>Forward!P115*(1+SUM($B115:$B$228))+(-'Swap - Encargos'!G32-'Swap - Encargos'!$L32)*(1+SUM($B115:$B$228))</f>
        <v>162.8296</v>
      </c>
      <c r="Q115" s="4">
        <f>Forward!Q115*(1+SUM($B115:$B$228))+(-'Swap - Encargos'!H32-'Swap - Encargos'!$L32)*(1+SUM($B115:$B$228))</f>
        <v>158.42880000000002</v>
      </c>
      <c r="R115" s="4">
        <f>Forward!R115*(1+SUM($B115:$B$228))+(-'Swap - Encargos'!I32-'Swap - Encargos'!$L32)*(1+SUM($B115:$B$228))</f>
        <v>154.02800000000002</v>
      </c>
      <c r="S115" s="4">
        <f>Forward!S115*(1+SUM($B115:$B$228))+(-'Swap - Encargos'!J32-'Swap - Encargos'!$L32)*(1+SUM($B115:$B$228))</f>
        <v>148.52700000000002</v>
      </c>
      <c r="T115" s="4">
        <f>Forward!T115*(1+SUM($B115:$B$228))+(-'Swap - Encargos'!K32-'Swap - Encargos'!$L32)*(1+SUM($B115:$B$228))</f>
        <v>143.02600000000001</v>
      </c>
      <c r="U115" s="4">
        <f>Forward!U115*(1+SUM($B115:$B$228))</f>
        <v>0</v>
      </c>
      <c r="V115" s="6"/>
      <c r="W115" s="20">
        <f t="shared" si="0"/>
        <v>167.78050000000002</v>
      </c>
      <c r="X115" s="20">
        <f t="shared" si="1"/>
        <v>171.03481085390945</v>
      </c>
      <c r="Y115" s="23">
        <f t="shared" si="2"/>
        <v>164.18651333333335</v>
      </c>
      <c r="Z115" s="23">
        <f t="shared" si="3"/>
        <v>168.21197530864197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221.23504999999994</v>
      </c>
      <c r="AJ115" s="9">
        <f t="shared" si="8"/>
        <v>0.56870490138504737</v>
      </c>
      <c r="AK115" s="9">
        <f t="shared" si="9"/>
        <v>0.56870490138504737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Encargos'!D33-'Swap - Encargos'!$L33)*(1+SUM($B116:$B$228))</f>
        <v>219.62</v>
      </c>
      <c r="N116" s="4">
        <f>Forward!N116*(1+SUM($B116:$B$228))+(-'Swap - Encargos'!E33-'Swap - Encargos'!$L33)*(1+SUM($B116:$B$228))</f>
        <v>197.65800000000002</v>
      </c>
      <c r="O116" s="4">
        <f>Forward!O116*(1+SUM($B116:$B$228))+(-'Swap - Encargos'!F33-'Swap - Encargos'!$L33)*(1+SUM($B116:$B$228))</f>
        <v>181.18650000000002</v>
      </c>
      <c r="P116" s="4">
        <f>Forward!P116*(1+SUM($B116:$B$228))+(-'Swap - Encargos'!G33-'Swap - Encargos'!$L33)*(1+SUM($B116:$B$228))</f>
        <v>163.61689999999999</v>
      </c>
      <c r="Q116" s="4">
        <f>Forward!Q116*(1+SUM($B116:$B$228))+(-'Swap - Encargos'!H33-'Swap - Encargos'!$L33)*(1+SUM($B116:$B$228))</f>
        <v>161.42070000000001</v>
      </c>
      <c r="R116" s="4">
        <f>Forward!R116*(1+SUM($B116:$B$228))+(-'Swap - Encargos'!I33-'Swap - Encargos'!$L33)*(1+SUM($B116:$B$228))</f>
        <v>154.8321</v>
      </c>
      <c r="S116" s="4">
        <f>Forward!S116*(1+SUM($B116:$B$228))+(-'Swap - Encargos'!J33-'Swap - Encargos'!$L33)*(1+SUM($B116:$B$228))</f>
        <v>149.3416</v>
      </c>
      <c r="T116" s="4">
        <f>Forward!T116*(1+SUM($B116:$B$228))+(-'Swap - Encargos'!K33-'Swap - Encargos'!$L33)*(1+SUM($B116:$B$228))</f>
        <v>143.8511</v>
      </c>
      <c r="U116" s="4">
        <f>Forward!U116*(1+SUM($B116:$B$228))</f>
        <v>0</v>
      </c>
      <c r="V116" s="6"/>
      <c r="W116" s="20">
        <f t="shared" si="0"/>
        <v>190.15431666666666</v>
      </c>
      <c r="X116" s="20">
        <f t="shared" si="1"/>
        <v>171.03481085390945</v>
      </c>
      <c r="Y116" s="23">
        <f t="shared" si="2"/>
        <v>178.22163</v>
      </c>
      <c r="Z116" s="23">
        <f t="shared" si="3"/>
        <v>168.21197530864197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198.8612333333333</v>
      </c>
      <c r="AJ116" s="9">
        <f t="shared" si="8"/>
        <v>0.51119096224645344</v>
      </c>
      <c r="AK116" s="9">
        <f t="shared" si="9"/>
        <v>0.51119096224645344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Encargos'!D34-'Swap - Encargos'!$L34)*(1+SUM($B117:$B$228))</f>
        <v>166.33360000000002</v>
      </c>
      <c r="N117" s="4">
        <f>Forward!N117*(1+SUM($B117:$B$228))+(-'Swap - Encargos'!E34-'Swap - Encargos'!$L34)*(1+SUM($B117:$B$228))</f>
        <v>182.74810000000002</v>
      </c>
      <c r="O117" s="4">
        <f>Forward!O117*(1+SUM($B117:$B$228))+(-'Swap - Encargos'!F34-'Swap - Encargos'!$L34)*(1+SUM($B117:$B$228))</f>
        <v>175.08800000000002</v>
      </c>
      <c r="P117" s="4">
        <f>Forward!P117*(1+SUM($B117:$B$228))+(-'Swap - Encargos'!G34-'Swap - Encargos'!$L34)*(1+SUM($B117:$B$228))</f>
        <v>161.95640000000003</v>
      </c>
      <c r="Q117" s="4">
        <f>Forward!Q117*(1+SUM($B117:$B$228))+(-'Swap - Encargos'!H34-'Swap - Encargos'!$L34)*(1+SUM($B117:$B$228))</f>
        <v>153.202</v>
      </c>
      <c r="R117" s="4">
        <f>Forward!R117*(1+SUM($B117:$B$228))+(-'Swap - Encargos'!I34-'Swap - Encargos'!$L34)*(1+SUM($B117:$B$228))</f>
        <v>149.91910000000001</v>
      </c>
      <c r="S117" s="4">
        <f>Forward!S117*(1+SUM($B117:$B$228))+(-'Swap - Encargos'!J34-'Swap - Encargos'!$L34)*(1+SUM($B117:$B$228))</f>
        <v>146.6362</v>
      </c>
      <c r="T117" s="4">
        <f>Forward!T117*(1+SUM($B117:$B$228))+(-'Swap - Encargos'!K34-'Swap - Encargos'!$L34)*(1+SUM($B117:$B$228))</f>
        <v>142.25900000000001</v>
      </c>
      <c r="U117" s="4">
        <f>Forward!U117*(1+SUM($B117:$B$228))</f>
        <v>0</v>
      </c>
      <c r="V117" s="6"/>
      <c r="W117" s="20">
        <f t="shared" si="0"/>
        <v>173.87211111111117</v>
      </c>
      <c r="X117" s="20">
        <f t="shared" si="1"/>
        <v>171.03481085390945</v>
      </c>
      <c r="Y117" s="23">
        <f t="shared" si="2"/>
        <v>165.95059500000005</v>
      </c>
      <c r="Z117" s="23">
        <f t="shared" si="3"/>
        <v>168.21197530864197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215.1434388888888</v>
      </c>
      <c r="AJ117" s="9">
        <f t="shared" si="8"/>
        <v>0.55304585867811407</v>
      </c>
      <c r="AK117" s="9">
        <f t="shared" si="9"/>
        <v>0.55304585867811407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Encargos'!D35-'Swap - Encargos'!$L35)*(1+SUM($B118:$B$228))</f>
        <v>214.11040000000003</v>
      </c>
      <c r="N118" s="4">
        <f>Forward!N118*(1+SUM($B118:$B$228))+(-'Swap - Encargos'!E35-'Swap - Encargos'!$L35)*(1+SUM($B118:$B$228))</f>
        <v>188.98520000000002</v>
      </c>
      <c r="O118" s="4">
        <f>Forward!O118*(1+SUM($B118:$B$228))+(-'Swap - Encargos'!F35-'Swap - Encargos'!$L35)*(1+SUM($B118:$B$228))</f>
        <v>183.52320000000003</v>
      </c>
      <c r="P118" s="4">
        <f>Forward!P118*(1+SUM($B118:$B$228))+(-'Swap - Encargos'!G35-'Swap - Encargos'!$L35)*(1+SUM($B118:$B$228))</f>
        <v>168.2296</v>
      </c>
      <c r="Q118" s="4">
        <f>Forward!Q118*(1+SUM($B118:$B$228))+(-'Swap - Encargos'!H35-'Swap - Encargos'!$L35)*(1+SUM($B118:$B$228))</f>
        <v>156.2132</v>
      </c>
      <c r="R118" s="4">
        <f>Forward!R118*(1+SUM($B118:$B$228))+(-'Swap - Encargos'!I35-'Swap - Encargos'!$L35)*(1+SUM($B118:$B$228))</f>
        <v>152.93600000000004</v>
      </c>
      <c r="S118" s="4">
        <f>Forward!S118*(1+SUM($B118:$B$228))+(-'Swap - Encargos'!J35-'Swap - Encargos'!$L35)*(1+SUM($B118:$B$228))</f>
        <v>149.65879999999999</v>
      </c>
      <c r="T118" s="4">
        <f>Forward!T118*(1+SUM($B118:$B$228))+(-'Swap - Encargos'!K35-'Swap - Encargos'!$L35)*(1+SUM($B118:$B$228))</f>
        <v>145.28920000000002</v>
      </c>
      <c r="U118" s="4">
        <f>Forward!U118*(1+SUM($B118:$B$228))</f>
        <v>0</v>
      </c>
      <c r="V118" s="6"/>
      <c r="W118" s="20">
        <f t="shared" si="0"/>
        <v>185.34386666666668</v>
      </c>
      <c r="X118" s="20">
        <f t="shared" si="1"/>
        <v>171.03481085390945</v>
      </c>
      <c r="Y118" s="23">
        <f t="shared" si="2"/>
        <v>174.05573333333334</v>
      </c>
      <c r="Z118" s="23">
        <f t="shared" si="3"/>
        <v>168.21197530864197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203.67168333333328</v>
      </c>
      <c r="AJ118" s="9">
        <f t="shared" si="8"/>
        <v>0.52355666330904582</v>
      </c>
      <c r="AK118" s="9">
        <f t="shared" si="9"/>
        <v>0.52355666330904582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Encargos'!D36-'Swap - Encargos'!$L36)*(1+SUM($B119:$B$228))</f>
        <v>273.08800000000002</v>
      </c>
      <c r="N119" s="4">
        <f>Forward!N119*(1+SUM($B119:$B$228))+(-'Swap - Encargos'!E36-'Swap - Encargos'!$L36)*(1+SUM($B119:$B$228))</f>
        <v>200.19200000000001</v>
      </c>
      <c r="O119" s="4">
        <f>Forward!O119*(1+SUM($B119:$B$228))+(-'Swap - Encargos'!F36-'Swap - Encargos'!$L36)*(1+SUM($B119:$B$228))</f>
        <v>176.25600000000003</v>
      </c>
      <c r="P119" s="4">
        <f>Forward!P119*(1+SUM($B119:$B$228))+(-'Swap - Encargos'!G36-'Swap - Encargos'!$L36)*(1+SUM($B119:$B$228))</f>
        <v>158.84800000000001</v>
      </c>
      <c r="Q119" s="4">
        <f>Forward!Q119*(1+SUM($B119:$B$228))+(-'Swap - Encargos'!H36-'Swap - Encargos'!$L36)*(1+SUM($B119:$B$228))</f>
        <v>157.76</v>
      </c>
      <c r="R119" s="4">
        <f>Forward!R119*(1+SUM($B119:$B$228))+(-'Swap - Encargos'!I36-'Swap - Encargos'!$L36)*(1+SUM($B119:$B$228))</f>
        <v>150.14400000000001</v>
      </c>
      <c r="S119" s="4">
        <f>Forward!S119*(1+SUM($B119:$B$228))+(-'Swap - Encargos'!J36-'Swap - Encargos'!$L36)*(1+SUM($B119:$B$228))</f>
        <v>146.88</v>
      </c>
      <c r="T119" s="4">
        <f>Forward!T119*(1+SUM($B119:$B$228))+(-'Swap - Encargos'!K36-'Swap - Encargos'!$L36)*(1+SUM($B119:$B$228))</f>
        <v>142.52800000000002</v>
      </c>
      <c r="U119" s="4">
        <f>Forward!U119*(1+SUM($B119:$B$228))</f>
        <v>0</v>
      </c>
      <c r="V119" s="6"/>
      <c r="W119" s="20">
        <f t="shared" si="0"/>
        <v>187.95200000000003</v>
      </c>
      <c r="X119" s="20">
        <f t="shared" si="1"/>
        <v>171.03481085390945</v>
      </c>
      <c r="Y119" s="23">
        <f t="shared" si="2"/>
        <v>174.78720000000004</v>
      </c>
      <c r="Z119" s="23">
        <f t="shared" si="3"/>
        <v>168.21197530864197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201.06354999999994</v>
      </c>
      <c r="AJ119" s="9">
        <f t="shared" si="8"/>
        <v>0.51685221837533213</v>
      </c>
      <c r="AK119" s="9">
        <f t="shared" si="9"/>
        <v>0.51685221837533213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Encargos'!D37-'Swap - Encargos'!$L37)*(1+SUM($B120:$B$228))</f>
        <v>232.75900000000001</v>
      </c>
      <c r="N120" s="4">
        <f>Forward!N120*(1+SUM($B120:$B$228))+(-'Swap - Encargos'!E37-'Swap - Encargos'!$L37)*(1+SUM($B120:$B$228))</f>
        <v>126.66419999999999</v>
      </c>
      <c r="O120" s="4">
        <f>Forward!O120*(1+SUM($B120:$B$228))+(-'Swap - Encargos'!F37-'Swap - Encargos'!$L37)*(1+SUM($B120:$B$228))</f>
        <v>161.3074</v>
      </c>
      <c r="P120" s="4">
        <f>Forward!P120*(1+SUM($B120:$B$228))+(-'Swap - Encargos'!G37-'Swap - Encargos'!$L37)*(1+SUM($B120:$B$228))</f>
        <v>158.05959999999999</v>
      </c>
      <c r="Q120" s="4">
        <f>Forward!Q120*(1+SUM($B120:$B$228))+(-'Swap - Encargos'!H37-'Swap - Encargos'!$L37)*(1+SUM($B120:$B$228))</f>
        <v>151.56400000000002</v>
      </c>
      <c r="R120" s="4">
        <f>Forward!R120*(1+SUM($B120:$B$228))+(-'Swap - Encargos'!I37-'Swap - Encargos'!$L37)*(1+SUM($B120:$B$228))</f>
        <v>146.15100000000001</v>
      </c>
      <c r="S120" s="4">
        <f>Forward!S120*(1+SUM($B120:$B$228))+(-'Swap - Encargos'!J37-'Swap - Encargos'!$L37)*(1+SUM($B120:$B$228))</f>
        <v>142.9032</v>
      </c>
      <c r="T120" s="4">
        <f>Forward!T120*(1+SUM($B120:$B$228))+(-'Swap - Encargos'!K37-'Swap - Encargos'!$L37)*(1+SUM($B120:$B$228))</f>
        <v>138.5728</v>
      </c>
      <c r="U120" s="4">
        <f>Forward!U120*(1+SUM($B120:$B$228))</f>
        <v>0</v>
      </c>
      <c r="V120" s="6"/>
      <c r="W120" s="20">
        <f t="shared" si="0"/>
        <v>152.82703333333333</v>
      </c>
      <c r="X120" s="20">
        <f t="shared" si="1"/>
        <v>171.03481085390945</v>
      </c>
      <c r="Y120" s="23">
        <f t="shared" si="2"/>
        <v>151.63617333333332</v>
      </c>
      <c r="Z120" s="23">
        <f t="shared" si="3"/>
        <v>168.21197530864197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236.18851666666663</v>
      </c>
      <c r="AJ120" s="9">
        <f t="shared" si="8"/>
        <v>0.60714415314931924</v>
      </c>
      <c r="AK120" s="9">
        <f t="shared" si="9"/>
        <v>0.60714415314931924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Encargos'!D38-'Swap - Encargos'!$L38)*(1+SUM($B121:$B$228))</f>
        <v>93.846900000000005</v>
      </c>
      <c r="N121" s="4">
        <f>Forward!N121*(1+SUM($B121:$B$228))+(-'Swap - Encargos'!E38-'Swap - Encargos'!$L38)*(1+SUM($B121:$B$228))</f>
        <v>140.23099999999999</v>
      </c>
      <c r="O121" s="4">
        <f>Forward!O121*(1+SUM($B121:$B$228))+(-'Swap - Encargos'!F38-'Swap - Encargos'!$L38)*(1+SUM($B121:$B$228))</f>
        <v>162.8837</v>
      </c>
      <c r="P121" s="4">
        <f>Forward!P121*(1+SUM($B121:$B$228))+(-'Swap - Encargos'!G38-'Swap - Encargos'!$L38)*(1+SUM($B121:$B$228))</f>
        <v>167.19850000000002</v>
      </c>
      <c r="Q121" s="4">
        <f>Forward!Q121*(1+SUM($B121:$B$228))+(-'Swap - Encargos'!H38-'Swap - Encargos'!$L38)*(1+SUM($B121:$B$228))</f>
        <v>157.49019999999999</v>
      </c>
      <c r="R121" s="4">
        <f>Forward!R121*(1+SUM($B121:$B$228))+(-'Swap - Encargos'!I38-'Swap - Encargos'!$L38)*(1+SUM($B121:$B$228))</f>
        <v>154.25409999999999</v>
      </c>
      <c r="S121" s="4">
        <f>Forward!S121*(1+SUM($B121:$B$228))+(-'Swap - Encargos'!J38-'Swap - Encargos'!$L38)*(1+SUM($B121:$B$228))</f>
        <v>151.01799999999997</v>
      </c>
      <c r="T121" s="4">
        <f>Forward!T121*(1+SUM($B121:$B$228))+(-'Swap - Encargos'!K38-'Swap - Encargos'!$L38)*(1+SUM($B121:$B$228))</f>
        <v>146.70320000000001</v>
      </c>
      <c r="U121" s="4">
        <f>Forward!U121*(1+SUM($B121:$B$228))</f>
        <v>0</v>
      </c>
      <c r="V121" s="6"/>
      <c r="W121" s="20">
        <f t="shared" si="0"/>
        <v>154.73352222222223</v>
      </c>
      <c r="X121" s="20">
        <f t="shared" si="1"/>
        <v>171.03481085390945</v>
      </c>
      <c r="Y121" s="23">
        <f t="shared" si="2"/>
        <v>155.40471333333332</v>
      </c>
      <c r="Z121" s="23">
        <f t="shared" si="3"/>
        <v>168.21197530864197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234.28202777777773</v>
      </c>
      <c r="AJ121" s="9">
        <f t="shared" si="8"/>
        <v>0.60224334934111956</v>
      </c>
      <c r="AK121" s="9">
        <f t="shared" si="9"/>
        <v>0.60224334934111956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Encargos'!E39-'Swap - Encargos'!$L39)*(1+SUM($B122:$B$228))</f>
        <v>137.40799999999999</v>
      </c>
      <c r="O122" s="4">
        <f>Forward!O122*(1+SUM($B122:$B$228))+(-'Swap - Encargos'!F39-'Swap - Encargos'!$L39)*(1+SUM($B122:$B$228))</f>
        <v>173.90699999999998</v>
      </c>
      <c r="P122" s="4">
        <f>Forward!P122*(1+SUM($B122:$B$228))+(-'Swap - Encargos'!G39-'Swap - Encargos'!$L39)*(1+SUM($B122:$B$228))</f>
        <v>158.87799999999999</v>
      </c>
      <c r="Q122" s="4">
        <f>Forward!Q122*(1+SUM($B122:$B$228))+(-'Swap - Encargos'!H39-'Swap - Encargos'!$L39)*(1+SUM($B122:$B$228))</f>
        <v>150.29</v>
      </c>
      <c r="R122" s="4">
        <f>Forward!R122*(1+SUM($B122:$B$228))+(-'Swap - Encargos'!I39-'Swap - Encargos'!$L39)*(1+SUM($B122:$B$228))</f>
        <v>147.06949999999998</v>
      </c>
      <c r="S122" s="4">
        <f>Forward!S122*(1+SUM($B122:$B$228))+(-'Swap - Encargos'!J39-'Swap - Encargos'!$L39)*(1+SUM($B122:$B$228))</f>
        <v>143.84899999999999</v>
      </c>
      <c r="T122" s="4">
        <f>Forward!T122*(1+SUM($B122:$B$228))+(-'Swap - Encargos'!K39-'Swap - Encargos'!$L39)*(1+SUM($B122:$B$228))</f>
        <v>139.55500000000001</v>
      </c>
      <c r="U122" s="4">
        <f>Forward!U122*(1+SUM($B122:$B$228))</f>
        <v>0</v>
      </c>
      <c r="V122" s="6"/>
      <c r="W122" s="20">
        <f t="shared" si="0"/>
        <v>156.73099999999999</v>
      </c>
      <c r="X122" s="20">
        <f t="shared" si="1"/>
        <v>171.03481085390945</v>
      </c>
      <c r="Y122" s="23">
        <f t="shared" si="2"/>
        <v>153.51050000000001</v>
      </c>
      <c r="Z122" s="23">
        <f t="shared" si="3"/>
        <v>168.21197530864197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249.37404999999995</v>
      </c>
      <c r="AJ122" s="9">
        <f t="shared" si="8"/>
        <v>0.61406291303198512</v>
      </c>
      <c r="AK122" s="9">
        <f t="shared" si="9"/>
        <v>0.61406291303198512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Encargos'!E40-'Swap - Encargos'!$L40)*(1+SUM($B123:$B$228))</f>
        <v>197.2296</v>
      </c>
      <c r="O123" s="4">
        <f>Forward!O123*(1+SUM($B123:$B$228))+(-'Swap - Encargos'!F40-'Swap - Encargos'!$L40)*(1+SUM($B123:$B$228))</f>
        <v>187.58250000000001</v>
      </c>
      <c r="P123" s="4">
        <f>Forward!P123*(1+SUM($B123:$B$228))+(-'Swap - Encargos'!G40-'Swap - Encargos'!$L40)*(1+SUM($B123:$B$228))</f>
        <v>174.71970000000002</v>
      </c>
      <c r="Q123" s="4">
        <f>Forward!Q123*(1+SUM($B123:$B$228))+(-'Swap - Encargos'!H40-'Swap - Encargos'!$L40)*(1+SUM($B123:$B$228))</f>
        <v>159.7131</v>
      </c>
      <c r="R123" s="4">
        <f>Forward!R123*(1+SUM($B123:$B$228))+(-'Swap - Encargos'!I40-'Swap - Encargos'!$L40)*(1+SUM($B123:$B$228))</f>
        <v>155.4255</v>
      </c>
      <c r="S123" s="4">
        <f>Forward!S123*(1+SUM($B123:$B$228))+(-'Swap - Encargos'!J40-'Swap - Encargos'!$L40)*(1+SUM($B123:$B$228))</f>
        <v>152.2098</v>
      </c>
      <c r="T123" s="4">
        <f>Forward!T123*(1+SUM($B123:$B$228))+(-'Swap - Encargos'!K40-'Swap - Encargos'!$L40)*(1+SUM($B123:$B$228))</f>
        <v>142.56270000000001</v>
      </c>
      <c r="U123" s="4">
        <f>Forward!U123*(1+SUM($B123:$B$228))</f>
        <v>0</v>
      </c>
      <c r="V123" s="6"/>
      <c r="W123" s="20">
        <f t="shared" si="0"/>
        <v>185.46847500000001</v>
      </c>
      <c r="X123" s="20">
        <f t="shared" si="1"/>
        <v>171.03481085390945</v>
      </c>
      <c r="Y123" s="23">
        <f t="shared" si="2"/>
        <v>174.18375000000003</v>
      </c>
      <c r="Z123" s="23">
        <f t="shared" si="3"/>
        <v>168.21197530864197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4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220.63657499999994</v>
      </c>
      <c r="AJ123" s="9">
        <f t="shared" si="8"/>
        <v>0.54329926456221111</v>
      </c>
      <c r="AK123" s="9">
        <f t="shared" si="9"/>
        <v>0.54329926456221111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Encargos'!E41-'Swap - Encargos'!$L41)*(1+SUM($B124:$B$228))</f>
        <v>267.87639999999999</v>
      </c>
      <c r="O124" s="4">
        <f>Forward!O124*(1+SUM($B124:$B$228))+(-'Swap - Encargos'!F41-'Swap - Encargos'!$L41)*(1+SUM($B124:$B$228))</f>
        <v>213.8776</v>
      </c>
      <c r="P124" s="4">
        <f>Forward!P124*(1+SUM($B124:$B$228))+(-'Swap - Encargos'!G41-'Swap - Encargos'!$L41)*(1+SUM($B124:$B$228))</f>
        <v>171.5256</v>
      </c>
      <c r="Q124" s="4">
        <f>Forward!Q124*(1+SUM($B124:$B$228))+(-'Swap - Encargos'!H41-'Swap - Encargos'!$L41)*(1+SUM($B124:$B$228))</f>
        <v>164.11399999999998</v>
      </c>
      <c r="R124" s="4">
        <f>Forward!R124*(1+SUM($B124:$B$228))+(-'Swap - Encargos'!I41-'Swap - Encargos'!$L41)*(1+SUM($B124:$B$228))</f>
        <v>164.114</v>
      </c>
      <c r="S124" s="4">
        <f>Forward!S124*(1+SUM($B124:$B$228))+(-'Swap - Encargos'!J41-'Swap - Encargos'!$L41)*(1+SUM($B124:$B$228))</f>
        <v>159.87879999999998</v>
      </c>
      <c r="T124" s="4">
        <f>Forward!T124*(1+SUM($B124:$B$228))+(-'Swap - Encargos'!K41-'Swap - Encargos'!$L41)*(1+SUM($B124:$B$228))</f>
        <v>149.29079999999999</v>
      </c>
      <c r="U124" s="4">
        <f>Forward!U124*(1+SUM($B124:$B$228))</f>
        <v>0</v>
      </c>
      <c r="V124" s="6"/>
      <c r="W124" s="20">
        <f t="shared" si="0"/>
        <v>211.99528888888892</v>
      </c>
      <c r="X124" s="20">
        <f t="shared" si="1"/>
        <v>171.03481085390945</v>
      </c>
      <c r="Y124" s="23">
        <f t="shared" si="2"/>
        <v>192.70160000000001</v>
      </c>
      <c r="Z124" s="23">
        <f t="shared" si="3"/>
        <v>168.21197530864197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4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194.10976111111103</v>
      </c>
      <c r="AJ124" s="9">
        <f t="shared" si="8"/>
        <v>0.4779791857085034</v>
      </c>
      <c r="AK124" s="9">
        <f t="shared" si="9"/>
        <v>0.4779791857085034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Encargos'!E42-'Swap - Encargos'!$L42)*(1+SUM($B125:$B$228))</f>
        <v>271.51919999999996</v>
      </c>
      <c r="O125" s="4">
        <f>Forward!O125*(1+SUM($B125:$B$228))+(-'Swap - Encargos'!F42-'Swap - Encargos'!$L42)*(1+SUM($B125:$B$228))</f>
        <v>215.74200000000002</v>
      </c>
      <c r="P125" s="4">
        <f>Forward!P125*(1+SUM($B125:$B$228))+(-'Swap - Encargos'!G42-'Swap - Encargos'!$L42)*(1+SUM($B125:$B$228))</f>
        <v>165.22680000000003</v>
      </c>
      <c r="Q125" s="4">
        <f>Forward!Q125*(1+SUM($B125:$B$228))+(-'Swap - Encargos'!H42-'Swap - Encargos'!$L42)*(1+SUM($B125:$B$228))</f>
        <v>151.54560000000001</v>
      </c>
      <c r="R125" s="4">
        <f>Forward!R125*(1+SUM($B125:$B$228))+(-'Swap - Encargos'!I42-'Swap - Encargos'!$L42)*(1+SUM($B125:$B$228))</f>
        <v>162.06960000000001</v>
      </c>
      <c r="S125" s="4">
        <f>Forward!S125*(1+SUM($B125:$B$228))+(-'Swap - Encargos'!J42-'Swap - Encargos'!$L42)*(1+SUM($B125:$B$228))</f>
        <v>162.06960000000001</v>
      </c>
      <c r="T125" s="4">
        <f>Forward!T125*(1+SUM($B125:$B$228))+(-'Swap - Encargos'!K42-'Swap - Encargos'!$L42)*(1+SUM($B125:$B$228))</f>
        <v>154.70280000000002</v>
      </c>
      <c r="U125" s="4">
        <f>Forward!U125*(1+SUM($B125:$B$228))</f>
        <v>0</v>
      </c>
      <c r="V125" s="6"/>
      <c r="W125" s="20">
        <f t="shared" si="0"/>
        <v>207.4982</v>
      </c>
      <c r="X125" s="20">
        <f t="shared" si="1"/>
        <v>171.03481085390945</v>
      </c>
      <c r="Y125" s="23">
        <f t="shared" si="2"/>
        <v>187.74816000000001</v>
      </c>
      <c r="Z125" s="23">
        <f t="shared" si="3"/>
        <v>168.21197530864197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4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198.60684999999995</v>
      </c>
      <c r="AJ125" s="9">
        <f t="shared" si="8"/>
        <v>0.48905289407260505</v>
      </c>
      <c r="AK125" s="9">
        <f t="shared" si="9"/>
        <v>0.48905289407260505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Encargos'!E43-'Swap - Encargos'!$L43)*(1+SUM($B126:$B$228))</f>
        <v>286.13130000000001</v>
      </c>
      <c r="O126" s="4">
        <f>Forward!O126*(1+SUM($B126:$B$228))+(-'Swap - Encargos'!F43-'Swap - Encargos'!$L43)*(1+SUM($B126:$B$228))</f>
        <v>219.05289999999999</v>
      </c>
      <c r="P126" s="4">
        <f>Forward!P126*(1+SUM($B126:$B$228))+(-'Swap - Encargos'!G43-'Swap - Encargos'!$L43)*(1+SUM($B126:$B$228))</f>
        <v>166.64789999999999</v>
      </c>
      <c r="Q126" s="4">
        <f>Forward!Q126*(1+SUM($B126:$B$228))+(-'Swap - Encargos'!H43-'Swap - Encargos'!$L43)*(1+SUM($B126:$B$228))</f>
        <v>154.07070000000002</v>
      </c>
      <c r="R126" s="4">
        <f>Forward!R126*(1+SUM($B126:$B$228))+(-'Swap - Encargos'!I43-'Swap - Encargos'!$L43)*(1+SUM($B126:$B$228))</f>
        <v>160.35930000000002</v>
      </c>
      <c r="S126" s="4">
        <f>Forward!S126*(1+SUM($B126:$B$228))+(-'Swap - Encargos'!J43-'Swap - Encargos'!$L43)*(1+SUM($B126:$B$228))</f>
        <v>165.59980000000002</v>
      </c>
      <c r="T126" s="4">
        <f>Forward!T126*(1+SUM($B126:$B$228))+(-'Swap - Encargos'!K43-'Swap - Encargos'!$L43)*(1+SUM($B126:$B$228))</f>
        <v>154.07069999999999</v>
      </c>
      <c r="U126" s="4">
        <f>Forward!U126*(1+SUM($B126:$B$228))</f>
        <v>0</v>
      </c>
      <c r="V126" s="6"/>
      <c r="W126" s="20">
        <f t="shared" si="0"/>
        <v>209.27063333333334</v>
      </c>
      <c r="X126" s="20">
        <f t="shared" si="1"/>
        <v>171.03481085390945</v>
      </c>
      <c r="Y126" s="23">
        <f t="shared" si="2"/>
        <v>189.21698666666668</v>
      </c>
      <c r="Z126" s="23">
        <f t="shared" si="3"/>
        <v>168.21197530864197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4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196.83441666666661</v>
      </c>
      <c r="AJ126" s="9">
        <f t="shared" si="8"/>
        <v>0.48468842400917356</v>
      </c>
      <c r="AK126" s="9">
        <f t="shared" si="9"/>
        <v>0.48468842400917356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Encargos'!E44-'Swap - Encargos'!$L44)*(1+SUM($B127:$B$228))</f>
        <v>303.19499999999999</v>
      </c>
      <c r="O127" s="4">
        <f>Forward!O127*(1+SUM($B127:$B$228))+(-'Swap - Encargos'!F44-'Swap - Encargos'!$L44)*(1+SUM($B127:$B$228))</f>
        <v>232.101</v>
      </c>
      <c r="P127" s="4">
        <f>Forward!P127*(1+SUM($B127:$B$228))+(-'Swap - Encargos'!G44-'Swap - Encargos'!$L44)*(1+SUM($B127:$B$228))</f>
        <v>171.46200000000002</v>
      </c>
      <c r="Q127" s="4">
        <f>Forward!Q127*(1+SUM($B127:$B$228))+(-'Swap - Encargos'!H44-'Swap - Encargos'!$L44)*(1+SUM($B127:$B$228))</f>
        <v>159.96150000000003</v>
      </c>
      <c r="R127" s="4">
        <f>Forward!R127*(1+SUM($B127:$B$228))+(-'Swap - Encargos'!I44-'Swap - Encargos'!$L44)*(1+SUM($B127:$B$228))</f>
        <v>167.28</v>
      </c>
      <c r="S127" s="4">
        <f>Forward!S127*(1+SUM($B127:$B$228))+(-'Swap - Encargos'!J44-'Swap - Encargos'!$L44)*(1+SUM($B127:$B$228))</f>
        <v>166.23450000000003</v>
      </c>
      <c r="T127" s="4">
        <f>Forward!T127*(1+SUM($B127:$B$228))+(-'Swap - Encargos'!K44-'Swap - Encargos'!$L44)*(1+SUM($B127:$B$228))</f>
        <v>153.6885</v>
      </c>
      <c r="U127" s="4">
        <f>Forward!U127*(1+SUM($B127:$B$228))</f>
        <v>0</v>
      </c>
      <c r="V127" s="6"/>
      <c r="W127" s="20">
        <f t="shared" si="0"/>
        <v>215.69245833333332</v>
      </c>
      <c r="X127" s="20">
        <f t="shared" si="1"/>
        <v>171.03481085390945</v>
      </c>
      <c r="Y127" s="23">
        <f t="shared" si="2"/>
        <v>195.38652500000001</v>
      </c>
      <c r="Z127" s="23">
        <f t="shared" si="3"/>
        <v>168.21197530864197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4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190.41259166666663</v>
      </c>
      <c r="AJ127" s="9">
        <f t="shared" si="8"/>
        <v>0.46887521262458237</v>
      </c>
      <c r="AK127" s="9">
        <f t="shared" si="9"/>
        <v>0.46887521262458237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Encargos'!E45-'Swap - Encargos'!$L45)*(1+SUM($B128:$B$228))</f>
        <v>267.03359999999998</v>
      </c>
      <c r="O128" s="4">
        <f>Forward!O128*(1+SUM($B128:$B$228))+(-'Swap - Encargos'!F45-'Swap - Encargos'!$L45)*(1+SUM($B128:$B$228))</f>
        <v>223.22340000000003</v>
      </c>
      <c r="P128" s="4">
        <f>Forward!P128*(1+SUM($B128:$B$228))+(-'Swap - Encargos'!G45-'Swap - Encargos'!$L45)*(1+SUM($B128:$B$228))</f>
        <v>182.54249999999999</v>
      </c>
      <c r="Q128" s="4">
        <f>Forward!Q128*(1+SUM($B128:$B$228))+(-'Swap - Encargos'!H45-'Swap - Encargos'!$L45)*(1+SUM($B128:$B$228))</f>
        <v>162.72359999999998</v>
      </c>
      <c r="R128" s="4">
        <f>Forward!R128*(1+SUM($B128:$B$228))+(-'Swap - Encargos'!I45-'Swap - Encargos'!$L45)*(1+SUM($B128:$B$228))</f>
        <v>168.98220000000001</v>
      </c>
      <c r="S128" s="4">
        <f>Forward!S128*(1+SUM($B128:$B$228))+(-'Swap - Encargos'!J45-'Swap - Encargos'!$L45)*(1+SUM($B128:$B$228))</f>
        <v>164.8098</v>
      </c>
      <c r="T128" s="4">
        <f>Forward!T128*(1+SUM($B128:$B$228))+(-'Swap - Encargos'!K45-'Swap - Encargos'!$L45)*(1+SUM($B128:$B$228))</f>
        <v>152.29259999999999</v>
      </c>
      <c r="U128" s="4">
        <f>Forward!U128*(1+SUM($B128:$B$228))</f>
        <v>0</v>
      </c>
      <c r="V128" s="6"/>
      <c r="W128" s="20">
        <f t="shared" si="0"/>
        <v>206.88150000000002</v>
      </c>
      <c r="X128" s="20">
        <f t="shared" si="1"/>
        <v>171.03481085390945</v>
      </c>
      <c r="Y128" s="23">
        <f t="shared" si="2"/>
        <v>190.67868000000001</v>
      </c>
      <c r="Z128" s="23">
        <f t="shared" si="3"/>
        <v>168.21197530864197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4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199.22354999999993</v>
      </c>
      <c r="AJ128" s="9">
        <f t="shared" si="8"/>
        <v>0.49057146666853801</v>
      </c>
      <c r="AK128" s="9">
        <f t="shared" si="9"/>
        <v>0.49057146666853801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Encargos'!E46-'Swap - Encargos'!$L46)*(1+SUM($B129:$B$228))</f>
        <v>240.35549999999998</v>
      </c>
      <c r="O129" s="4">
        <f>Forward!O129*(1+SUM($B129:$B$228))+(-'Swap - Encargos'!F46-'Swap - Encargos'!$L46)*(1+SUM($B129:$B$228))</f>
        <v>203.93799999999999</v>
      </c>
      <c r="P129" s="4">
        <f>Forward!P129*(1+SUM($B129:$B$228))+(-'Swap - Encargos'!G46-'Swap - Encargos'!$L46)*(1+SUM($B129:$B$228))</f>
        <v>178.96600000000001</v>
      </c>
      <c r="Q129" s="4">
        <f>Forward!Q129*(1+SUM($B129:$B$228))+(-'Swap - Encargos'!H46-'Swap - Encargos'!$L46)*(1+SUM($B129:$B$228))</f>
        <v>160.23700000000002</v>
      </c>
      <c r="R129" s="4">
        <f>Forward!R129*(1+SUM($B129:$B$228))+(-'Swap - Encargos'!I46-'Swap - Encargos'!$L46)*(1+SUM($B129:$B$228))</f>
        <v>171.6825</v>
      </c>
      <c r="S129" s="4">
        <f>Forward!S129*(1+SUM($B129:$B$228))+(-'Swap - Encargos'!J46-'Swap - Encargos'!$L46)*(1+SUM($B129:$B$228))</f>
        <v>164.399</v>
      </c>
      <c r="T129" s="4">
        <f>Forward!T129*(1+SUM($B129:$B$228))+(-'Swap - Encargos'!K46-'Swap - Encargos'!$L46)*(1+SUM($B129:$B$228))</f>
        <v>156.07500000000002</v>
      </c>
      <c r="U129" s="4">
        <f>Forward!U129*(1+SUM($B129:$B$228))</f>
        <v>0</v>
      </c>
      <c r="V129" s="6"/>
      <c r="W129" s="20">
        <f t="shared" si="0"/>
        <v>192.17456944444444</v>
      </c>
      <c r="X129" s="20">
        <f t="shared" si="1"/>
        <v>171.03481085390945</v>
      </c>
      <c r="Y129" s="23">
        <f t="shared" si="2"/>
        <v>182.17420833333333</v>
      </c>
      <c r="Z129" s="23">
        <f t="shared" si="3"/>
        <v>168.21197530864197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4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213.9304805555555</v>
      </c>
      <c r="AJ129" s="9">
        <f t="shared" si="8"/>
        <v>0.52678606325027366</v>
      </c>
      <c r="AK129" s="9">
        <f t="shared" si="9"/>
        <v>0.52678606325027366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Encargos'!E47-'Swap - Encargos'!$L47)*(1+SUM($B130:$B$228))</f>
        <v>295.81439999999998</v>
      </c>
      <c r="O130" s="4">
        <f>Forward!O130*(1+SUM($B130:$B$228))+(-'Swap - Encargos'!F47-'Swap - Encargos'!$L47)*(1+SUM($B130:$B$228))</f>
        <v>221.86079999999998</v>
      </c>
      <c r="P130" s="4">
        <f>Forward!P130*(1+SUM($B130:$B$228))+(-'Swap - Encargos'!G47-'Swap - Encargos'!$L47)*(1+SUM($B130:$B$228))</f>
        <v>180.19680000000002</v>
      </c>
      <c r="Q130" s="4">
        <f>Forward!Q130*(1+SUM($B130:$B$228))+(-'Swap - Encargos'!H47-'Swap - Encargos'!$L47)*(1+SUM($B130:$B$228))</f>
        <v>168.73920000000001</v>
      </c>
      <c r="R130" s="4">
        <f>Forward!R130*(1+SUM($B130:$B$228))+(-'Swap - Encargos'!I47-'Swap - Encargos'!$L47)*(1+SUM($B130:$B$228))</f>
        <v>179.15520000000001</v>
      </c>
      <c r="S130" s="4">
        <f>Forward!S130*(1+SUM($B130:$B$228))+(-'Swap - Encargos'!J47-'Swap - Encargos'!$L47)*(1+SUM($B130:$B$228))</f>
        <v>180.19680000000002</v>
      </c>
      <c r="T130" s="4">
        <f>Forward!T130*(1+SUM($B130:$B$228))+(-'Swap - Encargos'!K47-'Swap - Encargos'!$L47)*(1+SUM($B130:$B$228))</f>
        <v>171.86400000000003</v>
      </c>
      <c r="U130" s="4">
        <f>Forward!U130*(1+SUM($B130:$B$228))</f>
        <v>0</v>
      </c>
      <c r="V130" s="6"/>
      <c r="W130" s="20">
        <f t="shared" si="0"/>
        <v>204.38506666666666</v>
      </c>
      <c r="X130" s="20">
        <f t="shared" si="1"/>
        <v>171.03481085390945</v>
      </c>
      <c r="Y130" s="23">
        <f t="shared" si="2"/>
        <v>193.73759999999999</v>
      </c>
      <c r="Z130" s="23">
        <f t="shared" si="3"/>
        <v>168.21197530864197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4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7"/>
        <v>201.71998333333329</v>
      </c>
      <c r="AJ130" s="9">
        <f t="shared" si="8"/>
        <v>0.49671872667757594</v>
      </c>
      <c r="AK130" s="9">
        <f t="shared" si="9"/>
        <v>0.49671872667757594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Encargos'!E48-'Swap - Encargos'!$L48)*(1+SUM($B131:$B$228))</f>
        <v>288.23040000000003</v>
      </c>
      <c r="O131" s="4">
        <f>Forward!O131*(1+SUM($B131:$B$228))+(-'Swap - Encargos'!F48-'Swap - Encargos'!$L48)*(1+SUM($B131:$B$228))</f>
        <v>202.17599999999999</v>
      </c>
      <c r="P131" s="4">
        <f>Forward!P131*(1+SUM($B131:$B$228))+(-'Swap - Encargos'!G48-'Swap - Encargos'!$L48)*(1+SUM($B131:$B$228))</f>
        <v>179.3664</v>
      </c>
      <c r="Q131" s="4">
        <f>Forward!Q131*(1+SUM($B131:$B$228))+(-'Swap - Encargos'!H48-'Swap - Encargos'!$L48)*(1+SUM($B131:$B$228))</f>
        <v>182.4768</v>
      </c>
      <c r="R131" s="4">
        <f>Forward!R131*(1+SUM($B131:$B$228))+(-'Swap - Encargos'!I48-'Swap - Encargos'!$L48)*(1+SUM($B131:$B$228))</f>
        <v>189.73439999999999</v>
      </c>
      <c r="S131" s="4">
        <f>Forward!S131*(1+SUM($B131:$B$228))+(-'Swap - Encargos'!J48-'Swap - Encargos'!$L48)*(1+SUM($B131:$B$228))</f>
        <v>191.80799999999999</v>
      </c>
      <c r="T131" s="4">
        <f>Forward!T131*(1+SUM($B131:$B$228))+(-'Swap - Encargos'!K48-'Swap - Encargos'!$L48)*(1+SUM($B131:$B$228))</f>
        <v>178.32959999999997</v>
      </c>
      <c r="U131" s="4">
        <f>Forward!U131*(1+SUM($B131:$B$228))</f>
        <v>0</v>
      </c>
      <c r="V131" s="6"/>
      <c r="W131" s="20">
        <f t="shared" si="0"/>
        <v>196.81920000000002</v>
      </c>
      <c r="X131" s="20">
        <f t="shared" si="1"/>
        <v>171.03481085390945</v>
      </c>
      <c r="Y131" s="23">
        <f t="shared" si="2"/>
        <v>193.93344000000005</v>
      </c>
      <c r="Z131" s="23">
        <f t="shared" si="3"/>
        <v>168.21197530864197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4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7"/>
        <v>209.28584999999993</v>
      </c>
      <c r="AJ131" s="9">
        <f t="shared" si="8"/>
        <v>0.51534904577029994</v>
      </c>
      <c r="AK131" s="9">
        <f>IF(AJ131&gt;0,AJ131,0)</f>
        <v>0.51534904577029994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Encargos'!E49-'Swap - Encargos'!$L49)*(1+SUM($B132:$B$228))</f>
        <v>256.90320000000003</v>
      </c>
      <c r="O132" s="4">
        <f>Forward!O132*(1+SUM($B132:$B$228))+(-'Swap - Encargos'!F49-'Swap - Encargos'!$L49)*(1+SUM($B132:$B$228))</f>
        <v>196.82099999999997</v>
      </c>
      <c r="P132" s="4">
        <f>Forward!P132*(1+SUM($B132:$B$228))+(-'Swap - Encargos'!G49-'Swap - Encargos'!$L49)*(1+SUM($B132:$B$228))</f>
        <v>175.06709999999998</v>
      </c>
      <c r="Q132" s="4">
        <f>Forward!Q132*(1+SUM($B132:$B$228))+(-'Swap - Encargos'!H49-'Swap - Encargos'!$L49)*(1+SUM($B132:$B$228))</f>
        <v>180.2466</v>
      </c>
      <c r="R132" s="4">
        <f>Forward!R132*(1+SUM($B132:$B$228))+(-'Swap - Encargos'!I49-'Swap - Encargos'!$L49)*(1+SUM($B132:$B$228))</f>
        <v>178.1748</v>
      </c>
      <c r="S132" s="4">
        <f>Forward!S132*(1+SUM($B132:$B$228))+(-'Swap - Encargos'!J49-'Swap - Encargos'!$L49)*(1+SUM($B132:$B$228))</f>
        <v>185.42610000000002</v>
      </c>
      <c r="T132" s="4">
        <f>Forward!T132*(1+SUM($B132:$B$228))+(-'Swap - Encargos'!K49-'Swap - Encargos'!$L49)*(1+SUM($B132:$B$228))</f>
        <v>177.13889999999998</v>
      </c>
      <c r="U132" s="4">
        <f>Forward!U132*(1+SUM($B132:$B$228))</f>
        <v>0</v>
      </c>
      <c r="V132" s="6"/>
      <c r="W132" s="20">
        <f t="shared" si="0"/>
        <v>188.30359999999999</v>
      </c>
      <c r="X132" s="20">
        <f t="shared" si="1"/>
        <v>171.03481085390945</v>
      </c>
      <c r="Y132" s="23">
        <f t="shared" si="2"/>
        <v>185.52968999999999</v>
      </c>
      <c r="Z132" s="23">
        <f t="shared" si="3"/>
        <v>168.21197530864197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4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7"/>
        <v>217.80144999999996</v>
      </c>
      <c r="AJ132" s="9">
        <f t="shared" si="8"/>
        <v>0.5363180044178224</v>
      </c>
      <c r="AK132" s="9">
        <f>IF(AJ132&gt;0,AJ132,0)</f>
        <v>0.5363180044178224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Encargos'!E50-'Swap - Encargos'!$L50)*(1+SUM($B133:$B$228))</f>
        <v>282.30930000000001</v>
      </c>
      <c r="O133" s="4">
        <f>Forward!O133*(1+SUM($B133:$B$228))+(-'Swap - Encargos'!F50-'Swap - Encargos'!$L50)*(1+SUM($B133:$B$228))</f>
        <v>237.84299999999999</v>
      </c>
      <c r="P133" s="4">
        <f>Forward!P133*(1+SUM($B133:$B$228))+(-'Swap - Encargos'!G50-'Swap - Encargos'!$L50)*(1+SUM($B133:$B$228))</f>
        <v>210.95639999999997</v>
      </c>
      <c r="Q133" s="4">
        <f>Forward!Q133*(1+SUM($B133:$B$228))+(-'Swap - Encargos'!H50-'Swap - Encargos'!$L50)*(1+SUM($B133:$B$228))</f>
        <v>213.02459999999999</v>
      </c>
      <c r="R133" s="4">
        <f>Forward!R133*(1+SUM($B133:$B$228))+(-'Swap - Encargos'!I50-'Swap - Encargos'!$L50)*(1+SUM($B133:$B$228))</f>
        <v>190.27440000000001</v>
      </c>
      <c r="S133" s="4">
        <f>Forward!S133*(1+SUM($B133:$B$228))+(-'Swap - Encargos'!J50-'Swap - Encargos'!$L50)*(1+SUM($B133:$B$228))</f>
        <v>173.72880000000001</v>
      </c>
      <c r="T133" s="4">
        <f>Forward!T133*(1+SUM($B133:$B$228))+(-'Swap - Encargos'!K50-'Swap - Encargos'!$L50)*(1+SUM($B133:$B$228))</f>
        <v>161.31960000000001</v>
      </c>
      <c r="U133" s="4">
        <f>Forward!U133*(1+SUM($B133:$B$228))</f>
        <v>0</v>
      </c>
      <c r="V133" s="6"/>
      <c r="W133" s="20">
        <f t="shared" si="0"/>
        <v>222.53257499999998</v>
      </c>
      <c r="X133" s="20">
        <f t="shared" si="1"/>
        <v>171.03481085390945</v>
      </c>
      <c r="Y133" s="23">
        <f t="shared" si="2"/>
        <v>206.97511499999999</v>
      </c>
      <c r="Z133" s="23">
        <f t="shared" si="3"/>
        <v>168.21197530864197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4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7"/>
        <v>183.57247499999997</v>
      </c>
      <c r="AJ133" s="9">
        <f t="shared" si="8"/>
        <v>0.45203199270730565</v>
      </c>
      <c r="AK133" s="9">
        <f>IF(AJ133&gt;0,AJ133,0)</f>
        <v>0.45203199270730565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Encargos'!F51-'Swap - Encargos'!$L51)*(1+SUM($B134:$B$228))</f>
        <v>305.11679999999996</v>
      </c>
      <c r="P134" s="4">
        <f>Forward!P134*(1+SUM($B134:$B$228))+(-'Swap - Encargos'!G51-'Swap - Encargos'!$L51)*(1+SUM($B134:$B$228))</f>
        <v>236.05319999999995</v>
      </c>
      <c r="Q134" s="4">
        <f>Forward!Q134*(1+SUM($B134:$B$228))+(-'Swap - Encargos'!H51-'Swap - Encargos'!$L51)*(1+SUM($B134:$B$228))</f>
        <v>229.86839999999998</v>
      </c>
      <c r="R134" s="4">
        <f>Forward!R134*(1+SUM($B134:$B$228))+(-'Swap - Encargos'!I51-'Swap - Encargos'!$L51)*(1+SUM($B134:$B$228))</f>
        <v>212.34479999999999</v>
      </c>
      <c r="S134" s="4">
        <f>Forward!S134*(1+SUM($B134:$B$228))+(-'Swap - Encargos'!J51-'Swap - Encargos'!$L51)*(1+SUM($B134:$B$228))</f>
        <v>182.45159999999998</v>
      </c>
      <c r="T134" s="4">
        <f>Forward!T134*(1+SUM($B134:$B$228))+(-'Swap - Encargos'!K51-'Swap - Encargos'!$L51)*(1+SUM($B134:$B$228))</f>
        <v>172.14359999999999</v>
      </c>
      <c r="U134" s="4">
        <f>Forward!U134*(1+SUM($B134:$B$228))</f>
        <v>0</v>
      </c>
      <c r="V134" s="6"/>
      <c r="W134" s="20">
        <f t="shared" si="0"/>
        <v>257.01279999999997</v>
      </c>
      <c r="X134" s="20">
        <f t="shared" si="1"/>
        <v>171.03481085390945</v>
      </c>
      <c r="Y134" s="23">
        <f t="shared" si="2"/>
        <v>233.16695999999999</v>
      </c>
      <c r="Z134" s="23">
        <f t="shared" si="3"/>
        <v>168.21197530864197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7"/>
        <v>144.99920000000003</v>
      </c>
      <c r="AJ134" s="9">
        <f t="shared" si="8"/>
        <v>0.36068376068376073</v>
      </c>
      <c r="AK134" s="9">
        <f>IF(AJ134&gt;0,AJ134,0)</f>
        <v>0.36068376068376073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Encargos'!F52-'Swap - Encargos'!$L52)*(1+SUM($B135:$B$228))</f>
        <v>353.48699999999997</v>
      </c>
      <c r="P135" s="4">
        <f>Forward!P135*(1+SUM($B135:$B$228))+(-'Swap - Encargos'!G52-'Swap - Encargos'!$L52)*(1+SUM($B135:$B$228))</f>
        <v>238.73180000000002</v>
      </c>
      <c r="Q135" s="4">
        <f>Forward!Q135*(1+SUM($B135:$B$228))+(-'Swap - Encargos'!H52-'Swap - Encargos'!$L52)*(1+SUM($B135:$B$228))</f>
        <v>245.904</v>
      </c>
      <c r="R135" s="4">
        <f>Forward!R135*(1+SUM($B135:$B$228))+(-'Swap - Encargos'!I52-'Swap - Encargos'!$L52)*(1+SUM($B135:$B$228))</f>
        <v>218.2398</v>
      </c>
      <c r="S135" s="4">
        <f>Forward!S135*(1+SUM($B135:$B$228))+(-'Swap - Encargos'!J52-'Swap - Encargos'!$L52)*(1+SUM($B135:$B$228))</f>
        <v>200.82159999999999</v>
      </c>
      <c r="T135" s="4">
        <f>Forward!T135*(1+SUM($B135:$B$228))+(-'Swap - Encargos'!K52-'Swap - Encargos'!$L52)*(1+SUM($B135:$B$228))</f>
        <v>174.18200000000002</v>
      </c>
      <c r="U135" s="4">
        <f>Forward!U135*(1+SUM($B135:$B$228))</f>
        <v>0</v>
      </c>
      <c r="V135" s="6"/>
      <c r="W135" s="20">
        <f t="shared" si="0"/>
        <v>275.61739999999998</v>
      </c>
      <c r="X135" s="20">
        <f t="shared" si="1"/>
        <v>171.03481085390945</v>
      </c>
      <c r="Y135" s="23">
        <f t="shared" si="2"/>
        <v>248.44842333333332</v>
      </c>
      <c r="Z135" s="23">
        <f t="shared" si="3"/>
        <v>168.21197530864197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126.39460000000003</v>
      </c>
      <c r="AJ135" s="9">
        <f>(AE135-W135)/AE135</f>
        <v>0.31440504263554331</v>
      </c>
      <c r="AK135" s="9">
        <f>IF(AJ135&gt;0,AJ135,0)</f>
        <v>0.31440504263554331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Encargos'!F53-'Swap - Encargos'!$L53)*(1+SUM($B136:$B$228))</f>
        <v>309.83680000000004</v>
      </c>
      <c r="P136" s="4">
        <f>Forward!P136*(1+SUM($B136:$B$228))+(-'Swap - Encargos'!G53-'Swap - Encargos'!$L53)*(1+SUM($B136:$B$228))</f>
        <v>225.2432</v>
      </c>
      <c r="Q136" s="4">
        <f>Forward!Q136*(1+SUM($B136:$B$228))+(-'Swap - Encargos'!H53-'Swap - Encargos'!$L53)*(1+SUM($B136:$B$228))</f>
        <v>225.24320000000006</v>
      </c>
      <c r="R136" s="4">
        <f>Forward!R136*(1+SUM($B136:$B$228))+(-'Swap - Encargos'!I53-'Swap - Encargos'!$L53)*(1+SUM($B136:$B$228))</f>
        <v>209.95520000000002</v>
      </c>
      <c r="S136" s="4">
        <f>Forward!S136*(1+SUM($B136:$B$228))+(-'Swap - Encargos'!J53-'Swap - Encargos'!$L53)*(1+SUM($B136:$B$228))</f>
        <v>198.74400000000003</v>
      </c>
      <c r="T136" s="4">
        <f>Forward!T136*(1+SUM($B136:$B$228))+(-'Swap - Encargos'!K53-'Swap - Encargos'!$L53)*(1+SUM($B136:$B$228))</f>
        <v>185.49440000000001</v>
      </c>
      <c r="U136" s="4">
        <f>Forward!U136*(1+SUM($B136:$B$228))</f>
        <v>0</v>
      </c>
      <c r="V136" s="6"/>
      <c r="W136" s="20">
        <f t="shared" si="0"/>
        <v>247.89208888888894</v>
      </c>
      <c r="X136" s="20">
        <f t="shared" si="1"/>
        <v>171.03481085390945</v>
      </c>
      <c r="Y136" s="23">
        <f t="shared" si="2"/>
        <v>229.65973333333335</v>
      </c>
      <c r="Z136" s="23">
        <f t="shared" si="3"/>
        <v>168.21197530864197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15">AD136*(1-0%)</f>
        <v>402.012</v>
      </c>
      <c r="AF136" s="8">
        <f t="shared" si="4"/>
        <v>421.44258000000002</v>
      </c>
      <c r="AG136" s="14">
        <f t="shared" ref="AG136:AG139" si="16">$AE136+$AB136</f>
        <v>448.01660400000003</v>
      </c>
      <c r="AH136" s="8">
        <f t="shared" si="6"/>
        <v>483.20811600000002</v>
      </c>
      <c r="AI136" s="25">
        <f t="shared" ref="AI136:AI139" si="17">(AE136-W136)</f>
        <v>154.11991111111107</v>
      </c>
      <c r="AJ136" s="9">
        <f t="shared" ref="AJ136:AJ139" si="18">(AE136-W136)/AE136</f>
        <v>0.38337141953750403</v>
      </c>
      <c r="AK136" s="9">
        <f t="shared" ref="AK136:AK139" si="19">IF(AJ136&gt;0,AJ136,0)</f>
        <v>0.38337141953750403</v>
      </c>
      <c r="AL136" s="9">
        <f t="shared" ref="AL136:AL139" si="20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Encargos'!F54-'Swap - Encargos'!$L54)*(1+SUM($B137:$B$228))</f>
        <v>238.95</v>
      </c>
      <c r="P137" s="4">
        <f>Forward!P137*(1+SUM($B137:$B$228))+(-'Swap - Encargos'!G54-'Swap - Encargos'!$L54)*(1+SUM($B137:$B$228))</f>
        <v>220.72499999999999</v>
      </c>
      <c r="Q137" s="4">
        <f>Forward!Q137*(1+SUM($B137:$B$228))+(-'Swap - Encargos'!H54-'Swap - Encargos'!$L54)*(1+SUM($B137:$B$228))</f>
        <v>223.76249999999999</v>
      </c>
      <c r="R137" s="4">
        <f>Forward!R137*(1+SUM($B137:$B$228))+(-'Swap - Encargos'!I54-'Swap - Encargos'!$L54)*(1+SUM($B137:$B$228))</f>
        <v>204.52499999999998</v>
      </c>
      <c r="S137" s="4">
        <f>Forward!S137*(1+SUM($B137:$B$228))+(-'Swap - Encargos'!J54-'Swap - Encargos'!$L54)*(1+SUM($B137:$B$228))</f>
        <v>184.27499999999998</v>
      </c>
      <c r="T137" s="4">
        <f>Forward!T137*(1+SUM($B137:$B$228))+(-'Swap - Encargos'!K54-'Swap - Encargos'!$L54)*(1+SUM($B137:$B$228))</f>
        <v>178.2</v>
      </c>
      <c r="U137" s="4">
        <f>Forward!U137*(1+SUM($B137:$B$228))</f>
        <v>0</v>
      </c>
      <c r="V137" s="4"/>
      <c r="W137" s="20">
        <f t="shared" si="0"/>
        <v>224.94374999999999</v>
      </c>
      <c r="X137" s="20">
        <f t="shared" si="1"/>
        <v>171.03481085390945</v>
      </c>
      <c r="Y137" s="23">
        <f t="shared" si="2"/>
        <v>211.40999999999997</v>
      </c>
      <c r="Z137" s="23">
        <f t="shared" si="3"/>
        <v>168.21197530864197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15"/>
        <v>402.012</v>
      </c>
      <c r="AF137" s="8">
        <f t="shared" si="4"/>
        <v>421.44258000000002</v>
      </c>
      <c r="AG137" s="14">
        <f t="shared" si="16"/>
        <v>448.01660400000003</v>
      </c>
      <c r="AH137" s="8">
        <f t="shared" si="6"/>
        <v>483.20811600000002</v>
      </c>
      <c r="AI137" s="25">
        <f t="shared" si="17"/>
        <v>177.06825000000001</v>
      </c>
      <c r="AJ137" s="9">
        <f t="shared" si="18"/>
        <v>0.44045513566759203</v>
      </c>
      <c r="AK137" s="9">
        <f t="shared" si="19"/>
        <v>0.44045513566759203</v>
      </c>
      <c r="AL137" s="9">
        <f t="shared" si="20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Encargos'!F55-'Swap - Encargos'!$L55)*(1+SUM($B138:$B$228))</f>
        <v>279.61240000000004</v>
      </c>
      <c r="P138" s="4">
        <f>Forward!P138*(1+SUM($B138:$B$228))+(-'Swap - Encargos'!G55-'Swap - Encargos'!$L55)*(1+SUM($B138:$B$228))</f>
        <v>234.35139999999998</v>
      </c>
      <c r="Q138" s="4">
        <f>Forward!Q138*(1+SUM($B138:$B$228))+(-'Swap - Encargos'!H55-'Swap - Encargos'!$L55)*(1+SUM($B138:$B$228))</f>
        <v>225.29920000000004</v>
      </c>
      <c r="R138" s="4">
        <f>Forward!R138*(1+SUM($B138:$B$228))+(-'Swap - Encargos'!I55-'Swap - Encargos'!$L55)*(1+SUM($B138:$B$228))</f>
        <v>207.19480000000001</v>
      </c>
      <c r="S138" s="4">
        <f>Forward!S138*(1+SUM($B138:$B$228))+(-'Swap - Encargos'!J55-'Swap - Encargos'!$L55)*(1+SUM($B138:$B$228))</f>
        <v>202.16579999999999</v>
      </c>
      <c r="T138" s="4">
        <f>Forward!T138*(1+SUM($B138:$B$228))+(-'Swap - Encargos'!K55-'Swap - Encargos'!$L55)*(1+SUM($B138:$B$228))</f>
        <v>180.03820000000002</v>
      </c>
      <c r="U138" s="4">
        <f>Forward!U138*(1+SUM($B138:$B$228))</f>
        <v>0</v>
      </c>
      <c r="V138" s="4"/>
      <c r="W138" s="20">
        <f t="shared" si="0"/>
        <v>238.37460000000004</v>
      </c>
      <c r="X138" s="20">
        <f t="shared" si="1"/>
        <v>171.03481085390945</v>
      </c>
      <c r="Y138" s="23">
        <f t="shared" si="2"/>
        <v>223.08644000000004</v>
      </c>
      <c r="Z138" s="23">
        <f t="shared" si="3"/>
        <v>168.21197530864197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15"/>
        <v>402.012</v>
      </c>
      <c r="AF138" s="8">
        <f t="shared" si="4"/>
        <v>421.44258000000002</v>
      </c>
      <c r="AG138" s="14">
        <f t="shared" si="16"/>
        <v>448.01660400000003</v>
      </c>
      <c r="AH138" s="8">
        <f t="shared" si="6"/>
        <v>483.20811600000002</v>
      </c>
      <c r="AI138" s="25">
        <f t="shared" si="17"/>
        <v>163.63739999999996</v>
      </c>
      <c r="AJ138" s="9">
        <f t="shared" si="18"/>
        <v>0.407046058326617</v>
      </c>
      <c r="AK138" s="9">
        <f t="shared" si="19"/>
        <v>0.407046058326617</v>
      </c>
      <c r="AL138" s="9">
        <f t="shared" si="20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Encargos'!F56-'Swap - Encargos'!$L56)*(1+SUM($B139:$B$228))</f>
        <v>265</v>
      </c>
      <c r="P139" s="4">
        <f>Forward!P139*(1+SUM($B139:$B$228))+(-'Swap - Encargos'!G56-'Swap - Encargos'!$L56)*(1+SUM($B139:$B$228))</f>
        <v>242</v>
      </c>
      <c r="Q139" s="4">
        <f>Forward!Q139*(1+SUM($B139:$B$228))+(-'Swap - Encargos'!H56-'Swap - Encargos'!$L56)*(1+SUM($B139:$B$228))</f>
        <v>227</v>
      </c>
      <c r="R139" s="4">
        <f>Forward!R139*(1+SUM($B139:$B$228))+(-'Swap - Encargos'!I56-'Swap - Encargos'!$L56)*(1+SUM($B139:$B$228))</f>
        <v>211</v>
      </c>
      <c r="S139" s="4">
        <f>Forward!S139*(1+SUM($B139:$B$228))+(-'Swap - Encargos'!J56-'Swap - Encargos'!$L56)*(1+SUM($B139:$B$228))</f>
        <v>193</v>
      </c>
      <c r="T139" s="4">
        <f>Forward!T139*(1+SUM($B139:$B$228))+(-'Swap - Encargos'!K56-'Swap - Encargos'!$L56)*(1+SUM($B139:$B$228))</f>
        <v>183</v>
      </c>
      <c r="U139" s="4">
        <f>Forward!U139*(1+SUM($B139:$B$228))</f>
        <v>0</v>
      </c>
      <c r="V139" s="4"/>
      <c r="W139" s="20">
        <f t="shared" si="0"/>
        <v>237.16666666666666</v>
      </c>
      <c r="X139" s="20">
        <f t="shared" si="1"/>
        <v>171.03481085390945</v>
      </c>
      <c r="Y139" s="23">
        <f t="shared" si="2"/>
        <v>220.76666666666668</v>
      </c>
      <c r="Z139" s="23">
        <f t="shared" si="3"/>
        <v>168.21197530864197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15"/>
        <v>402.012</v>
      </c>
      <c r="AF139" s="8">
        <f t="shared" si="4"/>
        <v>421.44258000000002</v>
      </c>
      <c r="AG139" s="14">
        <f t="shared" si="16"/>
        <v>448.01660400000003</v>
      </c>
      <c r="AH139" s="8">
        <f t="shared" si="6"/>
        <v>483.20811600000002</v>
      </c>
      <c r="AI139" s="25">
        <f t="shared" si="17"/>
        <v>164.84533333333334</v>
      </c>
      <c r="AJ139" s="9">
        <f t="shared" si="18"/>
        <v>0.41005077792039379</v>
      </c>
      <c r="AK139" s="9">
        <f t="shared" si="19"/>
        <v>0.41005077792039379</v>
      </c>
      <c r="AL139" s="9">
        <f t="shared" si="20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56F63-6900-4246-A1B9-64EF5B80B091}">
  <dimension ref="A1:AR145"/>
  <sheetViews>
    <sheetView topLeftCell="A85" workbookViewId="0">
      <selection activeCell="A85" sqref="A1:XFD104857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Encargos'!B3-'Swap - Encargos'!$M3-'Swap - Encargos'!$L3)*(1+SUM($B86:$B$228))</f>
        <v>219.95999999999998</v>
      </c>
      <c r="L86" s="4">
        <f>Forward!L86*(1+SUM($B86:$B$228))+(-'Swap - Encargos'!C3-'Swap - Encargos'!$M3-'Swap - Encargos'!$L3)*(1+SUM($B86:$B$228))</f>
        <v>232.18</v>
      </c>
      <c r="M86" s="4">
        <f>Forward!M86*(1+SUM($B86:$B$228))+(-'Swap - Encargos'!D3-'Swap - Encargos'!$M3-'Swap - Encargos'!$L3)*(1+SUM($B86:$B$228))</f>
        <v>206.51799999999997</v>
      </c>
      <c r="N86" s="4">
        <f>Forward!N86*(1+SUM($B86:$B$228))+(-'Swap - Encargos'!E3-'Swap - Encargos'!$M3-'Swap - Encargos'!$L3)*(1+SUM($B86:$B$228))</f>
        <v>189.41</v>
      </c>
      <c r="O86" s="4">
        <f>Forward!O86*(1+SUM($B86:$B$228))+(-'Swap - Encargos'!F3-'Swap - Encargos'!$M3-'Swap - Encargos'!$L3)*(1+SUM($B86:$B$228))</f>
        <v>183.29999999999998</v>
      </c>
      <c r="P86" s="4">
        <f>Forward!P86*(1+SUM($B86:$B$228))+(-'Swap - Encargos'!G3-'Swap - Encargos'!$M3-'Swap - Encargos'!$L3)*(1+SUM($B86:$B$228))</f>
        <v>177.19</v>
      </c>
      <c r="Q86" s="4">
        <f>Forward!Q86*(1+SUM($B86:$B$228))+(-'Swap - Encargos'!H3-'Swap - Encargos'!$M3-'Swap - Encargos'!$L3)*(1+SUM($B86:$B$228))</f>
        <v>173.524</v>
      </c>
      <c r="R86" s="4">
        <f>Forward!R86*(1+SUM($B86:$B$228))+(-'Swap - Encargos'!I3-'Swap - Encargos'!$M3-'Swap - Encargos'!$L3)*(1+SUM($B86:$B$228))</f>
        <v>168.63600000000002</v>
      </c>
      <c r="S86" s="4">
        <f>Forward!S86*(1+SUM($B86:$B$228))+(-'Swap - Encargos'!J3-'Swap - Encargos'!$M3-'Swap - Encargos'!$L3)*(1+SUM($B86:$B$228))</f>
        <v>162.52600000000001</v>
      </c>
      <c r="T86" s="4">
        <f>Forward!T86*(1+SUM($B86:$B$228))+(-'Swap - Encargos'!K3-'Swap - Encargos'!$M3-'Swap - Encargos'!$L3)*(1+SUM($B86:$B$228))</f>
        <v>156.416</v>
      </c>
      <c r="U86" s="4">
        <f>Forward!U86*(1+SUM($B86:$B$228))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219.55266666666662</v>
      </c>
      <c r="X86" s="20">
        <f t="shared" ref="X86:X139" si="1">AVERAGE($W$2:$W$198)</f>
        <v>165.49740344650206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206.27359999999999</v>
      </c>
      <c r="Z86" s="23">
        <f t="shared" ref="Z86:Z139" si="3">AVERAGE($Y$2:$Y$198)</f>
        <v>162.67456790123455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134" si="7">(AE86-W86)</f>
        <v>154.37933333333334</v>
      </c>
      <c r="AJ86" s="9">
        <f t="shared" ref="AJ86:AJ134" si="8">(AE86-W86)/AE86</f>
        <v>0.41285403050108938</v>
      </c>
      <c r="AK86" s="9">
        <f t="shared" ref="AK86:AK130" si="9">IF(AJ86&gt;0,AJ86,0)</f>
        <v>0.41285403050108938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Encargos'!B4-'Swap - Encargos'!$M4-'Swap - Encargos'!$L4)*(1+SUM($B87:$B$228))</f>
        <v>133.82599999999996</v>
      </c>
      <c r="L87" s="4">
        <f>Forward!L87*(1+SUM($B87:$B$228))+(-'Swap - Encargos'!C4-'Swap - Encargos'!$M4-'Swap - Encargos'!$L4)*(1+SUM($B87:$B$228))</f>
        <v>215.33819999999997</v>
      </c>
      <c r="M87" s="4">
        <f>Forward!M87*(1+SUM($B87:$B$228))+(-'Swap - Encargos'!D4-'Swap - Encargos'!$M4-'Swap - Encargos'!$L4)*(1+SUM($B87:$B$228))</f>
        <v>210.47179999999997</v>
      </c>
      <c r="N87" s="4">
        <f>Forward!N87*(1+SUM($B87:$B$228))+(-'Swap - Encargos'!E4-'Swap - Encargos'!$M4-'Swap - Encargos'!$L4)*(1+SUM($B87:$B$228))</f>
        <v>192.22280000000001</v>
      </c>
      <c r="O87" s="4">
        <f>Forward!O87*(1+SUM($B87:$B$228))+(-'Swap - Encargos'!F4-'Swap - Encargos'!$M4-'Swap - Encargos'!$L4)*(1+SUM($B87:$B$228))</f>
        <v>184.92320000000001</v>
      </c>
      <c r="P87" s="4">
        <f>Forward!P87*(1+SUM($B87:$B$228))+(-'Swap - Encargos'!G4-'Swap - Encargos'!$M4-'Swap - Encargos'!$L4)*(1+SUM($B87:$B$228))</f>
        <v>178.84019999999998</v>
      </c>
      <c r="Q87" s="4">
        <f>Forward!Q87*(1+SUM($B87:$B$228))+(-'Swap - Encargos'!H4-'Swap - Encargos'!$M4-'Swap - Encargos'!$L4)*(1+SUM($B87:$B$228))</f>
        <v>175.19039999999998</v>
      </c>
      <c r="R87" s="4">
        <f>Forward!R87*(1+SUM($B87:$B$228))+(-'Swap - Encargos'!I4-'Swap - Encargos'!$M4-'Swap - Encargos'!$L4)*(1+SUM($B87:$B$228))</f>
        <v>170.32399999999998</v>
      </c>
      <c r="S87" s="4">
        <f>Forward!S87*(1+SUM($B87:$B$228))+(-'Swap - Encargos'!J4-'Swap - Encargos'!$M4-'Swap - Encargos'!$L4)*(1+SUM($B87:$B$228))</f>
        <v>164.24099999999999</v>
      </c>
      <c r="T87" s="4">
        <f>Forward!T87*(1+SUM($B87:$B$228))+(-'Swap - Encargos'!K4-'Swap - Encargos'!$M4-'Swap - Encargos'!$L4)*(1+SUM($B87:$B$228))</f>
        <v>158.15799999999999</v>
      </c>
      <c r="U87" s="4">
        <f>Forward!U87*(1+SUM($B87:$B$228))</f>
        <v>0</v>
      </c>
      <c r="V87" s="6"/>
      <c r="W87" s="20">
        <f t="shared" si="0"/>
        <v>188.16746666666663</v>
      </c>
      <c r="X87" s="20">
        <f t="shared" si="1"/>
        <v>165.49740344650206</v>
      </c>
      <c r="Y87" s="23">
        <f t="shared" si="2"/>
        <v>188.10663666666667</v>
      </c>
      <c r="Z87" s="23">
        <f t="shared" si="3"/>
        <v>162.67456790123455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185.76453333333333</v>
      </c>
      <c r="AJ87" s="9">
        <f t="shared" si="8"/>
        <v>0.49678693808856517</v>
      </c>
      <c r="AK87" s="9">
        <f t="shared" si="9"/>
        <v>0.49678693808856517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Encargos'!B5-'Swap - Encargos'!$M5-'Swap - Encargos'!$L5)*(1+SUM($B88:$B$228))</f>
        <v>183.38800000000003</v>
      </c>
      <c r="L88" s="4">
        <f>Forward!L88*(1+SUM($B88:$B$228))+(-'Swap - Encargos'!C5-'Swap - Encargos'!$M5-'Swap - Encargos'!$L5)*(1+SUM($B88:$B$228))</f>
        <v>250.95200000000006</v>
      </c>
      <c r="M88" s="4">
        <f>Forward!M88*(1+SUM($B88:$B$228))+(-'Swap - Encargos'!D5-'Swap - Encargos'!$M5-'Swap - Encargos'!$L5)*(1+SUM($B88:$B$228))</f>
        <v>215.96350000000001</v>
      </c>
      <c r="N88" s="4">
        <f>Forward!N88*(1+SUM($B88:$B$228))+(-'Swap - Encargos'!E5-'Swap - Encargos'!$M5-'Swap - Encargos'!$L5)*(1+SUM($B88:$B$228))</f>
        <v>184.59450000000001</v>
      </c>
      <c r="O88" s="4">
        <f>Forward!O88*(1+SUM($B88:$B$228))+(-'Swap - Encargos'!F5-'Swap - Encargos'!$M5-'Swap - Encargos'!$L5)*(1+SUM($B88:$B$228))</f>
        <v>182.18150000000003</v>
      </c>
      <c r="P88" s="4">
        <f>Forward!P88*(1+SUM($B88:$B$228))+(-'Swap - Encargos'!G5-'Swap - Encargos'!$M5-'Swap - Encargos'!$L5)*(1+SUM($B88:$B$228))</f>
        <v>176.14900000000003</v>
      </c>
      <c r="Q88" s="4">
        <f>Forward!Q88*(1+SUM($B88:$B$228))+(-'Swap - Encargos'!H5-'Swap - Encargos'!$M5-'Swap - Encargos'!$L5)*(1+SUM($B88:$B$228))</f>
        <v>172.52950000000001</v>
      </c>
      <c r="R88" s="4">
        <f>Forward!R88*(1+SUM($B88:$B$228))+(-'Swap - Encargos'!I5-'Swap - Encargos'!$M5-'Swap - Encargos'!$L5)*(1+SUM($B88:$B$228))</f>
        <v>167.70350000000002</v>
      </c>
      <c r="S88" s="4">
        <f>Forward!S88*(1+SUM($B88:$B$228))+(-'Swap - Encargos'!J5-'Swap - Encargos'!$M5-'Swap - Encargos'!$L5)*(1+SUM($B88:$B$228))</f>
        <v>161.67099999999999</v>
      </c>
      <c r="T88" s="4">
        <f>Forward!T88*(1+SUM($B88:$B$228))+(-'Swap - Encargos'!K5-'Swap - Encargos'!$M5-'Swap - Encargos'!$L5)*(1+SUM($B88:$B$228))</f>
        <v>155.63850000000002</v>
      </c>
      <c r="U88" s="4">
        <f>Forward!U88*(1+SUM($B88:$B$228))</f>
        <v>0</v>
      </c>
      <c r="V88" s="6"/>
      <c r="W88" s="20">
        <f t="shared" si="0"/>
        <v>216.83486111111114</v>
      </c>
      <c r="X88" s="20">
        <f t="shared" si="1"/>
        <v>165.49740344650206</v>
      </c>
      <c r="Y88" s="23">
        <f t="shared" si="2"/>
        <v>203.1746</v>
      </c>
      <c r="Z88" s="23">
        <f t="shared" si="3"/>
        <v>162.67456790123455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157.09713888888882</v>
      </c>
      <c r="AJ88" s="9">
        <f t="shared" si="8"/>
        <v>0.42012221176280401</v>
      </c>
      <c r="AK88" s="9">
        <f t="shared" si="9"/>
        <v>0.42012221176280401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Encargos'!B6-'Swap - Encargos'!$M6-'Swap - Encargos'!$L6)*(1+SUM($B89:$B$228))</f>
        <v>155.92930000000001</v>
      </c>
      <c r="L89" s="4">
        <f>Forward!L89*(1+SUM($B89:$B$228))+(-'Swap - Encargos'!C6-'Swap - Encargos'!$M6-'Swap - Encargos'!$L6)*(1+SUM($B89:$B$228))</f>
        <v>239.25030000000004</v>
      </c>
      <c r="M89" s="4">
        <f>Forward!M89*(1+SUM($B89:$B$228))+(-'Swap - Encargos'!D6-'Swap - Encargos'!$M6-'Swap - Encargos'!$L6)*(1+SUM($B89:$B$228))</f>
        <v>219.01520000000005</v>
      </c>
      <c r="N89" s="4">
        <f>Forward!N89*(1+SUM($B89:$B$228))+(-'Swap - Encargos'!E6-'Swap - Encargos'!$M6-'Swap - Encargos'!$L6)*(1+SUM($B89:$B$228))</f>
        <v>190.44800000000001</v>
      </c>
      <c r="O89" s="4">
        <f>Forward!O89*(1+SUM($B89:$B$228))+(-'Swap - Encargos'!F6-'Swap - Encargos'!$M6-'Swap - Encargos'!$L6)*(1+SUM($B89:$B$228))</f>
        <v>179.7353</v>
      </c>
      <c r="P89" s="4">
        <f>Forward!P89*(1+SUM($B89:$B$228))+(-'Swap - Encargos'!G6-'Swap - Encargos'!$M6-'Swap - Encargos'!$L6)*(1+SUM($B89:$B$228))</f>
        <v>173.78380000000004</v>
      </c>
      <c r="Q89" s="4">
        <f>Forward!Q89*(1+SUM($B89:$B$228))+(-'Swap - Encargos'!H6-'Swap - Encargos'!$M6-'Swap - Encargos'!$L6)*(1+SUM($B89:$B$228))</f>
        <v>170.21290000000002</v>
      </c>
      <c r="R89" s="4">
        <f>Forward!R89*(1+SUM($B89:$B$228))+(-'Swap - Encargos'!I6-'Swap - Encargos'!$M6-'Swap - Encargos'!$L6)*(1+SUM($B89:$B$228))</f>
        <v>167.8323</v>
      </c>
      <c r="S89" s="4">
        <f>Forward!S89*(1+SUM($B89:$B$228))+(-'Swap - Encargos'!J6-'Swap - Encargos'!$M6-'Swap - Encargos'!$L6)*(1+SUM($B89:$B$228))</f>
        <v>161.88080000000002</v>
      </c>
      <c r="T89" s="4">
        <f>Forward!T89*(1+SUM($B89:$B$228))+(-'Swap - Encargos'!K6-'Swap - Encargos'!$M6-'Swap - Encargos'!$L6)*(1+SUM($B89:$B$228))</f>
        <v>155.92930000000001</v>
      </c>
      <c r="U89" s="4">
        <f>Forward!U89*(1+SUM($B89:$B$228))</f>
        <v>0</v>
      </c>
      <c r="V89" s="6"/>
      <c r="W89" s="20">
        <f t="shared" si="0"/>
        <v>207.60815833333336</v>
      </c>
      <c r="X89" s="20">
        <f t="shared" si="1"/>
        <v>165.49740344650206</v>
      </c>
      <c r="Y89" s="23">
        <f t="shared" si="2"/>
        <v>197.76834500000001</v>
      </c>
      <c r="Z89" s="23">
        <f t="shared" si="3"/>
        <v>162.67456790123455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166.3238416666666</v>
      </c>
      <c r="AJ89" s="9">
        <f t="shared" si="8"/>
        <v>0.4447970263755619</v>
      </c>
      <c r="AK89" s="9">
        <f t="shared" si="9"/>
        <v>0.4447970263755619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Encargos'!B7-'Swap - Encargos'!$M7-'Swap - Encargos'!$L7)*(1+SUM($B90:$B$228))</f>
        <v>152.18130000000002</v>
      </c>
      <c r="L90" s="4">
        <f>Forward!L90*(1+SUM($B90:$B$228))+(-'Swap - Encargos'!C7-'Swap - Encargos'!$M7-'Swap - Encargos'!$L7)*(1+SUM($B90:$B$228))</f>
        <v>211.16629999999998</v>
      </c>
      <c r="M90" s="4">
        <f>Forward!M90*(1+SUM($B90:$B$228))+(-'Swap - Encargos'!D7-'Swap - Encargos'!$M7-'Swap - Encargos'!$L7)*(1+SUM($B90:$B$228))</f>
        <v>215.88509999999997</v>
      </c>
      <c r="N90" s="4">
        <f>Forward!N90*(1+SUM($B90:$B$228))+(-'Swap - Encargos'!E7-'Swap - Encargos'!$M7-'Swap - Encargos'!$L7)*(1+SUM($B90:$B$228))</f>
        <v>200.54900000000001</v>
      </c>
      <c r="O90" s="4">
        <f>Forward!O90*(1+SUM($B90:$B$228))+(-'Swap - Encargos'!F7-'Swap - Encargos'!$M7-'Swap - Encargos'!$L7)*(1+SUM($B90:$B$228))</f>
        <v>181.6738</v>
      </c>
      <c r="P90" s="4">
        <f>Forward!P90*(1+SUM($B90:$B$228))+(-'Swap - Encargos'!G7-'Swap - Encargos'!$M7-'Swap - Encargos'!$L7)*(1+SUM($B90:$B$228))</f>
        <v>179.31439999999998</v>
      </c>
      <c r="Q90" s="4">
        <f>Forward!Q90*(1+SUM($B90:$B$228))+(-'Swap - Encargos'!H7-'Swap - Encargos'!$M7-'Swap - Encargos'!$L7)*(1+SUM($B90:$B$228))</f>
        <v>175.77529999999999</v>
      </c>
      <c r="R90" s="4">
        <f>Forward!R90*(1+SUM($B90:$B$228))+(-'Swap - Encargos'!I7-'Swap - Encargos'!$M7-'Swap - Encargos'!$L7)*(1+SUM($B90:$B$228))</f>
        <v>173.41589999999999</v>
      </c>
      <c r="S90" s="4">
        <f>Forward!S90*(1+SUM($B90:$B$228))+(-'Swap - Encargos'!J7-'Swap - Encargos'!$M7-'Swap - Encargos'!$L7)*(1+SUM($B90:$B$228))</f>
        <v>167.51739999999998</v>
      </c>
      <c r="T90" s="4">
        <f>Forward!T90*(1+SUM($B90:$B$228))+(-'Swap - Encargos'!K7-'Swap - Encargos'!$M7-'Swap - Encargos'!$L7)*(1+SUM($B90:$B$228))</f>
        <v>161.6189</v>
      </c>
      <c r="U90" s="4">
        <f>Forward!U90*(1+SUM($B90:$B$228))</f>
        <v>0</v>
      </c>
      <c r="V90" s="6"/>
      <c r="W90" s="20">
        <f t="shared" si="0"/>
        <v>198.45175555555554</v>
      </c>
      <c r="X90" s="20">
        <f t="shared" si="1"/>
        <v>165.49740344650206</v>
      </c>
      <c r="Y90" s="23">
        <f t="shared" si="2"/>
        <v>194.09997333333334</v>
      </c>
      <c r="Z90" s="23">
        <f t="shared" si="3"/>
        <v>162.67456790123455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175.48024444444442</v>
      </c>
      <c r="AJ90" s="9">
        <f t="shared" si="8"/>
        <v>0.46928383889168201</v>
      </c>
      <c r="AK90" s="9">
        <f t="shared" si="9"/>
        <v>0.46928383889168201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Encargos'!B8-'Swap - Encargos'!$M8-'Swap - Encargos'!$L8)*(1+SUM($B91:$B$228))</f>
        <v>145.70000000000002</v>
      </c>
      <c r="L91" s="4">
        <f>Forward!L91*(1+SUM($B91:$B$228))+(-'Swap - Encargos'!C8-'Swap - Encargos'!$M8-'Swap - Encargos'!$L8)*(1+SUM($B91:$B$228))</f>
        <v>213.85000000000002</v>
      </c>
      <c r="M91" s="4">
        <f>Forward!M91*(1+SUM($B91:$B$228))+(-'Swap - Encargos'!D8-'Swap - Encargos'!$M8-'Swap - Encargos'!$L8)*(1+SUM($B91:$B$228))</f>
        <v>210.32500000000005</v>
      </c>
      <c r="N91" s="4">
        <f>Forward!N91*(1+SUM($B91:$B$228))+(-'Swap - Encargos'!E8-'Swap - Encargos'!$M8-'Swap - Encargos'!$L8)*(1+SUM($B91:$B$228))</f>
        <v>180.95000000000002</v>
      </c>
      <c r="O91" s="4">
        <f>Forward!O91*(1+SUM($B91:$B$228))+(-'Swap - Encargos'!F8-'Swap - Encargos'!$M8-'Swap - Encargos'!$L8)*(1+SUM($B91:$B$228))</f>
        <v>172.72500000000002</v>
      </c>
      <c r="P91" s="4">
        <f>Forward!P91*(1+SUM($B91:$B$228))+(-'Swap - Encargos'!G8-'Swap - Encargos'!$M8-'Swap - Encargos'!$L8)*(1+SUM($B91:$B$228))</f>
        <v>171.55</v>
      </c>
      <c r="Q91" s="4">
        <f>Forward!Q91*(1+SUM($B91:$B$228))+(-'Swap - Encargos'!H8-'Swap - Encargos'!$M8-'Swap - Encargos'!$L8)*(1+SUM($B91:$B$228))</f>
        <v>168.02500000000001</v>
      </c>
      <c r="R91" s="4">
        <f>Forward!R91*(1+SUM($B91:$B$228))+(-'Swap - Encargos'!I8-'Swap - Encargos'!$M8-'Swap - Encargos'!$L8)*(1+SUM($B91:$B$228))</f>
        <v>165.67500000000001</v>
      </c>
      <c r="S91" s="4">
        <f>Forward!S91*(1+SUM($B91:$B$228))+(-'Swap - Encargos'!J8-'Swap - Encargos'!$M8-'Swap - Encargos'!$L8)*(1+SUM($B91:$B$228))</f>
        <v>159.80000000000001</v>
      </c>
      <c r="T91" s="4">
        <f>Forward!T91*(1+SUM($B91:$B$228))+(-'Swap - Encargos'!K8-'Swap - Encargos'!$M8-'Swap - Encargos'!$L8)*(1+SUM($B91:$B$228))</f>
        <v>153.92500000000001</v>
      </c>
      <c r="U91" s="4">
        <f>Forward!U91*(1+SUM($B91:$B$228))</f>
        <v>0</v>
      </c>
      <c r="V91" s="6"/>
      <c r="W91" s="20">
        <f t="shared" si="0"/>
        <v>194.85416666666669</v>
      </c>
      <c r="X91" s="20">
        <f t="shared" si="1"/>
        <v>165.49740344650206</v>
      </c>
      <c r="Y91" s="23">
        <f t="shared" si="2"/>
        <v>186.8641666666667</v>
      </c>
      <c r="Z91" s="23">
        <f t="shared" si="3"/>
        <v>162.67456790123455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179.07783333333327</v>
      </c>
      <c r="AJ91" s="9">
        <f t="shared" si="8"/>
        <v>0.4789048097871626</v>
      </c>
      <c r="AK91" s="9">
        <f t="shared" si="9"/>
        <v>0.4789048097871626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Encargos'!B9-'Swap - Encargos'!$M9-'Swap - Encargos'!$L9)*(1+SUM($B92:$B$228))</f>
        <v>65.424800000000005</v>
      </c>
      <c r="L92" s="4">
        <f>Forward!L92*(1+SUM($B92:$B$228))+(-'Swap - Encargos'!C9-'Swap - Encargos'!$M9-'Swap - Encargos'!$L9)*(1+SUM($B92:$B$228))</f>
        <v>195.10610000000003</v>
      </c>
      <c r="M92" s="4">
        <f>Forward!M92*(1+SUM($B92:$B$228))+(-'Swap - Encargos'!D9-'Swap - Encargos'!$M9-'Swap - Encargos'!$L9)*(1+SUM($B92:$B$228))</f>
        <v>198.61100000000002</v>
      </c>
      <c r="N92" s="4">
        <f>Forward!N92*(1+SUM($B92:$B$228))+(-'Swap - Encargos'!E9-'Swap - Encargos'!$M9-'Swap - Encargos'!$L9)*(1+SUM($B92:$B$228))</f>
        <v>186.928</v>
      </c>
      <c r="O92" s="4">
        <f>Forward!O92*(1+SUM($B92:$B$228))+(-'Swap - Encargos'!F9-'Swap - Encargos'!$M9-'Swap - Encargos'!$L9)*(1+SUM($B92:$B$228))</f>
        <v>174.07670000000002</v>
      </c>
      <c r="P92" s="4">
        <f>Forward!P92*(1+SUM($B92:$B$228))+(-'Swap - Encargos'!G9-'Swap - Encargos'!$M9-'Swap - Encargos'!$L9)*(1+SUM($B92:$B$228))</f>
        <v>171.74010000000001</v>
      </c>
      <c r="Q92" s="4">
        <f>Forward!Q92*(1+SUM($B92:$B$228))+(-'Swap - Encargos'!H9-'Swap - Encargos'!$M9-'Swap - Encargos'!$L9)*(1+SUM($B92:$B$228))</f>
        <v>168.23520000000002</v>
      </c>
      <c r="R92" s="4">
        <f>Forward!R92*(1+SUM($B92:$B$228))+(-'Swap - Encargos'!I9-'Swap - Encargos'!$M9-'Swap - Encargos'!$L9)*(1+SUM($B92:$B$228))</f>
        <v>165.89860000000002</v>
      </c>
      <c r="S92" s="4">
        <f>Forward!S92*(1+SUM($B92:$B$228))+(-'Swap - Encargos'!J9-'Swap - Encargos'!$M9-'Swap - Encargos'!$L9)*(1+SUM($B92:$B$228))</f>
        <v>160.05710000000002</v>
      </c>
      <c r="T92" s="4">
        <f>Forward!T92*(1+SUM($B92:$B$228))+(-'Swap - Encargos'!K9-'Swap - Encargos'!$M9-'Swap - Encargos'!$L9)*(1+SUM($B92:$B$228))</f>
        <v>154.21560000000002</v>
      </c>
      <c r="U92" s="4">
        <f>Forward!U92*(1+SUM($B92:$B$228))</f>
        <v>0</v>
      </c>
      <c r="V92" s="6"/>
      <c r="W92" s="20">
        <f t="shared" si="0"/>
        <v>173.29783333333336</v>
      </c>
      <c r="X92" s="20">
        <f t="shared" si="1"/>
        <v>165.49740344650206</v>
      </c>
      <c r="Y92" s="23">
        <f t="shared" si="2"/>
        <v>174.66085000000001</v>
      </c>
      <c r="Z92" s="23">
        <f t="shared" si="3"/>
        <v>162.67456790123455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200.6341666666666</v>
      </c>
      <c r="AJ92" s="9">
        <f t="shared" si="8"/>
        <v>0.536552546095725</v>
      </c>
      <c r="AK92" s="9">
        <f t="shared" si="9"/>
        <v>0.536552546095725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Encargos'!B10-'Swap - Encargos'!$M10-'Swap - Encargos'!$L10)*(1+SUM($B93:$B$228))</f>
        <v>78.731700000000004</v>
      </c>
      <c r="L93" s="4">
        <f>Forward!L93*(1+SUM($B93:$B$228))+(-'Swap - Encargos'!C10-'Swap - Encargos'!$M10-'Swap - Encargos'!$L10)*(1+SUM($B93:$B$228))</f>
        <v>185.66579999999999</v>
      </c>
      <c r="M93" s="4">
        <f>Forward!M93*(1+SUM($B93:$B$228))+(-'Swap - Encargos'!D10-'Swap - Encargos'!$M10-'Swap - Encargos'!$L10)*(1+SUM($B93:$B$228))</f>
        <v>189.19110000000001</v>
      </c>
      <c r="N93" s="4">
        <f>Forward!N93*(1+SUM($B93:$B$228))+(-'Swap - Encargos'!E10-'Swap - Encargos'!$M10-'Swap - Encargos'!$L10)*(1+SUM($B93:$B$228))</f>
        <v>177.4401</v>
      </c>
      <c r="O93" s="4">
        <f>Forward!O93*(1+SUM($B93:$B$228))+(-'Swap - Encargos'!F10-'Swap - Encargos'!$M10-'Swap - Encargos'!$L10)*(1+SUM($B93:$B$228))</f>
        <v>171.56460000000001</v>
      </c>
      <c r="P93" s="4">
        <f>Forward!P93*(1+SUM($B93:$B$228))+(-'Swap - Encargos'!G10-'Swap - Encargos'!$M10-'Swap - Encargos'!$L10)*(1+SUM($B93:$B$228))</f>
        <v>169.21440000000001</v>
      </c>
      <c r="Q93" s="4">
        <f>Forward!Q93*(1+SUM($B93:$B$228))+(-'Swap - Encargos'!H10-'Swap - Encargos'!$M10-'Swap - Encargos'!$L10)*(1+SUM($B93:$B$228))</f>
        <v>169.21440000000001</v>
      </c>
      <c r="R93" s="4">
        <f>Forward!R93*(1+SUM($B93:$B$228))+(-'Swap - Encargos'!I10-'Swap - Encargos'!$M10-'Swap - Encargos'!$L10)*(1+SUM($B93:$B$228))</f>
        <v>160.98869999999999</v>
      </c>
      <c r="S93" s="4">
        <f>Forward!S93*(1+SUM($B93:$B$228))+(-'Swap - Encargos'!J10-'Swap - Encargos'!$M10-'Swap - Encargos'!$L10)*(1+SUM($B93:$B$228))</f>
        <v>155.11320000000001</v>
      </c>
      <c r="T93" s="4">
        <f>Forward!T93*(1+SUM($B93:$B$228))+(-'Swap - Encargos'!K10-'Swap - Encargos'!$M10-'Swap - Encargos'!$L10)*(1+SUM($B93:$B$228))</f>
        <v>149.23769999999999</v>
      </c>
      <c r="U93" s="4">
        <f>Forward!U93*(1+SUM($B93:$B$228))</f>
        <v>0</v>
      </c>
      <c r="V93" s="6"/>
      <c r="W93" s="20">
        <f t="shared" si="0"/>
        <v>170.38950000000003</v>
      </c>
      <c r="X93" s="20">
        <f t="shared" si="1"/>
        <v>165.49740344650206</v>
      </c>
      <c r="Y93" s="23">
        <f t="shared" si="2"/>
        <v>171.07497499999999</v>
      </c>
      <c r="Z93" s="23">
        <f t="shared" si="3"/>
        <v>162.67456790123455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203.54249999999993</v>
      </c>
      <c r="AJ93" s="9">
        <f t="shared" si="8"/>
        <v>0.54433025255928869</v>
      </c>
      <c r="AK93" s="9">
        <f t="shared" si="9"/>
        <v>0.54433025255928869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Encargos'!B11-'Swap - Encargos'!$M11-'Swap - Encargos'!$L11)*(1+SUM($B94:$B$228))</f>
        <v>101.3682</v>
      </c>
      <c r="L94" s="4">
        <f>Forward!L94*(1+SUM($B94:$B$228))+(-'Swap - Encargos'!C11-'Swap - Encargos'!$M11-'Swap - Encargos'!$L11)*(1+SUM($B94:$B$228))</f>
        <v>169.7328</v>
      </c>
      <c r="M94" s="4">
        <f>Forward!M94*(1+SUM($B94:$B$228))+(-'Swap - Encargos'!D11-'Swap - Encargos'!$M11-'Swap - Encargos'!$L11)*(1+SUM($B94:$B$228))</f>
        <v>188.59199999999998</v>
      </c>
      <c r="N94" s="4">
        <f>Forward!N94*(1+SUM($B94:$B$228))+(-'Swap - Encargos'!E11-'Swap - Encargos'!$M11-'Swap - Encargos'!$L11)*(1+SUM($B94:$B$228))</f>
        <v>187.41329999999999</v>
      </c>
      <c r="O94" s="4">
        <f>Forward!O94*(1+SUM($B94:$B$228))+(-'Swap - Encargos'!F11-'Swap - Encargos'!$M11-'Swap - Encargos'!$L11)*(1+SUM($B94:$B$228))</f>
        <v>174.44760000000002</v>
      </c>
      <c r="P94" s="4">
        <f>Forward!P94*(1+SUM($B94:$B$228))+(-'Swap - Encargos'!G11-'Swap - Encargos'!$M11-'Swap - Encargos'!$L11)*(1+SUM($B94:$B$228))</f>
        <v>172.09020000000001</v>
      </c>
      <c r="Q94" s="4">
        <f>Forward!Q94*(1+SUM($B94:$B$228))+(-'Swap - Encargos'!H11-'Swap - Encargos'!$M11-'Swap - Encargos'!$L11)*(1+SUM($B94:$B$228))</f>
        <v>165.018</v>
      </c>
      <c r="R94" s="4">
        <f>Forward!R94*(1+SUM($B94:$B$228))+(-'Swap - Encargos'!I11-'Swap - Encargos'!$M11-'Swap - Encargos'!$L11)*(1+SUM($B94:$B$228))</f>
        <v>157.94580000000002</v>
      </c>
      <c r="S94" s="4">
        <f>Forward!S94*(1+SUM($B94:$B$228))+(-'Swap - Encargos'!J11-'Swap - Encargos'!$M11-'Swap - Encargos'!$L11)*(1+SUM($B94:$B$228))</f>
        <v>154.40970000000002</v>
      </c>
      <c r="T94" s="4">
        <f>Forward!T94*(1+SUM($B94:$B$228))+(-'Swap - Encargos'!K11-'Swap - Encargos'!$M11-'Swap - Encargos'!$L11)*(1+SUM($B94:$B$228))</f>
        <v>150.87360000000001</v>
      </c>
      <c r="U94" s="4">
        <f>Forward!U94*(1+SUM($B94:$B$228))</f>
        <v>0</v>
      </c>
      <c r="V94" s="6"/>
      <c r="W94" s="20">
        <f t="shared" si="0"/>
        <v>172.35213333333331</v>
      </c>
      <c r="X94" s="20">
        <f t="shared" si="1"/>
        <v>165.49740344650206</v>
      </c>
      <c r="Y94" s="23">
        <f t="shared" si="2"/>
        <v>173.74038000000002</v>
      </c>
      <c r="Z94" s="23">
        <f t="shared" si="3"/>
        <v>162.67456790123455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201.57986666666665</v>
      </c>
      <c r="AJ94" s="9">
        <f t="shared" si="8"/>
        <v>0.5390816155522038</v>
      </c>
      <c r="AK94" s="9">
        <f t="shared" si="9"/>
        <v>0.5390816155522038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Encargos'!B12-'Swap - Encargos'!$M12-'Swap - Encargos'!$L12)*(1+SUM($B95:$B$228))</f>
        <v>76.804000000000002</v>
      </c>
      <c r="L95" s="4">
        <f>Forward!L95*(1+SUM($B95:$B$228))+(-'Swap - Encargos'!C12-'Swap - Encargos'!$M12-'Swap - Encargos'!$L12)*(1+SUM($B95:$B$228))</f>
        <v>139.4288</v>
      </c>
      <c r="M95" s="4">
        <f>Forward!M95*(1+SUM($B95:$B$228))+(-'Swap - Encargos'!D12-'Swap - Encargos'!$M12-'Swap - Encargos'!$L12)*(1+SUM($B95:$B$228))</f>
        <v>164.2424</v>
      </c>
      <c r="N95" s="4">
        <f>Forward!N95*(1+SUM($B95:$B$228))+(-'Swap - Encargos'!E12-'Swap - Encargos'!$M12-'Swap - Encargos'!$L12)*(1+SUM($B95:$B$228))</f>
        <v>168.96879999999999</v>
      </c>
      <c r="O95" s="4">
        <f>Forward!O95*(1+SUM($B95:$B$228))+(-'Swap - Encargos'!F12-'Swap - Encargos'!$M12-'Swap - Encargos'!$L12)*(1+SUM($B95:$B$228))</f>
        <v>160.69760000000002</v>
      </c>
      <c r="P95" s="4">
        <f>Forward!P95*(1+SUM($B95:$B$228))+(-'Swap - Encargos'!G12-'Swap - Encargos'!$M12-'Swap - Encargos'!$L12)*(1+SUM($B95:$B$228))</f>
        <v>158.33440000000002</v>
      </c>
      <c r="Q95" s="4">
        <f>Forward!Q95*(1+SUM($B95:$B$228))+(-'Swap - Encargos'!H12-'Swap - Encargos'!$M12-'Swap - Encargos'!$L12)*(1+SUM($B95:$B$228))</f>
        <v>151.2448</v>
      </c>
      <c r="R95" s="4">
        <f>Forward!R95*(1+SUM($B95:$B$228))+(-'Swap - Encargos'!I12-'Swap - Encargos'!$M12-'Swap - Encargos'!$L12)*(1+SUM($B95:$B$228))</f>
        <v>147.69999999999999</v>
      </c>
      <c r="S95" s="4">
        <f>Forward!S95*(1+SUM($B95:$B$228))+(-'Swap - Encargos'!J12-'Swap - Encargos'!$M12-'Swap - Encargos'!$L12)*(1+SUM($B95:$B$228))</f>
        <v>144.15519999999998</v>
      </c>
      <c r="T95" s="4">
        <f>Forward!T95*(1+SUM($B95:$B$228))+(-'Swap - Encargos'!K12-'Swap - Encargos'!$M12-'Swap - Encargos'!$L12)*(1+SUM($B95:$B$228))</f>
        <v>140.6104</v>
      </c>
      <c r="U95" s="4">
        <f>Forward!U95*(1+SUM($B95:$B$228))</f>
        <v>0</v>
      </c>
      <c r="V95" s="6"/>
      <c r="W95" s="20">
        <f t="shared" si="0"/>
        <v>149.86626666666669</v>
      </c>
      <c r="X95" s="20">
        <f t="shared" si="1"/>
        <v>165.49740344650206</v>
      </c>
      <c r="Y95" s="23">
        <f t="shared" si="2"/>
        <v>154.25788000000003</v>
      </c>
      <c r="Z95" s="23">
        <f t="shared" si="3"/>
        <v>162.67456790123455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224.06573333333327</v>
      </c>
      <c r="AJ95" s="9">
        <f t="shared" si="8"/>
        <v>0.59921518707501176</v>
      </c>
      <c r="AK95" s="9">
        <f t="shared" si="9"/>
        <v>0.59921518707501176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Encargos'!B13-'Swap - Encargos'!$M13-'Swap - Encargos'!$L13)*(1+SUM($B96:$B$228))</f>
        <v>70.542000000000002</v>
      </c>
      <c r="L96" s="4">
        <f>Forward!L96*(1+SUM($B96:$B$228))+(-'Swap - Encargos'!C13-'Swap - Encargos'!$M13-'Swap - Encargos'!$L13)*(1+SUM($B96:$B$228))</f>
        <v>89.353200000000015</v>
      </c>
      <c r="M96" s="4">
        <f>Forward!M96*(1+SUM($B96:$B$228))+(-'Swap - Encargos'!D13-'Swap - Encargos'!$M13-'Swap - Encargos'!$L13)*(1+SUM($B96:$B$228))</f>
        <v>135.20549999999997</v>
      </c>
      <c r="N96" s="4">
        <f>Forward!N96*(1+SUM($B96:$B$228))+(-'Swap - Encargos'!E13-'Swap - Encargos'!$M13-'Swap - Encargos'!$L13)*(1+SUM($B96:$B$228))</f>
        <v>150.4896</v>
      </c>
      <c r="O96" s="4">
        <f>Forward!O96*(1+SUM($B96:$B$228))+(-'Swap - Encargos'!F13-'Swap - Encargos'!$M13-'Swap - Encargos'!$L13)*(1+SUM($B96:$B$228))</f>
        <v>142.25970000000001</v>
      </c>
      <c r="P96" s="4">
        <f>Forward!P96*(1+SUM($B96:$B$228))+(-'Swap - Encargos'!G13-'Swap - Encargos'!$M13-'Swap - Encargos'!$L13)*(1+SUM($B96:$B$228))</f>
        <v>155.19240000000002</v>
      </c>
      <c r="Q96" s="4">
        <f>Forward!Q96*(1+SUM($B96:$B$228))+(-'Swap - Encargos'!H13-'Swap - Encargos'!$M13-'Swap - Encargos'!$L13)*(1+SUM($B96:$B$228))</f>
        <v>148.13819999999998</v>
      </c>
      <c r="R96" s="4">
        <f>Forward!R96*(1+SUM($B96:$B$228))+(-'Swap - Encargos'!I13-'Swap - Encargos'!$M13-'Swap - Encargos'!$L13)*(1+SUM($B96:$B$228))</f>
        <v>148.13819999999998</v>
      </c>
      <c r="S96" s="4">
        <f>Forward!S96*(1+SUM($B96:$B$228))+(-'Swap - Encargos'!J13-'Swap - Encargos'!$M13-'Swap - Encargos'!$L13)*(1+SUM($B96:$B$228))</f>
        <v>143.43539999999999</v>
      </c>
      <c r="T96" s="4">
        <f>Forward!T96*(1+SUM($B96:$B$228))+(-'Swap - Encargos'!K13-'Swap - Encargos'!$M13-'Swap - Encargos'!$L13)*(1+SUM($B96:$B$228))</f>
        <v>136.38119999999998</v>
      </c>
      <c r="U96" s="4">
        <f>Forward!U96*(1+SUM($B96:$B$228))</f>
        <v>0</v>
      </c>
      <c r="V96" s="6"/>
      <c r="W96" s="20">
        <f t="shared" si="0"/>
        <v>120.57456666666667</v>
      </c>
      <c r="X96" s="20">
        <f t="shared" si="1"/>
        <v>165.49740344650206</v>
      </c>
      <c r="Y96" s="23">
        <f t="shared" si="2"/>
        <v>131.67839999999998</v>
      </c>
      <c r="Z96" s="23">
        <f t="shared" si="3"/>
        <v>162.67456790123455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253.35743333333329</v>
      </c>
      <c r="AJ96" s="9">
        <f t="shared" si="8"/>
        <v>0.677549483150234</v>
      </c>
      <c r="AK96" s="9">
        <f t="shared" si="9"/>
        <v>0.677549483150234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Encargos'!B14-'Swap - Encargos'!$M14-'Swap - Encargos'!$L14)*(1+SUM($B97:$B$228))</f>
        <v>73.8108</v>
      </c>
      <c r="L97" s="4">
        <f>Forward!L97*(1+SUM($B97:$B$228))+(-'Swap - Encargos'!C14-'Swap - Encargos'!$M14-'Swap - Encargos'!$L14)*(1+SUM($B97:$B$228))</f>
        <v>89.041599999999988</v>
      </c>
      <c r="M97" s="4">
        <f>Forward!M97*(1+SUM($B97:$B$228))+(-'Swap - Encargos'!D14-'Swap - Encargos'!$M14-'Swap - Encargos'!$L14)*(1+SUM($B97:$B$228))</f>
        <v>132.39079999999998</v>
      </c>
      <c r="N97" s="4">
        <f>Forward!N97*(1+SUM($B97:$B$228))+(-'Swap - Encargos'!E14-'Swap - Encargos'!$M14-'Swap - Encargos'!$L14)*(1+SUM($B97:$B$228))</f>
        <v>144.10679999999999</v>
      </c>
      <c r="O97" s="4">
        <f>Forward!O97*(1+SUM($B97:$B$228))+(-'Swap - Encargos'!F14-'Swap - Encargos'!$M14-'Swap - Encargos'!$L14)*(1+SUM($B97:$B$228))</f>
        <v>138.24879999999999</v>
      </c>
      <c r="P97" s="4">
        <f>Forward!P97*(1+SUM($B97:$B$228))+(-'Swap - Encargos'!G14-'Swap - Encargos'!$M14-'Swap - Encargos'!$L14)*(1+SUM($B97:$B$228))</f>
        <v>159.33760000000001</v>
      </c>
      <c r="Q97" s="4">
        <f>Forward!Q97*(1+SUM($B97:$B$228))+(-'Swap - Encargos'!H14-'Swap - Encargos'!$M14-'Swap - Encargos'!$L14)*(1+SUM($B97:$B$228))</f>
        <v>158.166</v>
      </c>
      <c r="R97" s="4">
        <f>Forward!R97*(1+SUM($B97:$B$228))+(-'Swap - Encargos'!I14-'Swap - Encargos'!$M14-'Swap - Encargos'!$L14)*(1+SUM($B97:$B$228))</f>
        <v>147.6216</v>
      </c>
      <c r="S97" s="4">
        <f>Forward!S97*(1+SUM($B97:$B$228))+(-'Swap - Encargos'!J14-'Swap - Encargos'!$M14-'Swap - Encargos'!$L14)*(1+SUM($B97:$B$228))</f>
        <v>142.93519999999998</v>
      </c>
      <c r="T97" s="4">
        <f>Forward!T97*(1+SUM($B97:$B$228))+(-'Swap - Encargos'!K14-'Swap - Encargos'!$M14-'Swap - Encargos'!$L14)*(1+SUM($B97:$B$228))</f>
        <v>135.90559999999999</v>
      </c>
      <c r="U97" s="4">
        <f>Forward!U97*(1+SUM($B97:$B$228))</f>
        <v>0</v>
      </c>
      <c r="V97" s="6"/>
      <c r="W97" s="20">
        <f t="shared" si="0"/>
        <v>119.8937333333333</v>
      </c>
      <c r="X97" s="20">
        <f t="shared" si="1"/>
        <v>165.49740344650206</v>
      </c>
      <c r="Y97" s="23">
        <f t="shared" si="2"/>
        <v>131.19967333333332</v>
      </c>
      <c r="Z97" s="23">
        <f t="shared" si="3"/>
        <v>162.67456790123455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254.03826666666666</v>
      </c>
      <c r="AJ97" s="9">
        <f t="shared" si="8"/>
        <v>0.67937022417623172</v>
      </c>
      <c r="AK97" s="9">
        <f t="shared" si="9"/>
        <v>0.67937022417623172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Encargos'!C15-'Swap - Encargos'!$M15-'Swap - Encargos'!$L15)*(1+SUM($B98:$B$228))</f>
        <v>79.247200000000007</v>
      </c>
      <c r="M98" s="4">
        <f>Forward!M98*(1+SUM($B98:$B$228))+(-'Swap - Encargos'!D15-'Swap - Encargos'!$M15-'Swap - Encargos'!$L15)*(1+SUM($B98:$B$228))</f>
        <v>101.38980000000001</v>
      </c>
      <c r="N98" s="4">
        <f>Forward!N98*(1+SUM($B98:$B$228))+(-'Swap - Encargos'!E15-'Swap - Encargos'!$M15-'Swap - Encargos'!$L15)*(1+SUM($B98:$B$228))</f>
        <v>118.8708</v>
      </c>
      <c r="O98" s="4">
        <f>Forward!O98*(1+SUM($B98:$B$228))+(-'Swap - Encargos'!F15-'Swap - Encargos'!$M15-'Swap - Encargos'!$L15)*(1+SUM($B98:$B$228))</f>
        <v>131.6902</v>
      </c>
      <c r="P98" s="4">
        <f>Forward!P98*(1+SUM($B98:$B$228))+(-'Swap - Encargos'!G15-'Swap - Encargos'!$M15-'Swap - Encargos'!$L15)*(1+SUM($B98:$B$228))</f>
        <v>163.15599999999998</v>
      </c>
      <c r="Q98" s="4">
        <f>Forward!Q98*(1+SUM($B98:$B$228))+(-'Swap - Encargos'!H15-'Swap - Encargos'!$M15-'Swap - Encargos'!$L15)*(1+SUM($B98:$B$228))</f>
        <v>158.49439999999998</v>
      </c>
      <c r="R98" s="4">
        <f>Forward!R98*(1+SUM($B98:$B$228))+(-'Swap - Encargos'!I15-'Swap - Encargos'!$M15-'Swap - Encargos'!$L15)*(1+SUM($B98:$B$228))</f>
        <v>151.50199999999998</v>
      </c>
      <c r="S98" s="4">
        <f>Forward!S98*(1+SUM($B98:$B$228))+(-'Swap - Encargos'!J15-'Swap - Encargos'!$M15-'Swap - Encargos'!$L15)*(1+SUM($B98:$B$228))</f>
        <v>146.84039999999999</v>
      </c>
      <c r="T98" s="4">
        <f>Forward!T98*(1+SUM($B98:$B$228))+(-'Swap - Encargos'!K15-'Swap - Encargos'!$M15-'Swap - Encargos'!$L15)*(1+SUM($B98:$B$228))</f>
        <v>139.84799999999998</v>
      </c>
      <c r="U98" s="4">
        <f>Forward!U98*(1+SUM($B98:$B$228))</f>
        <v>0</v>
      </c>
      <c r="V98" s="6"/>
      <c r="W98" s="20">
        <f t="shared" si="0"/>
        <v>99.835933333333344</v>
      </c>
      <c r="X98" s="20">
        <f t="shared" si="1"/>
        <v>165.49740344650206</v>
      </c>
      <c r="Y98" s="23">
        <f t="shared" si="2"/>
        <v>118.87079999999999</v>
      </c>
      <c r="Z98" s="23">
        <f t="shared" si="3"/>
        <v>162.67456790123455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269.36278666666664</v>
      </c>
      <c r="AJ98" s="9">
        <f t="shared" si="8"/>
        <v>0.72958754208754206</v>
      </c>
      <c r="AK98" s="9">
        <f t="shared" si="9"/>
        <v>0.72958754208754206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Encargos'!C16-'Swap - Encargos'!$M16-'Swap - Encargos'!$L16)*(1+SUM($B99:$B$228))</f>
        <v>81.206999999999994</v>
      </c>
      <c r="M99" s="4">
        <f>Forward!M99*(1+SUM($B99:$B$228))+(-'Swap - Encargos'!D16-'Swap - Encargos'!$M16-'Swap - Encargos'!$L16)*(1+SUM($B99:$B$228))</f>
        <v>91.647899999999993</v>
      </c>
      <c r="N99" s="4">
        <f>Forward!N99*(1+SUM($B99:$B$228))+(-'Swap - Encargos'!E16-'Swap - Encargos'!$M16-'Swap - Encargos'!$L16)*(1+SUM($B99:$B$228))</f>
        <v>103.24889999999999</v>
      </c>
      <c r="O99" s="4">
        <f>Forward!O99*(1+SUM($B99:$B$228))+(-'Swap - Encargos'!F16-'Swap - Encargos'!$M16-'Swap - Encargos'!$L16)*(1+SUM($B99:$B$228))</f>
        <v>122.97059999999999</v>
      </c>
      <c r="P99" s="4">
        <f>Forward!P99*(1+SUM($B99:$B$228))+(-'Swap - Encargos'!G16-'Swap - Encargos'!$M16-'Swap - Encargos'!$L16)*(1+SUM($B99:$B$228))</f>
        <v>165.89429999999999</v>
      </c>
      <c r="Q99" s="4">
        <f>Forward!Q99*(1+SUM($B99:$B$228))+(-'Swap - Encargos'!H16-'Swap - Encargos'!$M16-'Swap - Encargos'!$L16)*(1+SUM($B99:$B$228))</f>
        <v>161.25389999999999</v>
      </c>
      <c r="R99" s="4">
        <f>Forward!R99*(1+SUM($B99:$B$228))+(-'Swap - Encargos'!I16-'Swap - Encargos'!$M16-'Swap - Encargos'!$L16)*(1+SUM($B99:$B$228))</f>
        <v>155.45339999999999</v>
      </c>
      <c r="S99" s="4">
        <f>Forward!S99*(1+SUM($B99:$B$228))+(-'Swap - Encargos'!J16-'Swap - Encargos'!$M16-'Swap - Encargos'!$L16)*(1+SUM($B99:$B$228))</f>
        <v>150.81299999999999</v>
      </c>
      <c r="T99" s="4">
        <f>Forward!T99*(1+SUM($B99:$B$228))+(-'Swap - Encargos'!K16-'Swap - Encargos'!$M16-'Swap - Encargos'!$L16)*(1+SUM($B99:$B$228))</f>
        <v>143.85239999999999</v>
      </c>
      <c r="U99" s="4">
        <f>Forward!U99*(1+SUM($B99:$B$228))</f>
        <v>0</v>
      </c>
      <c r="V99" s="6"/>
      <c r="W99" s="20">
        <f t="shared" si="0"/>
        <v>93.194699999999997</v>
      </c>
      <c r="X99" s="20">
        <f t="shared" si="1"/>
        <v>165.49740344650206</v>
      </c>
      <c r="Y99" s="23">
        <f t="shared" si="2"/>
        <v>114.32785499999999</v>
      </c>
      <c r="Z99" s="23">
        <f t="shared" si="3"/>
        <v>162.67456790123455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276.00401999999997</v>
      </c>
      <c r="AJ99" s="9">
        <f t="shared" si="8"/>
        <v>0.74757577707745027</v>
      </c>
      <c r="AK99" s="9">
        <f t="shared" si="9"/>
        <v>0.74757577707745027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Encargos'!C17-'Swap - Encargos'!$M17-'Swap - Encargos'!$L17)*(1+SUM($B100:$B$228))</f>
        <v>80.619</v>
      </c>
      <c r="M100" s="4">
        <f>Forward!M100*(1+SUM($B100:$B$228))+(-'Swap - Encargos'!D17-'Swap - Encargos'!$M17-'Swap - Encargos'!$L17)*(1+SUM($B100:$B$228))</f>
        <v>95.591099999999983</v>
      </c>
      <c r="N100" s="4">
        <f>Forward!N100*(1+SUM($B100:$B$228))+(-'Swap - Encargos'!E17-'Swap - Encargos'!$M17-'Swap - Encargos'!$L17)*(1+SUM($B100:$B$228))</f>
        <v>97.894500000000008</v>
      </c>
      <c r="O100" s="4">
        <f>Forward!O100*(1+SUM($B100:$B$228))+(-'Swap - Encargos'!F17-'Swap - Encargos'!$M17-'Swap - Encargos'!$L17)*(1+SUM($B100:$B$228))</f>
        <v>109.41149999999999</v>
      </c>
      <c r="P100" s="4">
        <f>Forward!P100*(1+SUM($B100:$B$228))+(-'Swap - Encargos'!G17-'Swap - Encargos'!$M17-'Swap - Encargos'!$L17)*(1+SUM($B100:$B$228))</f>
        <v>137.0523</v>
      </c>
      <c r="Q100" s="4">
        <f>Forward!Q100*(1+SUM($B100:$B$228))+(-'Swap - Encargos'!H17-'Swap - Encargos'!$M17-'Swap - Encargos'!$L17)*(1+SUM($B100:$B$228))</f>
        <v>153.17609999999999</v>
      </c>
      <c r="R100" s="4">
        <f>Forward!R100*(1+SUM($B100:$B$228))+(-'Swap - Encargos'!I17-'Swap - Encargos'!$M17-'Swap - Encargos'!$L17)*(1+SUM($B100:$B$228))</f>
        <v>146.26589999999999</v>
      </c>
      <c r="S100" s="4">
        <f>Forward!S100*(1+SUM($B100:$B$228))+(-'Swap - Encargos'!J17-'Swap - Encargos'!$M17-'Swap - Encargos'!$L17)*(1+SUM($B100:$B$228))</f>
        <v>141.6591</v>
      </c>
      <c r="T100" s="4">
        <f>Forward!T100*(1+SUM($B100:$B$228))+(-'Swap - Encargos'!K17-'Swap - Encargos'!$M17-'Swap - Encargos'!$L17)*(1+SUM($B100:$B$228))</f>
        <v>134.74889999999999</v>
      </c>
      <c r="U100" s="4">
        <f>Forward!U100*(1+SUM($B100:$B$228))</f>
        <v>0</v>
      </c>
      <c r="V100" s="6"/>
      <c r="W100" s="20">
        <f t="shared" si="0"/>
        <v>92.96778333333333</v>
      </c>
      <c r="X100" s="20">
        <f t="shared" si="1"/>
        <v>165.49740344650206</v>
      </c>
      <c r="Y100" s="23">
        <f t="shared" si="2"/>
        <v>106.53225</v>
      </c>
      <c r="Z100" s="23">
        <f t="shared" si="3"/>
        <v>162.67456790123455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276.23093666666665</v>
      </c>
      <c r="AJ100" s="9">
        <f t="shared" si="8"/>
        <v>0.74819039639862961</v>
      </c>
      <c r="AK100" s="9">
        <f t="shared" si="9"/>
        <v>0.74819039639862961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Encargos'!C18-'Swap - Encargos'!$M18-'Swap - Encargos'!$L18)*(1+SUM($B101:$B$228))</f>
        <v>72.109800000000007</v>
      </c>
      <c r="M101" s="4">
        <f>Forward!M101*(1+SUM($B101:$B$228))+(-'Swap - Encargos'!D18-'Swap - Encargos'!$M18-'Swap - Encargos'!$L18)*(1+SUM($B101:$B$228))</f>
        <v>76.688200000000009</v>
      </c>
      <c r="N101" s="4">
        <f>Forward!N101*(1+SUM($B101:$B$228))+(-'Swap - Encargos'!E18-'Swap - Encargos'!$M18-'Swap - Encargos'!$L18)*(1+SUM($B101:$B$228))</f>
        <v>84.700400000000016</v>
      </c>
      <c r="O101" s="4">
        <f>Forward!O101*(1+SUM($B101:$B$228))+(-'Swap - Encargos'!F18-'Swap - Encargos'!$M18-'Swap - Encargos'!$L18)*(1+SUM($B101:$B$228))</f>
        <v>99.580200000000005</v>
      </c>
      <c r="P101" s="4">
        <f>Forward!P101*(1+SUM($B101:$B$228))+(-'Swap - Encargos'!G18-'Swap - Encargos'!$M18-'Swap - Encargos'!$L18)*(1+SUM($B101:$B$228))</f>
        <v>128.1952</v>
      </c>
      <c r="Q101" s="4">
        <f>Forward!Q101*(1+SUM($B101:$B$228))+(-'Swap - Encargos'!H18-'Swap - Encargos'!$M18-'Swap - Encargos'!$L18)*(1+SUM($B101:$B$228))</f>
        <v>144.21960000000001</v>
      </c>
      <c r="R101" s="4">
        <f>Forward!R101*(1+SUM($B101:$B$228))+(-'Swap - Encargos'!I18-'Swap - Encargos'!$M18-'Swap - Encargos'!$L18)*(1+SUM($B101:$B$228))</f>
        <v>141.93040000000002</v>
      </c>
      <c r="S101" s="4">
        <f>Forward!S101*(1+SUM($B101:$B$228))+(-'Swap - Encargos'!J18-'Swap - Encargos'!$M18-'Swap - Encargos'!$L18)*(1+SUM($B101:$B$228))</f>
        <v>140.78580000000002</v>
      </c>
      <c r="T101" s="4">
        <f>Forward!T101*(1+SUM($B101:$B$228))+(-'Swap - Encargos'!K18-'Swap - Encargos'!$M18-'Swap - Encargos'!$L18)*(1+SUM($B101:$B$228))</f>
        <v>137.352</v>
      </c>
      <c r="U101" s="4">
        <f>Forward!U101*(1+SUM($B101:$B$228))</f>
        <v>0</v>
      </c>
      <c r="V101" s="6"/>
      <c r="W101" s="20">
        <f t="shared" si="0"/>
        <v>80.122000000000014</v>
      </c>
      <c r="X101" s="20">
        <f t="shared" si="1"/>
        <v>165.49740344650206</v>
      </c>
      <c r="Y101" s="23">
        <f t="shared" si="2"/>
        <v>95.860250000000008</v>
      </c>
      <c r="Z101" s="23">
        <f t="shared" si="3"/>
        <v>162.67456790123455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289.07671999999997</v>
      </c>
      <c r="AJ101" s="9">
        <f t="shared" si="8"/>
        <v>0.78298407968478323</v>
      </c>
      <c r="AK101" s="9">
        <f t="shared" si="9"/>
        <v>0.78298407968478323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Encargos'!C19-'Swap - Encargos'!$M19-'Swap - Encargos'!$L19)*(1+SUM($B102:$B$228))</f>
        <v>82.000799999999998</v>
      </c>
      <c r="M102" s="4">
        <f>Forward!M102*(1+SUM($B102:$B$228))+(-'Swap - Encargos'!D19-'Swap - Encargos'!$M19-'Swap - Encargos'!$L19)*(1+SUM($B102:$B$228))</f>
        <v>80.861899999999991</v>
      </c>
      <c r="N102" s="4">
        <f>Forward!N102*(1+SUM($B102:$B$228))+(-'Swap - Encargos'!E19-'Swap - Encargos'!$M19-'Swap - Encargos'!$L19)*(1+SUM($B102:$B$228))</f>
        <v>95.667599999999993</v>
      </c>
      <c r="O102" s="4">
        <f>Forward!O102*(1+SUM($B102:$B$228))+(-'Swap - Encargos'!F19-'Swap - Encargos'!$M19-'Swap - Encargos'!$L19)*(1+SUM($B102:$B$228))</f>
        <v>108.19550000000001</v>
      </c>
      <c r="P102" s="4">
        <f>Forward!P102*(1+SUM($B102:$B$228))+(-'Swap - Encargos'!G19-'Swap - Encargos'!$M19-'Swap - Encargos'!$L19)*(1+SUM($B102:$B$228))</f>
        <v>125.279</v>
      </c>
      <c r="Q102" s="4">
        <f>Forward!Q102*(1+SUM($B102:$B$228))+(-'Swap - Encargos'!H19-'Swap - Encargos'!$M19-'Swap - Encargos'!$L19)*(1+SUM($B102:$B$228))</f>
        <v>143.50139999999999</v>
      </c>
      <c r="R102" s="4">
        <f>Forward!R102*(1+SUM($B102:$B$228))+(-'Swap - Encargos'!I19-'Swap - Encargos'!$M19-'Swap - Encargos'!$L19)*(1+SUM($B102:$B$228))</f>
        <v>140.0847</v>
      </c>
      <c r="S102" s="4">
        <f>Forward!S102*(1+SUM($B102:$B$228))+(-'Swap - Encargos'!J19-'Swap - Encargos'!$M19-'Swap - Encargos'!$L19)*(1+SUM($B102:$B$228))</f>
        <v>137.80689999999998</v>
      </c>
      <c r="T102" s="4">
        <f>Forward!T102*(1+SUM($B102:$B$228))+(-'Swap - Encargos'!K19-'Swap - Encargos'!$M19-'Swap - Encargos'!$L19)*(1+SUM($B102:$B$228))</f>
        <v>135.5291</v>
      </c>
      <c r="U102" s="4">
        <f>Forward!U102*(1+SUM($B102:$B$228))</f>
        <v>0</v>
      </c>
      <c r="V102" s="6"/>
      <c r="W102" s="20">
        <f t="shared" si="0"/>
        <v>89.087288888888878</v>
      </c>
      <c r="X102" s="20">
        <f t="shared" si="1"/>
        <v>165.49740344650206</v>
      </c>
      <c r="Y102" s="23">
        <f t="shared" si="2"/>
        <v>102.50099999999999</v>
      </c>
      <c r="Z102" s="23">
        <f t="shared" si="3"/>
        <v>162.67456790123455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280.11143111111107</v>
      </c>
      <c r="AJ102" s="9">
        <f t="shared" si="8"/>
        <v>0.75870098117109153</v>
      </c>
      <c r="AK102" s="9">
        <f t="shared" si="9"/>
        <v>0.75870098117109153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Encargos'!C20-'Swap - Encargos'!$M20-'Swap - Encargos'!$L20)*(1+SUM($B103:$B$228))</f>
        <v>78.425399999999996</v>
      </c>
      <c r="M103" s="4">
        <f>Forward!M103*(1+SUM($B103:$B$228))+(-'Swap - Encargos'!D20-'Swap - Encargos'!$M20-'Swap - Encargos'!$L20)*(1+SUM($B103:$B$228))</f>
        <v>84.108400000000003</v>
      </c>
      <c r="N103" s="4">
        <f>Forward!N103*(1+SUM($B103:$B$228))+(-'Swap - Encargos'!E20-'Swap - Encargos'!$M20-'Swap - Encargos'!$L20)*(1+SUM($B103:$B$228))</f>
        <v>94.337800000000016</v>
      </c>
      <c r="O103" s="4">
        <f>Forward!O103*(1+SUM($B103:$B$228))+(-'Swap - Encargos'!F20-'Swap - Encargos'!$M20-'Swap - Encargos'!$L20)*(1+SUM($B103:$B$228))</f>
        <v>103.4306</v>
      </c>
      <c r="P103" s="4">
        <f>Forward!P103*(1+SUM($B103:$B$228))+(-'Swap - Encargos'!G20-'Swap - Encargos'!$M20-'Swap - Encargos'!$L20)*(1+SUM($B103:$B$228))</f>
        <v>118.2064</v>
      </c>
      <c r="Q103" s="4">
        <f>Forward!Q103*(1+SUM($B103:$B$228))+(-'Swap - Encargos'!H20-'Swap - Encargos'!$M20-'Swap - Encargos'!$L20)*(1+SUM($B103:$B$228))</f>
        <v>137.52860000000001</v>
      </c>
      <c r="R103" s="4">
        <f>Forward!R103*(1+SUM($B103:$B$228))+(-'Swap - Encargos'!I20-'Swap - Encargos'!$M20-'Swap - Encargos'!$L20)*(1+SUM($B103:$B$228))</f>
        <v>135.25540000000001</v>
      </c>
      <c r="S103" s="4">
        <f>Forward!S103*(1+SUM($B103:$B$228))+(-'Swap - Encargos'!J20-'Swap - Encargos'!$M20-'Swap - Encargos'!$L20)*(1+SUM($B103:$B$228))</f>
        <v>132.98220000000001</v>
      </c>
      <c r="T103" s="4">
        <f>Forward!T103*(1+SUM($B103:$B$228))+(-'Swap - Encargos'!K20-'Swap - Encargos'!$M20-'Swap - Encargos'!$L20)*(1+SUM($B103:$B$228))</f>
        <v>130.709</v>
      </c>
      <c r="U103" s="4">
        <f>Forward!U103*(1+SUM($B103:$B$228))</f>
        <v>0</v>
      </c>
      <c r="V103" s="6"/>
      <c r="W103" s="20">
        <f t="shared" si="0"/>
        <v>89.096811111111109</v>
      </c>
      <c r="X103" s="20">
        <f t="shared" si="1"/>
        <v>165.49740344650206</v>
      </c>
      <c r="Y103" s="23">
        <f t="shared" si="2"/>
        <v>100.62698666666667</v>
      </c>
      <c r="Z103" s="23">
        <f t="shared" si="3"/>
        <v>162.67456790123455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280.10190888888889</v>
      </c>
      <c r="AJ103" s="9">
        <f t="shared" si="8"/>
        <v>0.75867518958052971</v>
      </c>
      <c r="AK103" s="9">
        <f t="shared" si="9"/>
        <v>0.75867518958052971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Encargos'!C21-'Swap - Encargos'!$M21-'Swap - Encargos'!$L21)*(1+SUM($B104:$B$228))</f>
        <v>81.892799999999994</v>
      </c>
      <c r="M104" s="4">
        <f>Forward!M104*(1+SUM($B104:$B$228))+(-'Swap - Encargos'!D21-'Swap - Encargos'!$M21-'Swap - Encargos'!$L21)*(1+SUM($B104:$B$228))</f>
        <v>84.167599999999993</v>
      </c>
      <c r="N104" s="4">
        <f>Forward!N104*(1+SUM($B104:$B$228))+(-'Swap - Encargos'!E21-'Swap - Encargos'!$M21-'Swap - Encargos'!$L21)*(1+SUM($B104:$B$228))</f>
        <v>97.816399999999987</v>
      </c>
      <c r="O104" s="4">
        <f>Forward!O104*(1+SUM($B104:$B$228))+(-'Swap - Encargos'!F21-'Swap - Encargos'!$M21-'Swap - Encargos'!$L21)*(1+SUM($B104:$B$228))</f>
        <v>103.5034</v>
      </c>
      <c r="P104" s="4">
        <f>Forward!P104*(1+SUM($B104:$B$228))+(-'Swap - Encargos'!G21-'Swap - Encargos'!$M21-'Swap - Encargos'!$L21)*(1+SUM($B104:$B$228))</f>
        <v>113.74000000000001</v>
      </c>
      <c r="Q104" s="4">
        <f>Forward!Q104*(1+SUM($B104:$B$228))+(-'Swap - Encargos'!H21-'Swap - Encargos'!$M21-'Swap - Encargos'!$L21)*(1+SUM($B104:$B$228))</f>
        <v>134.21319999999997</v>
      </c>
      <c r="R104" s="4">
        <f>Forward!R104*(1+SUM($B104:$B$228))+(-'Swap - Encargos'!I21-'Swap - Encargos'!$M21-'Swap - Encargos'!$L21)*(1+SUM($B104:$B$228))</f>
        <v>130.80099999999999</v>
      </c>
      <c r="S104" s="4">
        <f>Forward!S104*(1+SUM($B104:$B$228))+(-'Swap - Encargos'!J21-'Swap - Encargos'!$M21-'Swap - Encargos'!$L21)*(1+SUM($B104:$B$228))</f>
        <v>128.52619999999999</v>
      </c>
      <c r="T104" s="4">
        <f>Forward!T104*(1+SUM($B104:$B$228))+(-'Swap - Encargos'!K21-'Swap - Encargos'!$M21-'Swap - Encargos'!$L21)*(1+SUM($B104:$B$228))</f>
        <v>126.25139999999999</v>
      </c>
      <c r="U104" s="4">
        <f>Forward!U104*(1+SUM($B104:$B$228))</f>
        <v>0</v>
      </c>
      <c r="V104" s="6"/>
      <c r="W104" s="20">
        <f t="shared" si="0"/>
        <v>91.560699999999983</v>
      </c>
      <c r="X104" s="20">
        <f t="shared" si="1"/>
        <v>165.49740344650206</v>
      </c>
      <c r="Y104" s="23">
        <f t="shared" si="2"/>
        <v>101.45607999999999</v>
      </c>
      <c r="Z104" s="23">
        <f t="shared" si="3"/>
        <v>162.67456790123455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277.63801999999998</v>
      </c>
      <c r="AJ104" s="9">
        <f t="shared" si="8"/>
        <v>0.75200157790362865</v>
      </c>
      <c r="AK104" s="9">
        <f t="shared" si="9"/>
        <v>0.75200157790362865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Encargos'!C22-'Swap - Encargos'!$M22-'Swap - Encargos'!$L22)*(1+SUM($B105:$B$228))</f>
        <v>88.62360000000001</v>
      </c>
      <c r="M105" s="4">
        <f>Forward!M105*(1+SUM($B105:$B$228))+(-'Swap - Encargos'!D22-'Swap - Encargos'!$M22-'Swap - Encargos'!$L22)*(1+SUM($B105:$B$228))</f>
        <v>78.397800000000004</v>
      </c>
      <c r="N105" s="4">
        <f>Forward!N105*(1+SUM($B105:$B$228))+(-'Swap - Encargos'!E22-'Swap - Encargos'!$M22-'Swap - Encargos'!$L22)*(1+SUM($B105:$B$228))</f>
        <v>95.440799999999996</v>
      </c>
      <c r="O105" s="4">
        <f>Forward!O105*(1+SUM($B105:$B$228))+(-'Swap - Encargos'!F22-'Swap - Encargos'!$M22-'Swap - Encargos'!$L22)*(1+SUM($B105:$B$228))</f>
        <v>104.53040000000001</v>
      </c>
      <c r="P105" s="4">
        <f>Forward!P105*(1+SUM($B105:$B$228))+(-'Swap - Encargos'!G22-'Swap - Encargos'!$M22-'Swap - Encargos'!$L22)*(1+SUM($B105:$B$228))</f>
        <v>119.30100000000002</v>
      </c>
      <c r="Q105" s="4">
        <f>Forward!Q105*(1+SUM($B105:$B$228))+(-'Swap - Encargos'!H22-'Swap - Encargos'!$M22-'Swap - Encargos'!$L22)*(1+SUM($B105:$B$228))</f>
        <v>127.2544</v>
      </c>
      <c r="R105" s="4">
        <f>Forward!R105*(1+SUM($B105:$B$228))+(-'Swap - Encargos'!I22-'Swap - Encargos'!$M22-'Swap - Encargos'!$L22)*(1+SUM($B105:$B$228))</f>
        <v>128.39060000000001</v>
      </c>
      <c r="S105" s="4">
        <f>Forward!S105*(1+SUM($B105:$B$228))+(-'Swap - Encargos'!J22-'Swap - Encargos'!$M22-'Swap - Encargos'!$L22)*(1+SUM($B105:$B$228))</f>
        <v>126.1182</v>
      </c>
      <c r="T105" s="4">
        <f>Forward!T105*(1+SUM($B105:$B$228))+(-'Swap - Encargos'!K22-'Swap - Encargos'!$M22-'Swap - Encargos'!$L22)*(1+SUM($B105:$B$228))</f>
        <v>123.84580000000003</v>
      </c>
      <c r="U105" s="4">
        <f>Forward!U105*(1+SUM($B105:$B$228))</f>
        <v>0</v>
      </c>
      <c r="V105" s="6"/>
      <c r="W105" s="20">
        <f t="shared" si="0"/>
        <v>90.580388888888891</v>
      </c>
      <c r="X105" s="20">
        <f t="shared" si="1"/>
        <v>165.49740344650206</v>
      </c>
      <c r="Y105" s="23">
        <f t="shared" si="2"/>
        <v>101.76564666666667</v>
      </c>
      <c r="Z105" s="23">
        <f t="shared" si="3"/>
        <v>162.67456790123455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278.6183311111111</v>
      </c>
      <c r="AJ105" s="9">
        <f t="shared" si="8"/>
        <v>0.75465681763769688</v>
      </c>
      <c r="AK105" s="9">
        <f t="shared" si="9"/>
        <v>0.75465681763769688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Encargos'!C23-'Swap - Encargos'!$M23-'Swap - Encargos'!$L23)*(1+SUM($B106:$B$228))</f>
        <v>82.730899999999991</v>
      </c>
      <c r="M106" s="4">
        <f>Forward!M106*(1+SUM($B106:$B$228))+(-'Swap - Encargos'!D23-'Swap - Encargos'!$M23-'Swap - Encargos'!$L23)*(1+SUM($B106:$B$228))</f>
        <v>78.197699999999998</v>
      </c>
      <c r="N106" s="4">
        <f>Forward!N106*(1+SUM($B106:$B$228))+(-'Swap - Encargos'!E23-'Swap - Encargos'!$M23-'Swap - Encargos'!$L23)*(1+SUM($B106:$B$228))</f>
        <v>88.39739999999999</v>
      </c>
      <c r="O106" s="4">
        <f>Forward!O106*(1+SUM($B106:$B$228))+(-'Swap - Encargos'!F23-'Swap - Encargos'!$M23-'Swap - Encargos'!$L23)*(1+SUM($B106:$B$228))</f>
        <v>98.597099999999998</v>
      </c>
      <c r="P106" s="4">
        <f>Forward!P106*(1+SUM($B106:$B$228))+(-'Swap - Encargos'!G23-'Swap - Encargos'!$M23-'Swap - Encargos'!$L23)*(1+SUM($B106:$B$228))</f>
        <v>118.9965</v>
      </c>
      <c r="Q106" s="4">
        <f>Forward!Q106*(1+SUM($B106:$B$228))+(-'Swap - Encargos'!H23-'Swap - Encargos'!$M23-'Swap - Encargos'!$L23)*(1+SUM($B106:$B$228))</f>
        <v>128.06289999999998</v>
      </c>
      <c r="R106" s="4">
        <f>Forward!R106*(1+SUM($B106:$B$228))+(-'Swap - Encargos'!I23-'Swap - Encargos'!$M23-'Swap - Encargos'!$L23)*(1+SUM($B106:$B$228))</f>
        <v>128.06290000000001</v>
      </c>
      <c r="S106" s="4">
        <f>Forward!S106*(1+SUM($B106:$B$228))+(-'Swap - Encargos'!J23-'Swap - Encargos'!$M23-'Swap - Encargos'!$L23)*(1+SUM($B106:$B$228))</f>
        <v>125.7963</v>
      </c>
      <c r="T106" s="4">
        <f>Forward!T106*(1+SUM($B106:$B$228))+(-'Swap - Encargos'!K23-'Swap - Encargos'!$M23-'Swap - Encargos'!$L23)*(1+SUM($B106:$B$228))</f>
        <v>123.52969999999999</v>
      </c>
      <c r="U106" s="4">
        <f>Forward!U106*(1+SUM($B106:$B$228))</f>
        <v>0</v>
      </c>
      <c r="V106" s="6"/>
      <c r="W106" s="20">
        <f t="shared" si="0"/>
        <v>86.634488888888882</v>
      </c>
      <c r="X106" s="20">
        <f t="shared" si="1"/>
        <v>165.49740344650206</v>
      </c>
      <c r="Y106" s="23">
        <f t="shared" si="2"/>
        <v>99.428186666666676</v>
      </c>
      <c r="Z106" s="23">
        <f t="shared" si="3"/>
        <v>162.67456790123455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282.5642311111111</v>
      </c>
      <c r="AJ106" s="9">
        <f t="shared" si="8"/>
        <v>0.76534455783354594</v>
      </c>
      <c r="AK106" s="9">
        <f t="shared" si="9"/>
        <v>0.76534455783354594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Encargos'!C24-'Swap - Encargos'!$M24-'Swap - Encargos'!$L24)*(1+SUM($B107:$B$228))</f>
        <v>87.063900000000018</v>
      </c>
      <c r="M107" s="4">
        <f>Forward!M107*(1+SUM($B107:$B$228))+(-'Swap - Encargos'!D24-'Swap - Encargos'!$M24-'Swap - Encargos'!$L24)*(1+SUM($B107:$B$228))</f>
        <v>76.887600000000006</v>
      </c>
      <c r="N107" s="4">
        <f>Forward!N107*(1+SUM($B107:$B$228))+(-'Swap - Encargos'!E24-'Swap - Encargos'!$M24-'Swap - Encargos'!$L24)*(1+SUM($B107:$B$228))</f>
        <v>97.240199999999987</v>
      </c>
      <c r="O107" s="4">
        <f>Forward!O107*(1+SUM($B107:$B$228))+(-'Swap - Encargos'!F24-'Swap - Encargos'!$M24-'Swap - Encargos'!$L24)*(1+SUM($B107:$B$228))</f>
        <v>106.28580000000001</v>
      </c>
      <c r="P107" s="4">
        <f>Forward!P107*(1+SUM($B107:$B$228))+(-'Swap - Encargos'!G24-'Swap - Encargos'!$M24-'Swap - Encargos'!$L24)*(1+SUM($B107:$B$228))</f>
        <v>111.9393</v>
      </c>
      <c r="Q107" s="4">
        <f>Forward!Q107*(1+SUM($B107:$B$228))+(-'Swap - Encargos'!H24-'Swap - Encargos'!$M24-'Swap - Encargos'!$L24)*(1+SUM($B107:$B$228))</f>
        <v>126.63840000000002</v>
      </c>
      <c r="R107" s="4">
        <f>Forward!R107*(1+SUM($B107:$B$228))+(-'Swap - Encargos'!I24-'Swap - Encargos'!$M24-'Swap - Encargos'!$L24)*(1+SUM($B107:$B$228))</f>
        <v>125.5077</v>
      </c>
      <c r="S107" s="4">
        <f>Forward!S107*(1+SUM($B107:$B$228))+(-'Swap - Encargos'!J24-'Swap - Encargos'!$M24-'Swap - Encargos'!$L24)*(1+SUM($B107:$B$228))</f>
        <v>123.24629999999999</v>
      </c>
      <c r="T107" s="4">
        <f>Forward!T107*(1+SUM($B107:$B$228))+(-'Swap - Encargos'!K24-'Swap - Encargos'!$M24-'Swap - Encargos'!$L24)*(1+SUM($B107:$B$228))</f>
        <v>120.98490000000001</v>
      </c>
      <c r="U107" s="4">
        <f>Forward!U107*(1+SUM($B107:$B$228))</f>
        <v>0</v>
      </c>
      <c r="V107" s="6"/>
      <c r="W107" s="20">
        <f t="shared" si="0"/>
        <v>91.869375000000005</v>
      </c>
      <c r="X107" s="20">
        <f t="shared" si="1"/>
        <v>165.49740344650206</v>
      </c>
      <c r="Y107" s="23">
        <f t="shared" si="2"/>
        <v>101.81953500000002</v>
      </c>
      <c r="Z107" s="23">
        <f t="shared" si="3"/>
        <v>162.67456790123455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277.32934499999999</v>
      </c>
      <c r="AJ107" s="9">
        <f t="shared" si="8"/>
        <v>0.75116551054131497</v>
      </c>
      <c r="AK107" s="9">
        <f t="shared" si="9"/>
        <v>0.75116551054131497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Encargos'!C25-'Swap - Encargos'!$M25-'Swap - Encargos'!$L25)*(1+SUM($B108:$B$228))</f>
        <v>88.007400000000018</v>
      </c>
      <c r="M108" s="4">
        <f>Forward!M108*(1+SUM($B108:$B$228))+(-'Swap - Encargos'!D25-'Swap - Encargos'!$M25-'Swap - Encargos'!$L25)*(1+SUM($B108:$B$228))</f>
        <v>91.392300000000006</v>
      </c>
      <c r="N108" s="4">
        <f>Forward!N108*(1+SUM($B108:$B$228))+(-'Swap - Encargos'!E25-'Swap - Encargos'!$M25-'Swap - Encargos'!$L25)*(1+SUM($B108:$B$228))</f>
        <v>107.1885</v>
      </c>
      <c r="O108" s="4">
        <f>Forward!O108*(1+SUM($B108:$B$228))+(-'Swap - Encargos'!F25-'Swap - Encargos'!$M25-'Swap - Encargos'!$L25)*(1+SUM($B108:$B$228))</f>
        <v>115.08660000000002</v>
      </c>
      <c r="P108" s="4">
        <f>Forward!P108*(1+SUM($B108:$B$228))+(-'Swap - Encargos'!G25-'Swap - Encargos'!$M25-'Swap - Encargos'!$L25)*(1+SUM($B108:$B$228))</f>
        <v>113.95830000000001</v>
      </c>
      <c r="Q108" s="4">
        <f>Forward!Q108*(1+SUM($B108:$B$228))+(-'Swap - Encargos'!H25-'Swap - Encargos'!$M25-'Swap - Encargos'!$L25)*(1+SUM($B108:$B$228))</f>
        <v>129.75450000000001</v>
      </c>
      <c r="R108" s="4">
        <f>Forward!R108*(1+SUM($B108:$B$228))+(-'Swap - Encargos'!I25-'Swap - Encargos'!$M25-'Swap - Encargos'!$L25)*(1+SUM($B108:$B$228))</f>
        <v>127.49790000000002</v>
      </c>
      <c r="S108" s="4">
        <f>Forward!S108*(1+SUM($B108:$B$228))+(-'Swap - Encargos'!J25-'Swap - Encargos'!$M25-'Swap - Encargos'!$L25)*(1+SUM($B108:$B$228))</f>
        <v>125.24130000000002</v>
      </c>
      <c r="T108" s="4">
        <f>Forward!T108*(1+SUM($B108:$B$228))+(-'Swap - Encargos'!K25-'Swap - Encargos'!$M25-'Swap - Encargos'!$L25)*(1+SUM($B108:$B$228))</f>
        <v>122.9847</v>
      </c>
      <c r="U108" s="4">
        <f>Forward!U108*(1+SUM($B108:$B$228))</f>
        <v>0</v>
      </c>
      <c r="V108" s="6"/>
      <c r="W108" s="20">
        <f t="shared" si="0"/>
        <v>103.0514</v>
      </c>
      <c r="X108" s="20">
        <f t="shared" si="1"/>
        <v>165.49740344650206</v>
      </c>
      <c r="Y108" s="23">
        <f t="shared" si="2"/>
        <v>110.08447000000001</v>
      </c>
      <c r="Z108" s="23">
        <f t="shared" si="3"/>
        <v>162.67456790123455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266.14731999999998</v>
      </c>
      <c r="AJ108" s="9">
        <f t="shared" si="8"/>
        <v>0.72087823056374623</v>
      </c>
      <c r="AK108" s="9">
        <f t="shared" si="9"/>
        <v>0.72087823056374623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Encargos'!C26-'Swap - Encargos'!$M26-'Swap - Encargos'!$L26)*(1+SUM($B109:$B$228))</f>
        <v>90.039999999999992</v>
      </c>
      <c r="M109" s="4">
        <f>Forward!M109*(1+SUM($B109:$B$228))+(-'Swap - Encargos'!D26-'Swap - Encargos'!$M26-'Swap - Encargos'!$L26)*(1+SUM($B109:$B$228))</f>
        <v>92.290999999999997</v>
      </c>
      <c r="N109" s="4">
        <f>Forward!N109*(1+SUM($B109:$B$228))+(-'Swap - Encargos'!E26-'Swap - Encargos'!$M26-'Swap - Encargos'!$L26)*(1+SUM($B109:$B$228))</f>
        <v>121.554</v>
      </c>
      <c r="O109" s="4">
        <f>Forward!O109*(1+SUM($B109:$B$228))+(-'Swap - Encargos'!F26-'Swap - Encargos'!$M26-'Swap - Encargos'!$L26)*(1+SUM($B109:$B$228))</f>
        <v>131.68350000000001</v>
      </c>
      <c r="P109" s="4">
        <f>Forward!P109*(1+SUM($B109:$B$228))+(-'Swap - Encargos'!G26-'Swap - Encargos'!$M26-'Swap - Encargos'!$L26)*(1+SUM($B109:$B$228))</f>
        <v>132.80899999999997</v>
      </c>
      <c r="Q109" s="4">
        <f>Forward!Q109*(1+SUM($B109:$B$228))+(-'Swap - Encargos'!H26-'Swap - Encargos'!$M26-'Swap - Encargos'!$L26)*(1+SUM($B109:$B$228))</f>
        <v>137.31100000000001</v>
      </c>
      <c r="R109" s="4">
        <f>Forward!R109*(1+SUM($B109:$B$228))+(-'Swap - Encargos'!I26-'Swap - Encargos'!$M26-'Swap - Encargos'!$L26)*(1+SUM($B109:$B$228))</f>
        <v>139.56200000000001</v>
      </c>
      <c r="S109" s="4">
        <f>Forward!S109*(1+SUM($B109:$B$228))+(-'Swap - Encargos'!J26-'Swap - Encargos'!$M26-'Swap - Encargos'!$L26)*(1+SUM($B109:$B$228))</f>
        <v>137.31099999999998</v>
      </c>
      <c r="T109" s="4">
        <f>Forward!T109*(1+SUM($B109:$B$228))+(-'Swap - Encargos'!K26-'Swap - Encargos'!$M26-'Swap - Encargos'!$L26)*(1+SUM($B109:$B$228))</f>
        <v>135.06</v>
      </c>
      <c r="U109" s="4">
        <f>Forward!U109*(1+SUM($B109:$B$228))</f>
        <v>0</v>
      </c>
      <c r="V109" s="6"/>
      <c r="W109" s="20">
        <f t="shared" si="0"/>
        <v>114.01940277777778</v>
      </c>
      <c r="X109" s="20">
        <f t="shared" si="1"/>
        <v>165.49740344650206</v>
      </c>
      <c r="Y109" s="23">
        <f t="shared" si="2"/>
        <v>122.34185000000001</v>
      </c>
      <c r="Z109" s="23">
        <f t="shared" si="3"/>
        <v>162.67456790123455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255.17931722222221</v>
      </c>
      <c r="AJ109" s="9">
        <f t="shared" si="8"/>
        <v>0.69117064442212106</v>
      </c>
      <c r="AK109" s="9">
        <f t="shared" si="9"/>
        <v>0.69117064442212106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Encargos'!D27-'Swap - Encargos'!$M27-'Swap - Encargos'!$L27)*(1+SUM($B110:$B$228))</f>
        <v>92.061399999999992</v>
      </c>
      <c r="N110" s="4">
        <f>Forward!N110*(1+SUM($B110:$B$228))+(-'Swap - Encargos'!E27-'Swap - Encargos'!$M27-'Swap - Encargos'!$L27)*(1+SUM($B110:$B$228))</f>
        <v>105.53380000000001</v>
      </c>
      <c r="O110" s="4">
        <f>Forward!O110*(1+SUM($B110:$B$228))+(-'Swap - Encargos'!F27-'Swap - Encargos'!$M27-'Swap - Encargos'!$L27)*(1+SUM($B110:$B$228))</f>
        <v>120.1289</v>
      </c>
      <c r="P110" s="4">
        <f>Forward!P110*(1+SUM($B110:$B$228))+(-'Swap - Encargos'!G27-'Swap - Encargos'!$M27-'Swap - Encargos'!$L27)*(1+SUM($B110:$B$228))</f>
        <v>147.07370000000003</v>
      </c>
      <c r="Q110" s="4">
        <f>Forward!Q110*(1+SUM($B110:$B$228))+(-'Swap - Encargos'!H27-'Swap - Encargos'!$M27-'Swap - Encargos'!$L27)*(1+SUM($B110:$B$228))</f>
        <v>145.95100000000002</v>
      </c>
      <c r="R110" s="4">
        <f>Forward!R110*(1+SUM($B110:$B$228))+(-'Swap - Encargos'!I27-'Swap - Encargos'!$M27-'Swap - Encargos'!$L27)*(1+SUM($B110:$B$228))</f>
        <v>145.95099999999999</v>
      </c>
      <c r="S110" s="4">
        <f>Forward!S110*(1+SUM($B110:$B$228))+(-'Swap - Encargos'!J27-'Swap - Encargos'!$M27-'Swap - Encargos'!$L27)*(1+SUM($B110:$B$228))</f>
        <v>143.7056</v>
      </c>
      <c r="T110" s="4">
        <f>Forward!T110*(1+SUM($B110:$B$228))+(-'Swap - Encargos'!K27-'Swap - Encargos'!$M27-'Swap - Encargos'!$L27)*(1+SUM($B110:$B$228))</f>
        <v>141.46020000000001</v>
      </c>
      <c r="U110" s="4">
        <f>Forward!U110*(1+SUM($B110:$B$228))</f>
        <v>0</v>
      </c>
      <c r="V110" s="6"/>
      <c r="W110" s="20">
        <f t="shared" si="0"/>
        <v>105.90803333333332</v>
      </c>
      <c r="X110" s="20">
        <f t="shared" si="1"/>
        <v>165.49740344650206</v>
      </c>
      <c r="Y110" s="23">
        <f t="shared" si="2"/>
        <v>122.14976</v>
      </c>
      <c r="Z110" s="23">
        <f t="shared" si="3"/>
        <v>162.67456790123455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283.10751666666664</v>
      </c>
      <c r="AJ110" s="9">
        <f t="shared" si="8"/>
        <v>0.72775372775372771</v>
      </c>
      <c r="AK110" s="9">
        <f t="shared" si="9"/>
        <v>0.72775372775372771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Encargos'!D28-'Swap - Encargos'!$M28-'Swap - Encargos'!$L28)*(1+SUM($B111:$B$228))</f>
        <v>134.22</v>
      </c>
      <c r="N111" s="4">
        <f>Forward!N111*(1+SUM($B111:$B$228))+(-'Swap - Encargos'!E28-'Swap - Encargos'!$M28-'Swap - Encargos'!$L28)*(1+SUM($B111:$B$228))</f>
        <v>197.97450000000001</v>
      </c>
      <c r="O111" s="4">
        <f>Forward!O111*(1+SUM($B111:$B$228))+(-'Swap - Encargos'!F28-'Swap - Encargos'!$M28-'Swap - Encargos'!$L28)*(1+SUM($B111:$B$228))</f>
        <v>193.50050000000002</v>
      </c>
      <c r="P111" s="4">
        <f>Forward!P111*(1+SUM($B111:$B$228))+(-'Swap - Encargos'!G28-'Swap - Encargos'!$M28-'Swap - Encargos'!$L28)*(1+SUM($B111:$B$228))</f>
        <v>183.434</v>
      </c>
      <c r="Q111" s="4">
        <f>Forward!Q111*(1+SUM($B111:$B$228))+(-'Swap - Encargos'!H28-'Swap - Encargos'!$M28-'Swap - Encargos'!$L28)*(1+SUM($B111:$B$228))</f>
        <v>174.48599999999999</v>
      </c>
      <c r="R111" s="4">
        <f>Forward!R111*(1+SUM($B111:$B$228))+(-'Swap - Encargos'!I28-'Swap - Encargos'!$M28-'Swap - Encargos'!$L28)*(1+SUM($B111:$B$228))</f>
        <v>167.77500000000001</v>
      </c>
      <c r="S111" s="4">
        <f>Forward!S111*(1+SUM($B111:$B$228))+(-'Swap - Encargos'!J28-'Swap - Encargos'!$M28-'Swap - Encargos'!$L28)*(1+SUM($B111:$B$228))</f>
        <v>162.1825</v>
      </c>
      <c r="T111" s="4">
        <f>Forward!T111*(1+SUM($B111:$B$228))+(-'Swap - Encargos'!K28-'Swap - Encargos'!$M28-'Swap - Encargos'!$L28)*(1+SUM($B111:$B$228))</f>
        <v>156.59</v>
      </c>
      <c r="U111" s="4">
        <f>Forward!U111*(1+SUM($B111:$B$228))</f>
        <v>0</v>
      </c>
      <c r="V111" s="6"/>
      <c r="W111" s="20">
        <f t="shared" si="0"/>
        <v>176.59872222222225</v>
      </c>
      <c r="X111" s="20">
        <f t="shared" si="1"/>
        <v>165.49740344650206</v>
      </c>
      <c r="Y111" s="23">
        <f t="shared" si="2"/>
        <v>177.28225000000003</v>
      </c>
      <c r="Z111" s="23">
        <f t="shared" si="3"/>
        <v>162.67456790123455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212.41682777777771</v>
      </c>
      <c r="AJ111" s="9">
        <f t="shared" si="8"/>
        <v>0.54603685579606709</v>
      </c>
      <c r="AK111" s="9">
        <f t="shared" si="9"/>
        <v>0.54603685579606709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Encargos'!D29-'Swap - Encargos'!$M29-'Swap - Encargos'!$L29)*(1+SUM($B112:$B$228))</f>
        <v>138.77500000000001</v>
      </c>
      <c r="N112" s="4">
        <f>Forward!N112*(1+SUM($B112:$B$228))+(-'Swap - Encargos'!E29-'Swap - Encargos'!$M29-'Swap - Encargos'!$L29)*(1+SUM($B112:$B$228))</f>
        <v>175.41160000000002</v>
      </c>
      <c r="O112" s="4">
        <f>Forward!O112*(1+SUM($B112:$B$228))+(-'Swap - Encargos'!F29-'Swap - Encargos'!$M29-'Swap - Encargos'!$L29)*(1+SUM($B112:$B$228))</f>
        <v>172.08100000000002</v>
      </c>
      <c r="P112" s="4">
        <f>Forward!P112*(1+SUM($B112:$B$228))+(-'Swap - Encargos'!G29-'Swap - Encargos'!$M29-'Swap - Encargos'!$L29)*(1+SUM($B112:$B$228))</f>
        <v>163.19940000000003</v>
      </c>
      <c r="Q112" s="4">
        <f>Forward!Q112*(1+SUM($B112:$B$228))+(-'Swap - Encargos'!H29-'Swap - Encargos'!$M29-'Swap - Encargos'!$L29)*(1+SUM($B112:$B$228))</f>
        <v>169.86060000000001</v>
      </c>
      <c r="R112" s="4">
        <f>Forward!R112*(1+SUM($B112:$B$228))+(-'Swap - Encargos'!I29-'Swap - Encargos'!$M29-'Swap - Encargos'!$L29)*(1+SUM($B112:$B$228))</f>
        <v>167.64020000000002</v>
      </c>
      <c r="S112" s="4">
        <f>Forward!S112*(1+SUM($B112:$B$228))+(-'Swap - Encargos'!J29-'Swap - Encargos'!$M29-'Swap - Encargos'!$L29)*(1+SUM($B112:$B$228))</f>
        <v>162.08920000000001</v>
      </c>
      <c r="T112" s="4">
        <f>Forward!T112*(1+SUM($B112:$B$228))+(-'Swap - Encargos'!K29-'Swap - Encargos'!$M29-'Swap - Encargos'!$L29)*(1+SUM($B112:$B$228))</f>
        <v>156.53820000000002</v>
      </c>
      <c r="U112" s="4">
        <f>Forward!U112*(1+SUM($B112:$B$228))</f>
        <v>0</v>
      </c>
      <c r="V112" s="6"/>
      <c r="W112" s="20">
        <f t="shared" si="0"/>
        <v>163.44611111111112</v>
      </c>
      <c r="X112" s="20">
        <f t="shared" si="1"/>
        <v>165.49740344650206</v>
      </c>
      <c r="Y112" s="23">
        <f t="shared" si="2"/>
        <v>164.82769333333334</v>
      </c>
      <c r="Z112" s="23">
        <f t="shared" si="3"/>
        <v>162.67456790123455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225.56943888888884</v>
      </c>
      <c r="AJ112" s="9">
        <f t="shared" si="8"/>
        <v>0.57984684388294727</v>
      </c>
      <c r="AK112" s="9">
        <f t="shared" si="9"/>
        <v>0.57984684388294727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Encargos'!D30-'Swap - Encargos'!$M30-'Swap - Encargos'!$L30)*(1+SUM($B113:$B$228))</f>
        <v>119.72879999999999</v>
      </c>
      <c r="N113" s="4">
        <f>Forward!N113*(1+SUM($B113:$B$228))+(-'Swap - Encargos'!E30-'Swap - Encargos'!$M30-'Swap - Encargos'!$L30)*(1+SUM($B113:$B$228))</f>
        <v>152.98680000000002</v>
      </c>
      <c r="O113" s="4">
        <f>Forward!O113*(1+SUM($B113:$B$228))+(-'Swap - Encargos'!F30-'Swap - Encargos'!$M30-'Swap - Encargos'!$L30)*(1+SUM($B113:$B$228))</f>
        <v>160.74700000000001</v>
      </c>
      <c r="P113" s="4">
        <f>Forward!P113*(1+SUM($B113:$B$228))+(-'Swap - Encargos'!G30-'Swap - Encargos'!$M30-'Swap - Encargos'!$L30)*(1+SUM($B113:$B$228))</f>
        <v>160.74699999999999</v>
      </c>
      <c r="Q113" s="4">
        <f>Forward!Q113*(1+SUM($B113:$B$228))+(-'Swap - Encargos'!H30-'Swap - Encargos'!$M30-'Swap - Encargos'!$L30)*(1+SUM($B113:$B$228))</f>
        <v>152.98680000000002</v>
      </c>
      <c r="R113" s="4">
        <f>Forward!R113*(1+SUM($B113:$B$228))+(-'Swap - Encargos'!I30-'Swap - Encargos'!$M30-'Swap - Encargos'!$L30)*(1+SUM($B113:$B$228))</f>
        <v>151.87819999999999</v>
      </c>
      <c r="S113" s="4">
        <f>Forward!S113*(1+SUM($B113:$B$228))+(-'Swap - Encargos'!J30-'Swap - Encargos'!$M30-'Swap - Encargos'!$L30)*(1+SUM($B113:$B$228))</f>
        <v>146.33519999999999</v>
      </c>
      <c r="T113" s="4">
        <f>Forward!T113*(1+SUM($B113:$B$228))+(-'Swap - Encargos'!K30-'Swap - Encargos'!$M30-'Swap - Encargos'!$L30)*(1+SUM($B113:$B$228))</f>
        <v>140.79219999999998</v>
      </c>
      <c r="U113" s="4">
        <f>Forward!U113*(1+SUM($B113:$B$228))</f>
        <v>0</v>
      </c>
      <c r="V113" s="6"/>
      <c r="W113" s="20">
        <f t="shared" si="0"/>
        <v>147.90571666666668</v>
      </c>
      <c r="X113" s="20">
        <f t="shared" si="1"/>
        <v>165.49740344650206</v>
      </c>
      <c r="Y113" s="23">
        <f t="shared" si="2"/>
        <v>151.04675</v>
      </c>
      <c r="Z113" s="23">
        <f t="shared" si="3"/>
        <v>162.67456790123455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241.10983333333328</v>
      </c>
      <c r="AJ113" s="9">
        <f t="shared" si="8"/>
        <v>0.61979484710401245</v>
      </c>
      <c r="AK113" s="9">
        <f t="shared" si="9"/>
        <v>0.61979484710401245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Encargos'!D31-'Swap - Encargos'!$M31-'Swap - Encargos'!$L31)*(1+SUM($B114:$B$228))</f>
        <v>88.383999999999986</v>
      </c>
      <c r="N114" s="4">
        <f>Forward!N114*(1+SUM($B114:$B$228))+(-'Swap - Encargos'!E31-'Swap - Encargos'!$M31-'Swap - Encargos'!$L31)*(1+SUM($B114:$B$228))</f>
        <v>131.47120000000001</v>
      </c>
      <c r="O114" s="4">
        <f>Forward!O114*(1+SUM($B114:$B$228))+(-'Swap - Encargos'!F31-'Swap - Encargos'!$M31-'Swap - Encargos'!$L31)*(1+SUM($B114:$B$228))</f>
        <v>148.04320000000001</v>
      </c>
      <c r="P114" s="4">
        <f>Forward!P114*(1+SUM($B114:$B$228))+(-'Swap - Encargos'!G31-'Swap - Encargos'!$M31-'Swap - Encargos'!$L31)*(1+SUM($B114:$B$228))</f>
        <v>148.04320000000001</v>
      </c>
      <c r="Q114" s="4">
        <f>Forward!Q114*(1+SUM($B114:$B$228))+(-'Swap - Encargos'!H31-'Swap - Encargos'!$M31-'Swap - Encargos'!$L31)*(1+SUM($B114:$B$228))</f>
        <v>144.72879999999998</v>
      </c>
      <c r="R114" s="4">
        <f>Forward!R114*(1+SUM($B114:$B$228))+(-'Swap - Encargos'!I31-'Swap - Encargos'!$M31-'Swap - Encargos'!$L31)*(1+SUM($B114:$B$228))</f>
        <v>140.30959999999999</v>
      </c>
      <c r="S114" s="4">
        <f>Forward!S114*(1+SUM($B114:$B$228))+(-'Swap - Encargos'!J31-'Swap - Encargos'!$M31-'Swap - Encargos'!$L31)*(1+SUM($B114:$B$228))</f>
        <v>134.78559999999999</v>
      </c>
      <c r="T114" s="4">
        <f>Forward!T114*(1+SUM($B114:$B$228))+(-'Swap - Encargos'!K31-'Swap - Encargos'!$M31-'Swap - Encargos'!$L31)*(1+SUM($B114:$B$228))</f>
        <v>129.26159999999999</v>
      </c>
      <c r="U114" s="4">
        <f>Forward!U114*(1+SUM($B114:$B$228))</f>
        <v>0</v>
      </c>
      <c r="V114" s="6"/>
      <c r="W114" s="20">
        <f t="shared" si="0"/>
        <v>129.26160000000002</v>
      </c>
      <c r="X114" s="20">
        <f t="shared" si="1"/>
        <v>165.49740344650206</v>
      </c>
      <c r="Y114" s="23">
        <f t="shared" si="2"/>
        <v>135.59578666666667</v>
      </c>
      <c r="Z114" s="23">
        <f t="shared" si="3"/>
        <v>162.67456790123455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259.75394999999992</v>
      </c>
      <c r="AJ114" s="9">
        <f t="shared" si="8"/>
        <v>0.66772125175973029</v>
      </c>
      <c r="AK114" s="9">
        <f t="shared" si="9"/>
        <v>0.66772125175973029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Encargos'!D32-'Swap - Encargos'!$M32-'Swap - Encargos'!$L32)*(1+SUM($B115:$B$228))</f>
        <v>150.72740000000002</v>
      </c>
      <c r="N115" s="4">
        <f>Forward!N115*(1+SUM($B115:$B$228))+(-'Swap - Encargos'!E32-'Swap - Encargos'!$M32-'Swap - Encargos'!$L32)*(1+SUM($B115:$B$228))</f>
        <v>167.2304</v>
      </c>
      <c r="O115" s="4">
        <f>Forward!O115*(1+SUM($B115:$B$228))+(-'Swap - Encargos'!F32-'Swap - Encargos'!$M32-'Swap - Encargos'!$L32)*(1+SUM($B115:$B$228))</f>
        <v>166.1302</v>
      </c>
      <c r="P115" s="4">
        <f>Forward!P115*(1+SUM($B115:$B$228))+(-'Swap - Encargos'!G32-'Swap - Encargos'!$M32-'Swap - Encargos'!$L32)*(1+SUM($B115:$B$228))</f>
        <v>157.32859999999999</v>
      </c>
      <c r="Q115" s="4">
        <f>Forward!Q115*(1+SUM($B115:$B$228))+(-'Swap - Encargos'!H32-'Swap - Encargos'!$M32-'Swap - Encargos'!$L32)*(1+SUM($B115:$B$228))</f>
        <v>152.92780000000002</v>
      </c>
      <c r="R115" s="4">
        <f>Forward!R115*(1+SUM($B115:$B$228))+(-'Swap - Encargos'!I32-'Swap - Encargos'!$M32-'Swap - Encargos'!$L32)*(1+SUM($B115:$B$228))</f>
        <v>148.52700000000002</v>
      </c>
      <c r="S115" s="4">
        <f>Forward!S115*(1+SUM($B115:$B$228))+(-'Swap - Encargos'!J32-'Swap - Encargos'!$M32-'Swap - Encargos'!$L32)*(1+SUM($B115:$B$228))</f>
        <v>143.02600000000001</v>
      </c>
      <c r="T115" s="4">
        <f>Forward!T115*(1+SUM($B115:$B$228))+(-'Swap - Encargos'!K32-'Swap - Encargos'!$M32-'Swap - Encargos'!$L32)*(1+SUM($B115:$B$228))</f>
        <v>137.52500000000001</v>
      </c>
      <c r="U115" s="4">
        <f>Forward!U115*(1+SUM($B115:$B$228))</f>
        <v>0</v>
      </c>
      <c r="V115" s="6"/>
      <c r="W115" s="20">
        <f t="shared" si="0"/>
        <v>162.27949999999998</v>
      </c>
      <c r="X115" s="20">
        <f t="shared" si="1"/>
        <v>165.49740344650206</v>
      </c>
      <c r="Y115" s="23">
        <f t="shared" si="2"/>
        <v>158.68551333333335</v>
      </c>
      <c r="Z115" s="23">
        <f t="shared" si="3"/>
        <v>162.67456790123455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226.73604999999998</v>
      </c>
      <c r="AJ115" s="9">
        <f t="shared" si="8"/>
        <v>0.58284572429045578</v>
      </c>
      <c r="AK115" s="9">
        <f t="shared" si="9"/>
        <v>0.58284572429045578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Encargos'!D33-'Swap - Encargos'!$M33-'Swap - Encargos'!$L33)*(1+SUM($B116:$B$228))</f>
        <v>214.12950000000001</v>
      </c>
      <c r="N116" s="4">
        <f>Forward!N116*(1+SUM($B116:$B$228))+(-'Swap - Encargos'!E33-'Swap - Encargos'!$M33-'Swap - Encargos'!$L33)*(1+SUM($B116:$B$228))</f>
        <v>192.16750000000002</v>
      </c>
      <c r="O116" s="4">
        <f>Forward!O116*(1+SUM($B116:$B$228))+(-'Swap - Encargos'!F33-'Swap - Encargos'!$M33-'Swap - Encargos'!$L33)*(1+SUM($B116:$B$228))</f>
        <v>175.69600000000003</v>
      </c>
      <c r="P116" s="4">
        <f>Forward!P116*(1+SUM($B116:$B$228))+(-'Swap - Encargos'!G33-'Swap - Encargos'!$M33-'Swap - Encargos'!$L33)*(1+SUM($B116:$B$228))</f>
        <v>158.12639999999999</v>
      </c>
      <c r="Q116" s="4">
        <f>Forward!Q116*(1+SUM($B116:$B$228))+(-'Swap - Encargos'!H33-'Swap - Encargos'!$M33-'Swap - Encargos'!$L33)*(1+SUM($B116:$B$228))</f>
        <v>155.93020000000001</v>
      </c>
      <c r="R116" s="4">
        <f>Forward!R116*(1+SUM($B116:$B$228))+(-'Swap - Encargos'!I33-'Swap - Encargos'!$M33-'Swap - Encargos'!$L33)*(1+SUM($B116:$B$228))</f>
        <v>149.3416</v>
      </c>
      <c r="S116" s="4">
        <f>Forward!S116*(1+SUM($B116:$B$228))+(-'Swap - Encargos'!J33-'Swap - Encargos'!$M33-'Swap - Encargos'!$L33)*(1+SUM($B116:$B$228))</f>
        <v>143.8511</v>
      </c>
      <c r="T116" s="4">
        <f>Forward!T116*(1+SUM($B116:$B$228))+(-'Swap - Encargos'!K33-'Swap - Encargos'!$M33-'Swap - Encargos'!$L33)*(1+SUM($B116:$B$228))</f>
        <v>138.36060000000001</v>
      </c>
      <c r="U116" s="4">
        <f>Forward!U116*(1+SUM($B116:$B$228))</f>
        <v>0</v>
      </c>
      <c r="V116" s="6"/>
      <c r="W116" s="20">
        <f t="shared" si="0"/>
        <v>184.66381666666669</v>
      </c>
      <c r="X116" s="20">
        <f t="shared" si="1"/>
        <v>165.49740344650206</v>
      </c>
      <c r="Y116" s="23">
        <f t="shared" si="2"/>
        <v>172.73113000000004</v>
      </c>
      <c r="Z116" s="23">
        <f t="shared" si="3"/>
        <v>162.67456790123455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204.35173333333327</v>
      </c>
      <c r="AJ116" s="9">
        <f t="shared" si="8"/>
        <v>0.52530479394289842</v>
      </c>
      <c r="AK116" s="9">
        <f t="shared" si="9"/>
        <v>0.52530479394289842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Encargos'!D34-'Swap - Encargos'!$M34-'Swap - Encargos'!$L34)*(1+SUM($B117:$B$228))</f>
        <v>160.8621</v>
      </c>
      <c r="N117" s="4">
        <f>Forward!N117*(1+SUM($B117:$B$228))+(-'Swap - Encargos'!E34-'Swap - Encargos'!$M34-'Swap - Encargos'!$L34)*(1+SUM($B117:$B$228))</f>
        <v>177.27660000000003</v>
      </c>
      <c r="O117" s="4">
        <f>Forward!O117*(1+SUM($B117:$B$228))+(-'Swap - Encargos'!F34-'Swap - Encargos'!$M34-'Swap - Encargos'!$L34)*(1+SUM($B117:$B$228))</f>
        <v>169.6165</v>
      </c>
      <c r="P117" s="4">
        <f>Forward!P117*(1+SUM($B117:$B$228))+(-'Swap - Encargos'!G34-'Swap - Encargos'!$M34-'Swap - Encargos'!$L34)*(1+SUM($B117:$B$228))</f>
        <v>156.48490000000001</v>
      </c>
      <c r="Q117" s="4">
        <f>Forward!Q117*(1+SUM($B117:$B$228))+(-'Swap - Encargos'!H34-'Swap - Encargos'!$M34-'Swap - Encargos'!$L34)*(1+SUM($B117:$B$228))</f>
        <v>147.73050000000001</v>
      </c>
      <c r="R117" s="4">
        <f>Forward!R117*(1+SUM($B117:$B$228))+(-'Swap - Encargos'!I34-'Swap - Encargos'!$M34-'Swap - Encargos'!$L34)*(1+SUM($B117:$B$228))</f>
        <v>144.44759999999999</v>
      </c>
      <c r="S117" s="4">
        <f>Forward!S117*(1+SUM($B117:$B$228))+(-'Swap - Encargos'!J34-'Swap - Encargos'!$M34-'Swap - Encargos'!$L34)*(1+SUM($B117:$B$228))</f>
        <v>141.16470000000001</v>
      </c>
      <c r="T117" s="4">
        <f>Forward!T117*(1+SUM($B117:$B$228))+(-'Swap - Encargos'!K34-'Swap - Encargos'!$M34-'Swap - Encargos'!$L34)*(1+SUM($B117:$B$228))</f>
        <v>136.78750000000002</v>
      </c>
      <c r="U117" s="4">
        <f>Forward!U117*(1+SUM($B117:$B$228))</f>
        <v>0</v>
      </c>
      <c r="V117" s="6"/>
      <c r="W117" s="20">
        <f t="shared" si="0"/>
        <v>168.40061111111112</v>
      </c>
      <c r="X117" s="20">
        <f t="shared" si="1"/>
        <v>165.49740344650206</v>
      </c>
      <c r="Y117" s="23">
        <f t="shared" si="2"/>
        <v>160.47909500000003</v>
      </c>
      <c r="Z117" s="23">
        <f t="shared" si="3"/>
        <v>162.67456790123455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220.61493888888884</v>
      </c>
      <c r="AJ117" s="9">
        <f t="shared" si="8"/>
        <v>0.56711084913929244</v>
      </c>
      <c r="AK117" s="9">
        <f t="shared" si="9"/>
        <v>0.56711084913929244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Encargos'!D35-'Swap - Encargos'!$M35-'Swap - Encargos'!$L35)*(1+SUM($B118:$B$228))</f>
        <v>208.64840000000001</v>
      </c>
      <c r="N118" s="4">
        <f>Forward!N118*(1+SUM($B118:$B$228))+(-'Swap - Encargos'!E35-'Swap - Encargos'!$M35-'Swap - Encargos'!$L35)*(1+SUM($B118:$B$228))</f>
        <v>183.5232</v>
      </c>
      <c r="O118" s="4">
        <f>Forward!O118*(1+SUM($B118:$B$228))+(-'Swap - Encargos'!F35-'Swap - Encargos'!$M35-'Swap - Encargos'!$L35)*(1+SUM($B118:$B$228))</f>
        <v>178.06120000000001</v>
      </c>
      <c r="P118" s="4">
        <f>Forward!P118*(1+SUM($B118:$B$228))+(-'Swap - Encargos'!G35-'Swap - Encargos'!$M35-'Swap - Encargos'!$L35)*(1+SUM($B118:$B$228))</f>
        <v>162.76759999999999</v>
      </c>
      <c r="Q118" s="4">
        <f>Forward!Q118*(1+SUM($B118:$B$228))+(-'Swap - Encargos'!H35-'Swap - Encargos'!$M35-'Swap - Encargos'!$L35)*(1+SUM($B118:$B$228))</f>
        <v>150.75120000000001</v>
      </c>
      <c r="R118" s="4">
        <f>Forward!R118*(1+SUM($B118:$B$228))+(-'Swap - Encargos'!I35-'Swap - Encargos'!$M35-'Swap - Encargos'!$L35)*(1+SUM($B118:$B$228))</f>
        <v>147.47400000000002</v>
      </c>
      <c r="S118" s="4">
        <f>Forward!S118*(1+SUM($B118:$B$228))+(-'Swap - Encargos'!J35-'Swap - Encargos'!$M35-'Swap - Encargos'!$L35)*(1+SUM($B118:$B$228))</f>
        <v>144.1968</v>
      </c>
      <c r="T118" s="4">
        <f>Forward!T118*(1+SUM($B118:$B$228))+(-'Swap - Encargos'!K35-'Swap - Encargos'!$M35-'Swap - Encargos'!$L35)*(1+SUM($B118:$B$228))</f>
        <v>139.8272</v>
      </c>
      <c r="U118" s="4">
        <f>Forward!U118*(1+SUM($B118:$B$228))</f>
        <v>0</v>
      </c>
      <c r="V118" s="6"/>
      <c r="W118" s="20">
        <f t="shared" si="0"/>
        <v>179.8818666666667</v>
      </c>
      <c r="X118" s="20">
        <f t="shared" si="1"/>
        <v>165.49740344650206</v>
      </c>
      <c r="Y118" s="23">
        <f t="shared" si="2"/>
        <v>168.59373333333332</v>
      </c>
      <c r="Z118" s="23">
        <f t="shared" si="3"/>
        <v>162.67456790123455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209.13368333333327</v>
      </c>
      <c r="AJ118" s="9">
        <f t="shared" si="8"/>
        <v>0.53759723315259067</v>
      </c>
      <c r="AK118" s="9">
        <f t="shared" si="9"/>
        <v>0.53759723315259067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Encargos'!D36-'Swap - Encargos'!$M36-'Swap - Encargos'!$L36)*(1+SUM($B119:$B$228))</f>
        <v>267.64800000000002</v>
      </c>
      <c r="N119" s="4">
        <f>Forward!N119*(1+SUM($B119:$B$228))+(-'Swap - Encargos'!E36-'Swap - Encargos'!$M36-'Swap - Encargos'!$L36)*(1+SUM($B119:$B$228))</f>
        <v>194.75200000000001</v>
      </c>
      <c r="O119" s="4">
        <f>Forward!O119*(1+SUM($B119:$B$228))+(-'Swap - Encargos'!F36-'Swap - Encargos'!$M36-'Swap - Encargos'!$L36)*(1+SUM($B119:$B$228))</f>
        <v>170.81600000000003</v>
      </c>
      <c r="P119" s="4">
        <f>Forward!P119*(1+SUM($B119:$B$228))+(-'Swap - Encargos'!G36-'Swap - Encargos'!$M36-'Swap - Encargos'!$L36)*(1+SUM($B119:$B$228))</f>
        <v>153.40800000000002</v>
      </c>
      <c r="Q119" s="4">
        <f>Forward!Q119*(1+SUM($B119:$B$228))+(-'Swap - Encargos'!H36-'Swap - Encargos'!$M36-'Swap - Encargos'!$L36)*(1+SUM($B119:$B$228))</f>
        <v>152.32</v>
      </c>
      <c r="R119" s="4">
        <f>Forward!R119*(1+SUM($B119:$B$228))+(-'Swap - Encargos'!I36-'Swap - Encargos'!$M36-'Swap - Encargos'!$L36)*(1+SUM($B119:$B$228))</f>
        <v>144.70400000000001</v>
      </c>
      <c r="S119" s="4">
        <f>Forward!S119*(1+SUM($B119:$B$228))+(-'Swap - Encargos'!J36-'Swap - Encargos'!$M36-'Swap - Encargos'!$L36)*(1+SUM($B119:$B$228))</f>
        <v>141.44</v>
      </c>
      <c r="T119" s="4">
        <f>Forward!T119*(1+SUM($B119:$B$228))+(-'Swap - Encargos'!K36-'Swap - Encargos'!$M36-'Swap - Encargos'!$L36)*(1+SUM($B119:$B$228))</f>
        <v>137.08799999999999</v>
      </c>
      <c r="U119" s="4">
        <f>Forward!U119*(1+SUM($B119:$B$228))</f>
        <v>0</v>
      </c>
      <c r="V119" s="6"/>
      <c r="W119" s="20">
        <f t="shared" si="0"/>
        <v>182.51200000000003</v>
      </c>
      <c r="X119" s="20">
        <f t="shared" si="1"/>
        <v>165.49740344650206</v>
      </c>
      <c r="Y119" s="23">
        <f t="shared" si="2"/>
        <v>169.34720000000002</v>
      </c>
      <c r="Z119" s="23">
        <f t="shared" si="3"/>
        <v>162.67456790123455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206.50354999999993</v>
      </c>
      <c r="AJ119" s="9">
        <f t="shared" si="8"/>
        <v>0.53083623520962064</v>
      </c>
      <c r="AK119" s="9">
        <f t="shared" si="9"/>
        <v>0.53083623520962064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Encargos'!D37-'Swap - Encargos'!$M37-'Swap - Encargos'!$L37)*(1+SUM($B120:$B$228))</f>
        <v>227.346</v>
      </c>
      <c r="N120" s="4">
        <f>Forward!N120*(1+SUM($B120:$B$228))+(-'Swap - Encargos'!E37-'Swap - Encargos'!$M37-'Swap - Encargos'!$L37)*(1+SUM($B120:$B$228))</f>
        <v>121.2512</v>
      </c>
      <c r="O120" s="4">
        <f>Forward!O120*(1+SUM($B120:$B$228))+(-'Swap - Encargos'!F37-'Swap - Encargos'!$M37-'Swap - Encargos'!$L37)*(1+SUM($B120:$B$228))</f>
        <v>155.89440000000002</v>
      </c>
      <c r="P120" s="4">
        <f>Forward!P120*(1+SUM($B120:$B$228))+(-'Swap - Encargos'!G37-'Swap - Encargos'!$M37-'Swap - Encargos'!$L37)*(1+SUM($B120:$B$228))</f>
        <v>152.64660000000001</v>
      </c>
      <c r="Q120" s="4">
        <f>Forward!Q120*(1+SUM($B120:$B$228))+(-'Swap - Encargos'!H37-'Swap - Encargos'!$M37-'Swap - Encargos'!$L37)*(1+SUM($B120:$B$228))</f>
        <v>146.15100000000001</v>
      </c>
      <c r="R120" s="4">
        <f>Forward!R120*(1+SUM($B120:$B$228))+(-'Swap - Encargos'!I37-'Swap - Encargos'!$M37-'Swap - Encargos'!$L37)*(1+SUM($B120:$B$228))</f>
        <v>140.738</v>
      </c>
      <c r="S120" s="4">
        <f>Forward!S120*(1+SUM($B120:$B$228))+(-'Swap - Encargos'!J37-'Swap - Encargos'!$M37-'Swap - Encargos'!$L37)*(1+SUM($B120:$B$228))</f>
        <v>137.49019999999999</v>
      </c>
      <c r="T120" s="4">
        <f>Forward!T120*(1+SUM($B120:$B$228))+(-'Swap - Encargos'!K37-'Swap - Encargos'!$M37-'Swap - Encargos'!$L37)*(1+SUM($B120:$B$228))</f>
        <v>133.15980000000002</v>
      </c>
      <c r="U120" s="4">
        <f>Forward!U120*(1+SUM($B120:$B$228))</f>
        <v>0</v>
      </c>
      <c r="V120" s="6"/>
      <c r="W120" s="20">
        <f t="shared" si="0"/>
        <v>147.41403333333335</v>
      </c>
      <c r="X120" s="20">
        <f t="shared" si="1"/>
        <v>165.49740344650206</v>
      </c>
      <c r="Y120" s="23">
        <f t="shared" si="2"/>
        <v>146.22317333333334</v>
      </c>
      <c r="Z120" s="23">
        <f t="shared" si="3"/>
        <v>162.67456790123455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241.60151666666661</v>
      </c>
      <c r="AJ120" s="9">
        <f t="shared" si="8"/>
        <v>0.62105876401770221</v>
      </c>
      <c r="AK120" s="9">
        <f t="shared" si="9"/>
        <v>0.62105876401770221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Encargos'!D38-'Swap - Encargos'!$M38-'Swap - Encargos'!$L38)*(1+SUM($B121:$B$228))</f>
        <v>88.453399999999988</v>
      </c>
      <c r="N121" s="4">
        <f>Forward!N121*(1+SUM($B121:$B$228))+(-'Swap - Encargos'!E38-'Swap - Encargos'!$M38-'Swap - Encargos'!$L38)*(1+SUM($B121:$B$228))</f>
        <v>134.83750000000001</v>
      </c>
      <c r="O121" s="4">
        <f>Forward!O121*(1+SUM($B121:$B$228))+(-'Swap - Encargos'!F38-'Swap - Encargos'!$M38-'Swap - Encargos'!$L38)*(1+SUM($B121:$B$228))</f>
        <v>157.49020000000002</v>
      </c>
      <c r="P121" s="4">
        <f>Forward!P121*(1+SUM($B121:$B$228))+(-'Swap - Encargos'!G38-'Swap - Encargos'!$M38-'Swap - Encargos'!$L38)*(1+SUM($B121:$B$228))</f>
        <v>161.80500000000001</v>
      </c>
      <c r="Q121" s="4">
        <f>Forward!Q121*(1+SUM($B121:$B$228))+(-'Swap - Encargos'!H38-'Swap - Encargos'!$M38-'Swap - Encargos'!$L38)*(1+SUM($B121:$B$228))</f>
        <v>152.0967</v>
      </c>
      <c r="R121" s="4">
        <f>Forward!R121*(1+SUM($B121:$B$228))+(-'Swap - Encargos'!I38-'Swap - Encargos'!$M38-'Swap - Encargos'!$L38)*(1+SUM($B121:$B$228))</f>
        <v>148.86060000000001</v>
      </c>
      <c r="S121" s="4">
        <f>Forward!S121*(1+SUM($B121:$B$228))+(-'Swap - Encargos'!J38-'Swap - Encargos'!$M38-'Swap - Encargos'!$L38)*(1+SUM($B121:$B$228))</f>
        <v>145.62449999999998</v>
      </c>
      <c r="T121" s="4">
        <f>Forward!T121*(1+SUM($B121:$B$228))+(-'Swap - Encargos'!K38-'Swap - Encargos'!$M38-'Swap - Encargos'!$L38)*(1+SUM($B121:$B$228))</f>
        <v>141.30969999999999</v>
      </c>
      <c r="U121" s="4">
        <f>Forward!U121*(1+SUM($B121:$B$228))</f>
        <v>0</v>
      </c>
      <c r="V121" s="6"/>
      <c r="W121" s="20">
        <f t="shared" si="0"/>
        <v>149.34002222222222</v>
      </c>
      <c r="X121" s="20">
        <f t="shared" si="1"/>
        <v>165.49740344650206</v>
      </c>
      <c r="Y121" s="23">
        <f t="shared" si="2"/>
        <v>150.01121333333333</v>
      </c>
      <c r="Z121" s="23">
        <f t="shared" si="3"/>
        <v>162.67456790123455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239.67552777777775</v>
      </c>
      <c r="AJ121" s="9">
        <f t="shared" si="8"/>
        <v>0.61610783367857092</v>
      </c>
      <c r="AK121" s="9">
        <f t="shared" si="9"/>
        <v>0.61610783367857092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Encargos'!E39-'Swap - Encargos'!$M39-'Swap - Encargos'!$L39)*(1+SUM($B122:$B$228))</f>
        <v>132.04049999999998</v>
      </c>
      <c r="O122" s="4">
        <f>Forward!O122*(1+SUM($B122:$B$228))+(-'Swap - Encargos'!F39-'Swap - Encargos'!$M39-'Swap - Encargos'!$L39)*(1+SUM($B122:$B$228))</f>
        <v>168.5395</v>
      </c>
      <c r="P122" s="4">
        <f>Forward!P122*(1+SUM($B122:$B$228))+(-'Swap - Encargos'!G39-'Swap - Encargos'!$M39-'Swap - Encargos'!$L39)*(1+SUM($B122:$B$228))</f>
        <v>153.51049999999998</v>
      </c>
      <c r="Q122" s="4">
        <f>Forward!Q122*(1+SUM($B122:$B$228))+(-'Swap - Encargos'!H39-'Swap - Encargos'!$M39-'Swap - Encargos'!$L39)*(1+SUM($B122:$B$228))</f>
        <v>144.92249999999999</v>
      </c>
      <c r="R122" s="4">
        <f>Forward!R122*(1+SUM($B122:$B$228))+(-'Swap - Encargos'!I39-'Swap - Encargos'!$M39-'Swap - Encargos'!$L39)*(1+SUM($B122:$B$228))</f>
        <v>141.70199999999997</v>
      </c>
      <c r="S122" s="4">
        <f>Forward!S122*(1+SUM($B122:$B$228))+(-'Swap - Encargos'!J39-'Swap - Encargos'!$M39-'Swap - Encargos'!$L39)*(1+SUM($B122:$B$228))</f>
        <v>138.48149999999998</v>
      </c>
      <c r="T122" s="4">
        <f>Forward!T122*(1+SUM($B122:$B$228))+(-'Swap - Encargos'!K39-'Swap - Encargos'!$M39-'Swap - Encargos'!$L39)*(1+SUM($B122:$B$228))</f>
        <v>134.1875</v>
      </c>
      <c r="U122" s="4">
        <f>Forward!U122*(1+SUM($B122:$B$228))</f>
        <v>0</v>
      </c>
      <c r="V122" s="6"/>
      <c r="W122" s="20">
        <f t="shared" si="0"/>
        <v>151.36349999999999</v>
      </c>
      <c r="X122" s="20">
        <f t="shared" si="1"/>
        <v>165.49740344650206</v>
      </c>
      <c r="Y122" s="23">
        <f t="shared" si="2"/>
        <v>148.14299999999997</v>
      </c>
      <c r="Z122" s="23">
        <f t="shared" si="3"/>
        <v>162.67456790123455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254.74154999999996</v>
      </c>
      <c r="AJ122" s="9">
        <f t="shared" si="8"/>
        <v>0.62727993655828707</v>
      </c>
      <c r="AK122" s="9">
        <f t="shared" si="9"/>
        <v>0.62727993655828707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Encargos'!E40-'Swap - Encargos'!$M40-'Swap - Encargos'!$L40)*(1+SUM($B123:$B$228))</f>
        <v>191.87010000000001</v>
      </c>
      <c r="O123" s="4">
        <f>Forward!O123*(1+SUM($B123:$B$228))+(-'Swap - Encargos'!F40-'Swap - Encargos'!$M40-'Swap - Encargos'!$L40)*(1+SUM($B123:$B$228))</f>
        <v>182.22300000000001</v>
      </c>
      <c r="P123" s="4">
        <f>Forward!P123*(1+SUM($B123:$B$228))+(-'Swap - Encargos'!G40-'Swap - Encargos'!$M40-'Swap - Encargos'!$L40)*(1+SUM($B123:$B$228))</f>
        <v>169.36020000000002</v>
      </c>
      <c r="Q123" s="4">
        <f>Forward!Q123*(1+SUM($B123:$B$228))+(-'Swap - Encargos'!H40-'Swap - Encargos'!$M40-'Swap - Encargos'!$L40)*(1+SUM($B123:$B$228))</f>
        <v>154.3536</v>
      </c>
      <c r="R123" s="4">
        <f>Forward!R123*(1+SUM($B123:$B$228))+(-'Swap - Encargos'!I40-'Swap - Encargos'!$M40-'Swap - Encargos'!$L40)*(1+SUM($B123:$B$228))</f>
        <v>150.066</v>
      </c>
      <c r="S123" s="4">
        <f>Forward!S123*(1+SUM($B123:$B$228))+(-'Swap - Encargos'!J40-'Swap - Encargos'!$M40-'Swap - Encargos'!$L40)*(1+SUM($B123:$B$228))</f>
        <v>146.8503</v>
      </c>
      <c r="T123" s="4">
        <f>Forward!T123*(1+SUM($B123:$B$228))+(-'Swap - Encargos'!K40-'Swap - Encargos'!$M40-'Swap - Encargos'!$L40)*(1+SUM($B123:$B$228))</f>
        <v>137.20320000000001</v>
      </c>
      <c r="U123" s="4">
        <f>Forward!U123*(1+SUM($B123:$B$228))</f>
        <v>0</v>
      </c>
      <c r="V123" s="6"/>
      <c r="W123" s="20">
        <f t="shared" si="0"/>
        <v>180.10897500000002</v>
      </c>
      <c r="X123" s="20">
        <f t="shared" si="1"/>
        <v>165.49740344650206</v>
      </c>
      <c r="Y123" s="23">
        <f t="shared" si="2"/>
        <v>168.82425000000001</v>
      </c>
      <c r="Z123" s="23">
        <f t="shared" si="3"/>
        <v>162.67456790123455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4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225.99607499999993</v>
      </c>
      <c r="AJ123" s="9">
        <f t="shared" si="8"/>
        <v>0.5564965887520974</v>
      </c>
      <c r="AK123" s="9">
        <f t="shared" si="9"/>
        <v>0.5564965887520974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Encargos'!E41-'Swap - Encargos'!$M41-'Swap - Encargos'!$L41)*(1+SUM($B124:$B$228))</f>
        <v>262.58240000000001</v>
      </c>
      <c r="O124" s="4">
        <f>Forward!O124*(1+SUM($B124:$B$228))+(-'Swap - Encargos'!F41-'Swap - Encargos'!$M41-'Swap - Encargos'!$L41)*(1+SUM($B124:$B$228))</f>
        <v>208.58359999999999</v>
      </c>
      <c r="P124" s="4">
        <f>Forward!P124*(1+SUM($B124:$B$228))+(-'Swap - Encargos'!G41-'Swap - Encargos'!$M41-'Swap - Encargos'!$L41)*(1+SUM($B124:$B$228))</f>
        <v>166.23159999999999</v>
      </c>
      <c r="Q124" s="4">
        <f>Forward!Q124*(1+SUM($B124:$B$228))+(-'Swap - Encargos'!H41-'Swap - Encargos'!$M41-'Swap - Encargos'!$L41)*(1+SUM($B124:$B$228))</f>
        <v>158.82</v>
      </c>
      <c r="R124" s="4">
        <f>Forward!R124*(1+SUM($B124:$B$228))+(-'Swap - Encargos'!I41-'Swap - Encargos'!$M41-'Swap - Encargos'!$L41)*(1+SUM($B124:$B$228))</f>
        <v>158.82</v>
      </c>
      <c r="S124" s="4">
        <f>Forward!S124*(1+SUM($B124:$B$228))+(-'Swap - Encargos'!J41-'Swap - Encargos'!$M41-'Swap - Encargos'!$L41)*(1+SUM($B124:$B$228))</f>
        <v>154.5848</v>
      </c>
      <c r="T124" s="4">
        <f>Forward!T124*(1+SUM($B124:$B$228))+(-'Swap - Encargos'!K41-'Swap - Encargos'!$M41-'Swap - Encargos'!$L41)*(1+SUM($B124:$B$228))</f>
        <v>143.99680000000001</v>
      </c>
      <c r="U124" s="4">
        <f>Forward!U124*(1+SUM($B124:$B$228))</f>
        <v>0</v>
      </c>
      <c r="V124" s="6"/>
      <c r="W124" s="20">
        <f t="shared" si="0"/>
        <v>206.70128888888888</v>
      </c>
      <c r="X124" s="20">
        <f t="shared" si="1"/>
        <v>165.49740344650206</v>
      </c>
      <c r="Y124" s="23">
        <f t="shared" si="2"/>
        <v>187.40759999999997</v>
      </c>
      <c r="Z124" s="23">
        <f t="shared" si="3"/>
        <v>162.67456790123455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4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199.40376111111107</v>
      </c>
      <c r="AJ124" s="9">
        <f t="shared" si="8"/>
        <v>0.49101522158148758</v>
      </c>
      <c r="AK124" s="9">
        <f t="shared" si="9"/>
        <v>0.49101522158148758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Encargos'!E42-'Swap - Encargos'!$M42-'Swap - Encargos'!$L42)*(1+SUM($B125:$B$228))</f>
        <v>266.25720000000001</v>
      </c>
      <c r="O125" s="4">
        <f>Forward!O125*(1+SUM($B125:$B$228))+(-'Swap - Encargos'!F42-'Swap - Encargos'!$M42-'Swap - Encargos'!$L42)*(1+SUM($B125:$B$228))</f>
        <v>210.48000000000002</v>
      </c>
      <c r="P125" s="4">
        <f>Forward!P125*(1+SUM($B125:$B$228))+(-'Swap - Encargos'!G42-'Swap - Encargos'!$M42-'Swap - Encargos'!$L42)*(1+SUM($B125:$B$228))</f>
        <v>159.96480000000003</v>
      </c>
      <c r="Q125" s="4">
        <f>Forward!Q125*(1+SUM($B125:$B$228))+(-'Swap - Encargos'!H42-'Swap - Encargos'!$M42-'Swap - Encargos'!$L42)*(1+SUM($B125:$B$228))</f>
        <v>146.28360000000001</v>
      </c>
      <c r="R125" s="4">
        <f>Forward!R125*(1+SUM($B125:$B$228))+(-'Swap - Encargos'!I42-'Swap - Encargos'!$M42-'Swap - Encargos'!$L42)*(1+SUM($B125:$B$228))</f>
        <v>156.80760000000001</v>
      </c>
      <c r="S125" s="4">
        <f>Forward!S125*(1+SUM($B125:$B$228))+(-'Swap - Encargos'!J42-'Swap - Encargos'!$M42-'Swap - Encargos'!$L42)*(1+SUM($B125:$B$228))</f>
        <v>156.80760000000001</v>
      </c>
      <c r="T125" s="4">
        <f>Forward!T125*(1+SUM($B125:$B$228))+(-'Swap - Encargos'!K42-'Swap - Encargos'!$M42-'Swap - Encargos'!$L42)*(1+SUM($B125:$B$228))</f>
        <v>149.44080000000002</v>
      </c>
      <c r="U125" s="4">
        <f>Forward!U125*(1+SUM($B125:$B$228))</f>
        <v>0</v>
      </c>
      <c r="V125" s="6"/>
      <c r="W125" s="20">
        <f t="shared" si="0"/>
        <v>202.23620000000003</v>
      </c>
      <c r="X125" s="20">
        <f t="shared" si="1"/>
        <v>165.49740344650206</v>
      </c>
      <c r="Y125" s="23">
        <f t="shared" si="2"/>
        <v>182.48616000000001</v>
      </c>
      <c r="Z125" s="23">
        <f t="shared" si="3"/>
        <v>162.67456790123455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4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203.86884999999992</v>
      </c>
      <c r="AJ125" s="9">
        <f t="shared" si="8"/>
        <v>0.50201013259992688</v>
      </c>
      <c r="AK125" s="9">
        <f t="shared" si="9"/>
        <v>0.50201013259992688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Encargos'!E43-'Swap - Encargos'!$M43-'Swap - Encargos'!$L43)*(1+SUM($B126:$B$228))</f>
        <v>280.89080000000001</v>
      </c>
      <c r="O126" s="4">
        <f>Forward!O126*(1+SUM($B126:$B$228))+(-'Swap - Encargos'!F43-'Swap - Encargos'!$M43-'Swap - Encargos'!$L43)*(1+SUM($B126:$B$228))</f>
        <v>213.8124</v>
      </c>
      <c r="P126" s="4">
        <f>Forward!P126*(1+SUM($B126:$B$228))+(-'Swap - Encargos'!G43-'Swap - Encargos'!$M43-'Swap - Encargos'!$L43)*(1+SUM($B126:$B$228))</f>
        <v>161.4074</v>
      </c>
      <c r="Q126" s="4">
        <f>Forward!Q126*(1+SUM($B126:$B$228))+(-'Swap - Encargos'!H43-'Swap - Encargos'!$M43-'Swap - Encargos'!$L43)*(1+SUM($B126:$B$228))</f>
        <v>148.83019999999999</v>
      </c>
      <c r="R126" s="4">
        <f>Forward!R126*(1+SUM($B126:$B$228))+(-'Swap - Encargos'!I43-'Swap - Encargos'!$M43-'Swap - Encargos'!$L43)*(1+SUM($B126:$B$228))</f>
        <v>155.11880000000002</v>
      </c>
      <c r="S126" s="4">
        <f>Forward!S126*(1+SUM($B126:$B$228))+(-'Swap - Encargos'!J43-'Swap - Encargos'!$M43-'Swap - Encargos'!$L43)*(1+SUM($B126:$B$228))</f>
        <v>160.35930000000002</v>
      </c>
      <c r="T126" s="4">
        <f>Forward!T126*(1+SUM($B126:$B$228))+(-'Swap - Encargos'!K43-'Swap - Encargos'!$M43-'Swap - Encargos'!$L43)*(1+SUM($B126:$B$228))</f>
        <v>148.83019999999999</v>
      </c>
      <c r="U126" s="4">
        <f>Forward!U126*(1+SUM($B126:$B$228))</f>
        <v>0</v>
      </c>
      <c r="V126" s="6"/>
      <c r="W126" s="20">
        <f t="shared" si="0"/>
        <v>204.03013333333334</v>
      </c>
      <c r="X126" s="20">
        <f t="shared" si="1"/>
        <v>165.49740344650206</v>
      </c>
      <c r="Y126" s="23">
        <f t="shared" si="2"/>
        <v>183.97648666666666</v>
      </c>
      <c r="Z126" s="23">
        <f t="shared" si="3"/>
        <v>162.67456790123455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4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202.07491666666661</v>
      </c>
      <c r="AJ126" s="9">
        <f t="shared" si="8"/>
        <v>0.49759272056987874</v>
      </c>
      <c r="AK126" s="9">
        <f t="shared" si="9"/>
        <v>0.49759272056987874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Encargos'!E44-'Swap - Encargos'!$M44-'Swap - Encargos'!$L44)*(1+SUM($B127:$B$228))</f>
        <v>297.96749999999997</v>
      </c>
      <c r="O127" s="4">
        <f>Forward!O127*(1+SUM($B127:$B$228))+(-'Swap - Encargos'!F44-'Swap - Encargos'!$M44-'Swap - Encargos'!$L44)*(1+SUM($B127:$B$228))</f>
        <v>226.87350000000001</v>
      </c>
      <c r="P127" s="4">
        <f>Forward!P127*(1+SUM($B127:$B$228))+(-'Swap - Encargos'!G44-'Swap - Encargos'!$M44-'Swap - Encargos'!$L44)*(1+SUM($B127:$B$228))</f>
        <v>166.23450000000003</v>
      </c>
      <c r="Q127" s="4">
        <f>Forward!Q127*(1+SUM($B127:$B$228))+(-'Swap - Encargos'!H44-'Swap - Encargos'!$M44-'Swap - Encargos'!$L44)*(1+SUM($B127:$B$228))</f>
        <v>154.73400000000004</v>
      </c>
      <c r="R127" s="4">
        <f>Forward!R127*(1+SUM($B127:$B$228))+(-'Swap - Encargos'!I44-'Swap - Encargos'!$M44-'Swap - Encargos'!$L44)*(1+SUM($B127:$B$228))</f>
        <v>162.05250000000001</v>
      </c>
      <c r="S127" s="4">
        <f>Forward!S127*(1+SUM($B127:$B$228))+(-'Swap - Encargos'!J44-'Swap - Encargos'!$M44-'Swap - Encargos'!$L44)*(1+SUM($B127:$B$228))</f>
        <v>161.00700000000001</v>
      </c>
      <c r="T127" s="4">
        <f>Forward!T127*(1+SUM($B127:$B$228))+(-'Swap - Encargos'!K44-'Swap - Encargos'!$M44-'Swap - Encargos'!$L44)*(1+SUM($B127:$B$228))</f>
        <v>148.46100000000001</v>
      </c>
      <c r="U127" s="4">
        <f>Forward!U127*(1+SUM($B127:$B$228))</f>
        <v>0</v>
      </c>
      <c r="V127" s="6"/>
      <c r="W127" s="20">
        <f t="shared" si="0"/>
        <v>210.46495833333336</v>
      </c>
      <c r="X127" s="20">
        <f t="shared" si="1"/>
        <v>165.49740344650206</v>
      </c>
      <c r="Y127" s="23">
        <f t="shared" si="2"/>
        <v>190.15902499999999</v>
      </c>
      <c r="Z127" s="23">
        <f t="shared" si="3"/>
        <v>162.67456790123455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4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195.64009166666659</v>
      </c>
      <c r="AJ127" s="9">
        <f t="shared" si="8"/>
        <v>0.4817474977636122</v>
      </c>
      <c r="AK127" s="9">
        <f t="shared" si="9"/>
        <v>0.4817474977636122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Encargos'!E45-'Swap - Encargos'!$M45-'Swap - Encargos'!$L45)*(1+SUM($B128:$B$228))</f>
        <v>261.81810000000002</v>
      </c>
      <c r="O128" s="4">
        <f>Forward!O128*(1+SUM($B128:$B$228))+(-'Swap - Encargos'!F45-'Swap - Encargos'!$M45-'Swap - Encargos'!$L45)*(1+SUM($B128:$B$228))</f>
        <v>218.00790000000001</v>
      </c>
      <c r="P128" s="4">
        <f>Forward!P128*(1+SUM($B128:$B$228))+(-'Swap - Encargos'!G45-'Swap - Encargos'!$M45-'Swap - Encargos'!$L45)*(1+SUM($B128:$B$228))</f>
        <v>177.327</v>
      </c>
      <c r="Q128" s="4">
        <f>Forward!Q128*(1+SUM($B128:$B$228))+(-'Swap - Encargos'!H45-'Swap - Encargos'!$M45-'Swap - Encargos'!$L45)*(1+SUM($B128:$B$228))</f>
        <v>157.50809999999998</v>
      </c>
      <c r="R128" s="4">
        <f>Forward!R128*(1+SUM($B128:$B$228))+(-'Swap - Encargos'!I45-'Swap - Encargos'!$M45-'Swap - Encargos'!$L45)*(1+SUM($B128:$B$228))</f>
        <v>163.76670000000001</v>
      </c>
      <c r="S128" s="4">
        <f>Forward!S128*(1+SUM($B128:$B$228))+(-'Swap - Encargos'!J45-'Swap - Encargos'!$M45-'Swap - Encargos'!$L45)*(1+SUM($B128:$B$228))</f>
        <v>159.59429999999998</v>
      </c>
      <c r="T128" s="4">
        <f>Forward!T128*(1+SUM($B128:$B$228))+(-'Swap - Encargos'!K45-'Swap - Encargos'!$M45-'Swap - Encargos'!$L45)*(1+SUM($B128:$B$228))</f>
        <v>147.0771</v>
      </c>
      <c r="U128" s="4">
        <f>Forward!U128*(1+SUM($B128:$B$228))</f>
        <v>0</v>
      </c>
      <c r="V128" s="6"/>
      <c r="W128" s="20">
        <f t="shared" si="0"/>
        <v>201.666</v>
      </c>
      <c r="X128" s="20">
        <f t="shared" si="1"/>
        <v>165.49740344650206</v>
      </c>
      <c r="Y128" s="23">
        <f t="shared" si="2"/>
        <v>185.46317999999999</v>
      </c>
      <c r="Z128" s="23">
        <f t="shared" si="3"/>
        <v>162.67456790123455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4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204.43904999999995</v>
      </c>
      <c r="AJ128" s="9">
        <f t="shared" si="8"/>
        <v>0.50341420280294469</v>
      </c>
      <c r="AK128" s="9">
        <f t="shared" si="9"/>
        <v>0.50341420280294469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Encargos'!E46-'Swap - Encargos'!$M46-'Swap - Encargos'!$L46)*(1+SUM($B129:$B$228))</f>
        <v>235.15299999999996</v>
      </c>
      <c r="O129" s="4">
        <f>Forward!O129*(1+SUM($B129:$B$228))+(-'Swap - Encargos'!F46-'Swap - Encargos'!$M46-'Swap - Encargos'!$L46)*(1+SUM($B129:$B$228))</f>
        <v>198.7355</v>
      </c>
      <c r="P129" s="4">
        <f>Forward!P129*(1+SUM($B129:$B$228))+(-'Swap - Encargos'!G46-'Swap - Encargos'!$M46-'Swap - Encargos'!$L46)*(1+SUM($B129:$B$228))</f>
        <v>173.76349999999999</v>
      </c>
      <c r="Q129" s="4">
        <f>Forward!Q129*(1+SUM($B129:$B$228))+(-'Swap - Encargos'!H46-'Swap - Encargos'!$M46-'Swap - Encargos'!$L46)*(1+SUM($B129:$B$228))</f>
        <v>155.03450000000001</v>
      </c>
      <c r="R129" s="4">
        <f>Forward!R129*(1+SUM($B129:$B$228))+(-'Swap - Encargos'!I46-'Swap - Encargos'!$M46-'Swap - Encargos'!$L46)*(1+SUM($B129:$B$228))</f>
        <v>166.48</v>
      </c>
      <c r="S129" s="4">
        <f>Forward!S129*(1+SUM($B129:$B$228))+(-'Swap - Encargos'!J46-'Swap - Encargos'!$M46-'Swap - Encargos'!$L46)*(1+SUM($B129:$B$228))</f>
        <v>159.19650000000001</v>
      </c>
      <c r="T129" s="4">
        <f>Forward!T129*(1+SUM($B129:$B$228))+(-'Swap - Encargos'!K46-'Swap - Encargos'!$M46-'Swap - Encargos'!$L46)*(1+SUM($B129:$B$228))</f>
        <v>150.8725</v>
      </c>
      <c r="U129" s="4">
        <f>Forward!U129*(1+SUM($B129:$B$228))</f>
        <v>0</v>
      </c>
      <c r="V129" s="6"/>
      <c r="W129" s="20">
        <f t="shared" si="0"/>
        <v>186.97206944444443</v>
      </c>
      <c r="X129" s="20">
        <f t="shared" si="1"/>
        <v>165.49740344650206</v>
      </c>
      <c r="Y129" s="23">
        <f t="shared" si="2"/>
        <v>176.97170833333334</v>
      </c>
      <c r="Z129" s="23">
        <f t="shared" si="3"/>
        <v>162.67456790123455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4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219.13298055555552</v>
      </c>
      <c r="AJ129" s="9">
        <f t="shared" si="8"/>
        <v>0.53959678796300503</v>
      </c>
      <c r="AK129" s="9">
        <f t="shared" si="9"/>
        <v>0.53959678796300503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Encargos'!E47-'Swap - Encargos'!$M47-'Swap - Encargos'!$L47)*(1+SUM($B130:$B$228))</f>
        <v>290.60640000000001</v>
      </c>
      <c r="O130" s="4">
        <f>Forward!O130*(1+SUM($B130:$B$228))+(-'Swap - Encargos'!F47-'Swap - Encargos'!$M47-'Swap - Encargos'!$L47)*(1+SUM($B130:$B$228))</f>
        <v>216.65280000000001</v>
      </c>
      <c r="P130" s="4">
        <f>Forward!P130*(1+SUM($B130:$B$228))+(-'Swap - Encargos'!G47-'Swap - Encargos'!$M47-'Swap - Encargos'!$L47)*(1+SUM($B130:$B$228))</f>
        <v>174.98880000000003</v>
      </c>
      <c r="Q130" s="4">
        <f>Forward!Q130*(1+SUM($B130:$B$228))+(-'Swap - Encargos'!H47-'Swap - Encargos'!$M47-'Swap - Encargos'!$L47)*(1+SUM($B130:$B$228))</f>
        <v>163.53120000000001</v>
      </c>
      <c r="R130" s="4">
        <f>Forward!R130*(1+SUM($B130:$B$228))+(-'Swap - Encargos'!I47-'Swap - Encargos'!$M47-'Swap - Encargos'!$L47)*(1+SUM($B130:$B$228))</f>
        <v>173.94720000000001</v>
      </c>
      <c r="S130" s="4">
        <f>Forward!S130*(1+SUM($B130:$B$228))+(-'Swap - Encargos'!J47-'Swap - Encargos'!$M47-'Swap - Encargos'!$L47)*(1+SUM($B130:$B$228))</f>
        <v>174.98880000000003</v>
      </c>
      <c r="T130" s="4">
        <f>Forward!T130*(1+SUM($B130:$B$228))+(-'Swap - Encargos'!K47-'Swap - Encargos'!$M47-'Swap - Encargos'!$L47)*(1+SUM($B130:$B$228))</f>
        <v>166.65600000000001</v>
      </c>
      <c r="U130" s="4">
        <f>Forward!U130*(1+SUM($B130:$B$228))</f>
        <v>0</v>
      </c>
      <c r="V130" s="6"/>
      <c r="W130" s="20">
        <f t="shared" si="0"/>
        <v>199.17706666666666</v>
      </c>
      <c r="X130" s="20">
        <f t="shared" si="1"/>
        <v>165.49740344650206</v>
      </c>
      <c r="Y130" s="23">
        <f t="shared" si="2"/>
        <v>188.52960000000002</v>
      </c>
      <c r="Z130" s="23">
        <f t="shared" si="3"/>
        <v>162.67456790123455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4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7"/>
        <v>206.92798333333329</v>
      </c>
      <c r="AJ130" s="9">
        <f t="shared" si="8"/>
        <v>0.50954299468409303</v>
      </c>
      <c r="AK130" s="9">
        <f t="shared" si="9"/>
        <v>0.50954299468409303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Encargos'!E48-'Swap - Encargos'!$M48-'Swap - Encargos'!$L48)*(1+SUM($B131:$B$228))</f>
        <v>283.04640000000001</v>
      </c>
      <c r="O131" s="4">
        <f>Forward!O131*(1+SUM($B131:$B$228))+(-'Swap - Encargos'!F48-'Swap - Encargos'!$M48-'Swap - Encargos'!$L48)*(1+SUM($B131:$B$228))</f>
        <v>196.99200000000002</v>
      </c>
      <c r="P131" s="4">
        <f>Forward!P131*(1+SUM($B131:$B$228))+(-'Swap - Encargos'!G48-'Swap - Encargos'!$M48-'Swap - Encargos'!$L48)*(1+SUM($B131:$B$228))</f>
        <v>174.1824</v>
      </c>
      <c r="Q131" s="4">
        <f>Forward!Q131*(1+SUM($B131:$B$228))+(-'Swap - Encargos'!H48-'Swap - Encargos'!$M48-'Swap - Encargos'!$L48)*(1+SUM($B131:$B$228))</f>
        <v>177.2928</v>
      </c>
      <c r="R131" s="4">
        <f>Forward!R131*(1+SUM($B131:$B$228))+(-'Swap - Encargos'!I48-'Swap - Encargos'!$M48-'Swap - Encargos'!$L48)*(1+SUM($B131:$B$228))</f>
        <v>184.5504</v>
      </c>
      <c r="S131" s="4">
        <f>Forward!S131*(1+SUM($B131:$B$228))+(-'Swap - Encargos'!J48-'Swap - Encargos'!$M48-'Swap - Encargos'!$L48)*(1+SUM($B131:$B$228))</f>
        <v>186.62399999999997</v>
      </c>
      <c r="T131" s="4">
        <f>Forward!T131*(1+SUM($B131:$B$228))+(-'Swap - Encargos'!K48-'Swap - Encargos'!$M48-'Swap - Encargos'!$L48)*(1+SUM($B131:$B$228))</f>
        <v>173.14559999999997</v>
      </c>
      <c r="U131" s="4">
        <f>Forward!U131*(1+SUM($B131:$B$228))</f>
        <v>0</v>
      </c>
      <c r="V131" s="6"/>
      <c r="W131" s="20">
        <f t="shared" si="0"/>
        <v>191.6352</v>
      </c>
      <c r="X131" s="20">
        <f t="shared" si="1"/>
        <v>165.49740344650206</v>
      </c>
      <c r="Y131" s="23">
        <f t="shared" si="2"/>
        <v>188.74943999999999</v>
      </c>
      <c r="Z131" s="23">
        <f t="shared" si="3"/>
        <v>162.67456790123455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4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7"/>
        <v>214.46984999999995</v>
      </c>
      <c r="AJ131" s="9">
        <f t="shared" si="8"/>
        <v>0.52811421576757045</v>
      </c>
      <c r="AK131" s="9">
        <f>IF(AJ131&gt;0,AJ131,0)</f>
        <v>0.52811421576757045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Encargos'!E49-'Swap - Encargos'!$M49-'Swap - Encargos'!$L49)*(1+SUM($B132:$B$228))</f>
        <v>251.72370000000001</v>
      </c>
      <c r="O132" s="4">
        <f>Forward!O132*(1+SUM($B132:$B$228))+(-'Swap - Encargos'!F49-'Swap - Encargos'!$M49-'Swap - Encargos'!$L49)*(1+SUM($B132:$B$228))</f>
        <v>191.64150000000001</v>
      </c>
      <c r="P132" s="4">
        <f>Forward!P132*(1+SUM($B132:$B$228))+(-'Swap - Encargos'!G49-'Swap - Encargos'!$M49-'Swap - Encargos'!$L49)*(1+SUM($B132:$B$228))</f>
        <v>169.88759999999999</v>
      </c>
      <c r="Q132" s="4">
        <f>Forward!Q132*(1+SUM($B132:$B$228))+(-'Swap - Encargos'!H49-'Swap - Encargos'!$M49-'Swap - Encargos'!$L49)*(1+SUM($B132:$B$228))</f>
        <v>175.06710000000001</v>
      </c>
      <c r="R132" s="4">
        <f>Forward!R132*(1+SUM($B132:$B$228))+(-'Swap - Encargos'!I49-'Swap - Encargos'!$M49-'Swap - Encargos'!$L49)*(1+SUM($B132:$B$228))</f>
        <v>172.99529999999999</v>
      </c>
      <c r="S132" s="4">
        <f>Forward!S132*(1+SUM($B132:$B$228))+(-'Swap - Encargos'!J49-'Swap - Encargos'!$M49-'Swap - Encargos'!$L49)*(1+SUM($B132:$B$228))</f>
        <v>180.2466</v>
      </c>
      <c r="T132" s="4">
        <f>Forward!T132*(1+SUM($B132:$B$228))+(-'Swap - Encargos'!K49-'Swap - Encargos'!$M49-'Swap - Encargos'!$L49)*(1+SUM($B132:$B$228))</f>
        <v>171.95939999999999</v>
      </c>
      <c r="U132" s="4">
        <f>Forward!U132*(1+SUM($B132:$B$228))</f>
        <v>0</v>
      </c>
      <c r="V132" s="6"/>
      <c r="W132" s="20">
        <f t="shared" si="0"/>
        <v>183.1241</v>
      </c>
      <c r="X132" s="20">
        <f t="shared" si="1"/>
        <v>165.49740344650206</v>
      </c>
      <c r="Y132" s="23">
        <f t="shared" si="2"/>
        <v>180.35019</v>
      </c>
      <c r="Z132" s="23">
        <f t="shared" si="3"/>
        <v>162.67456790123455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4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7"/>
        <v>222.98094999999995</v>
      </c>
      <c r="AJ132" s="9">
        <f t="shared" si="8"/>
        <v>0.54907209353835906</v>
      </c>
      <c r="AK132" s="9">
        <f>IF(AJ132&gt;0,AJ132,0)</f>
        <v>0.54907209353835906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Encargos'!E50-'Swap - Encargos'!$M50-'Swap - Encargos'!$L50)*(1+SUM($B133:$B$228))</f>
        <v>277.1388</v>
      </c>
      <c r="O133" s="4">
        <f>Forward!O133*(1+SUM($B133:$B$228))+(-'Swap - Encargos'!F50-'Swap - Encargos'!$M50-'Swap - Encargos'!$L50)*(1+SUM($B133:$B$228))</f>
        <v>232.67250000000001</v>
      </c>
      <c r="P133" s="4">
        <f>Forward!P133*(1+SUM($B133:$B$228))+(-'Swap - Encargos'!G50-'Swap - Encargos'!$M50-'Swap - Encargos'!$L50)*(1+SUM($B133:$B$228))</f>
        <v>205.78589999999997</v>
      </c>
      <c r="Q133" s="4">
        <f>Forward!Q133*(1+SUM($B133:$B$228))+(-'Swap - Encargos'!H50-'Swap - Encargos'!$M50-'Swap - Encargos'!$L50)*(1+SUM($B133:$B$228))</f>
        <v>207.85409999999999</v>
      </c>
      <c r="R133" s="4">
        <f>Forward!R133*(1+SUM($B133:$B$228))+(-'Swap - Encargos'!I50-'Swap - Encargos'!$M50-'Swap - Encargos'!$L50)*(1+SUM($B133:$B$228))</f>
        <v>185.10390000000001</v>
      </c>
      <c r="S133" s="4">
        <f>Forward!S133*(1+SUM($B133:$B$228))+(-'Swap - Encargos'!J50-'Swap - Encargos'!$M50-'Swap - Encargos'!$L50)*(1+SUM($B133:$B$228))</f>
        <v>168.5583</v>
      </c>
      <c r="T133" s="4">
        <f>Forward!T133*(1+SUM($B133:$B$228))+(-'Swap - Encargos'!K50-'Swap - Encargos'!$M50-'Swap - Encargos'!$L50)*(1+SUM($B133:$B$228))</f>
        <v>156.14910000000003</v>
      </c>
      <c r="U133" s="4">
        <f>Forward!U133*(1+SUM($B133:$B$228))</f>
        <v>0</v>
      </c>
      <c r="V133" s="6"/>
      <c r="W133" s="20">
        <f t="shared" si="0"/>
        <v>217.362075</v>
      </c>
      <c r="X133" s="20">
        <f t="shared" si="1"/>
        <v>165.49740344650206</v>
      </c>
      <c r="Y133" s="23">
        <f t="shared" si="2"/>
        <v>201.80461500000001</v>
      </c>
      <c r="Z133" s="23">
        <f t="shared" si="3"/>
        <v>162.67456790123455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4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7"/>
        <v>188.74297499999994</v>
      </c>
      <c r="AJ133" s="9">
        <f t="shared" si="8"/>
        <v>0.46476392007437478</v>
      </c>
      <c r="AK133" s="9">
        <f>IF(AJ133&gt;0,AJ133,0)</f>
        <v>0.46476392007437478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Encargos'!F51-'Swap - Encargos'!$M51-'Swap - Encargos'!$L51)*(1+SUM($B134:$B$228))</f>
        <v>299.96279999999996</v>
      </c>
      <c r="P134" s="4">
        <f>Forward!P134*(1+SUM($B134:$B$228))+(-'Swap - Encargos'!G51-'Swap - Encargos'!$M51-'Swap - Encargos'!$L51)*(1+SUM($B134:$B$228))</f>
        <v>230.89919999999995</v>
      </c>
      <c r="Q134" s="4">
        <f>Forward!Q134*(1+SUM($B134:$B$228))+(-'Swap - Encargos'!H51-'Swap - Encargos'!$M51-'Swap - Encargos'!$L51)*(1+SUM($B134:$B$228))</f>
        <v>224.71439999999998</v>
      </c>
      <c r="R134" s="4">
        <f>Forward!R134*(1+SUM($B134:$B$228))+(-'Swap - Encargos'!I51-'Swap - Encargos'!$M51-'Swap - Encargos'!$L51)*(1+SUM($B134:$B$228))</f>
        <v>207.1908</v>
      </c>
      <c r="S134" s="4">
        <f>Forward!S134*(1+SUM($B134:$B$228))+(-'Swap - Encargos'!J51-'Swap - Encargos'!$M51-'Swap - Encargos'!$L51)*(1+SUM($B134:$B$228))</f>
        <v>177.29759999999999</v>
      </c>
      <c r="T134" s="4">
        <f>Forward!T134*(1+SUM($B134:$B$228))+(-'Swap - Encargos'!K51-'Swap - Encargos'!$M51-'Swap - Encargos'!$L51)*(1+SUM($B134:$B$228))</f>
        <v>166.9896</v>
      </c>
      <c r="U134" s="4">
        <f>Forward!U134*(1+SUM($B134:$B$228))</f>
        <v>0</v>
      </c>
      <c r="V134" s="6"/>
      <c r="W134" s="20">
        <f t="shared" si="0"/>
        <v>251.85879999999997</v>
      </c>
      <c r="X134" s="20">
        <f t="shared" si="1"/>
        <v>165.49740344650206</v>
      </c>
      <c r="Y134" s="23">
        <f t="shared" si="2"/>
        <v>228.01295999999999</v>
      </c>
      <c r="Z134" s="23">
        <f t="shared" si="3"/>
        <v>162.67456790123455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7"/>
        <v>150.15320000000003</v>
      </c>
      <c r="AJ134" s="9">
        <f t="shared" si="8"/>
        <v>0.37350427350427357</v>
      </c>
      <c r="AK134" s="9">
        <f>IF(AJ134&gt;0,AJ134,0)</f>
        <v>0.37350427350427357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Encargos'!F52-'Swap - Encargos'!$M52-'Swap - Encargos'!$L52)*(1+SUM($B135:$B$228))</f>
        <v>348.36399999999998</v>
      </c>
      <c r="P135" s="4">
        <f>Forward!P135*(1+SUM($B135:$B$228))+(-'Swap - Encargos'!G52-'Swap - Encargos'!$M52-'Swap - Encargos'!$L52)*(1+SUM($B135:$B$228))</f>
        <v>233.6088</v>
      </c>
      <c r="Q135" s="4">
        <f>Forward!Q135*(1+SUM($B135:$B$228))+(-'Swap - Encargos'!H52-'Swap - Encargos'!$M52-'Swap - Encargos'!$L52)*(1+SUM($B135:$B$228))</f>
        <v>240.78100000000001</v>
      </c>
      <c r="R135" s="4">
        <f>Forward!R135*(1+SUM($B135:$B$228))+(-'Swap - Encargos'!I52-'Swap - Encargos'!$M52-'Swap - Encargos'!$L52)*(1+SUM($B135:$B$228))</f>
        <v>213.11680000000001</v>
      </c>
      <c r="S135" s="4">
        <f>Forward!S135*(1+SUM($B135:$B$228))+(-'Swap - Encargos'!J52-'Swap - Encargos'!$M52-'Swap - Encargos'!$L52)*(1+SUM($B135:$B$228))</f>
        <v>195.6986</v>
      </c>
      <c r="T135" s="4">
        <f>Forward!T135*(1+SUM($B135:$B$228))+(-'Swap - Encargos'!K52-'Swap - Encargos'!$M52-'Swap - Encargos'!$L52)*(1+SUM($B135:$B$228))</f>
        <v>169.059</v>
      </c>
      <c r="U135" s="4">
        <f>Forward!U135*(1+SUM($B135:$B$228))</f>
        <v>0</v>
      </c>
      <c r="V135" s="6"/>
      <c r="W135" s="20">
        <f t="shared" si="0"/>
        <v>270.49439999999998</v>
      </c>
      <c r="X135" s="20">
        <f t="shared" si="1"/>
        <v>165.49740344650206</v>
      </c>
      <c r="Y135" s="23">
        <f t="shared" si="2"/>
        <v>243.32542333333333</v>
      </c>
      <c r="Z135" s="23">
        <f t="shared" si="3"/>
        <v>162.67456790123455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131.51760000000002</v>
      </c>
      <c r="AJ135" s="9">
        <f>(AE135-W135)/AE135</f>
        <v>0.32714844333004989</v>
      </c>
      <c r="AK135" s="9">
        <f>IF(AJ135&gt;0,AJ135,0)</f>
        <v>0.32714844333004989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Encargos'!F53-'Swap - Encargos'!$M53-'Swap - Encargos'!$L53)*(1+SUM($B136:$B$228))</f>
        <v>304.74080000000004</v>
      </c>
      <c r="P136" s="4">
        <f>Forward!P136*(1+SUM($B136:$B$228))+(-'Swap - Encargos'!G53-'Swap - Encargos'!$M53-'Swap - Encargos'!$L53)*(1+SUM($B136:$B$228))</f>
        <v>220.1472</v>
      </c>
      <c r="Q136" s="4">
        <f>Forward!Q136*(1+SUM($B136:$B$228))+(-'Swap - Encargos'!H53-'Swap - Encargos'!$M53-'Swap - Encargos'!$L53)*(1+SUM($B136:$B$228))</f>
        <v>220.14720000000005</v>
      </c>
      <c r="R136" s="4">
        <f>Forward!R136*(1+SUM($B136:$B$228))+(-'Swap - Encargos'!I53-'Swap - Encargos'!$M53-'Swap - Encargos'!$L53)*(1+SUM($B136:$B$228))</f>
        <v>204.85920000000002</v>
      </c>
      <c r="S136" s="4">
        <f>Forward!S136*(1+SUM($B136:$B$228))+(-'Swap - Encargos'!J53-'Swap - Encargos'!$M53-'Swap - Encargos'!$L53)*(1+SUM($B136:$B$228))</f>
        <v>193.64800000000002</v>
      </c>
      <c r="T136" s="4">
        <f>Forward!T136*(1+SUM($B136:$B$228))+(-'Swap - Encargos'!K53-'Swap - Encargos'!$M53-'Swap - Encargos'!$L53)*(1+SUM($B136:$B$228))</f>
        <v>180.39840000000001</v>
      </c>
      <c r="U136" s="4">
        <f>Forward!U136*(1+SUM($B136:$B$228))</f>
        <v>0</v>
      </c>
      <c r="V136" s="6"/>
      <c r="W136" s="20">
        <f t="shared" si="0"/>
        <v>242.7960888888889</v>
      </c>
      <c r="X136" s="20">
        <f t="shared" si="1"/>
        <v>165.49740344650206</v>
      </c>
      <c r="Y136" s="23">
        <f t="shared" si="2"/>
        <v>224.56373333333335</v>
      </c>
      <c r="Z136" s="23">
        <f t="shared" si="3"/>
        <v>162.67456790123455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15">AD136*(1-0%)</f>
        <v>402.012</v>
      </c>
      <c r="AF136" s="8">
        <f t="shared" si="4"/>
        <v>421.44258000000002</v>
      </c>
      <c r="AG136" s="14">
        <f t="shared" ref="AG136:AG139" si="16">$AE136+$AB136</f>
        <v>448.01660400000003</v>
      </c>
      <c r="AH136" s="8">
        <f t="shared" si="6"/>
        <v>483.20811600000002</v>
      </c>
      <c r="AI136" s="25">
        <f t="shared" ref="AI136:AI139" si="17">(AE136-W136)</f>
        <v>159.2159111111111</v>
      </c>
      <c r="AJ136" s="9">
        <f t="shared" ref="AJ136:AJ139" si="18">(AE136-W136)/AE136</f>
        <v>0.39604765805774728</v>
      </c>
      <c r="AK136" s="9">
        <f t="shared" ref="AK136:AK139" si="19">IF(AJ136&gt;0,AJ136,0)</f>
        <v>0.39604765805774728</v>
      </c>
      <c r="AL136" s="9">
        <f t="shared" ref="AL136:AL139" si="20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Encargos'!F54-'Swap - Encargos'!$M54-'Swap - Encargos'!$L54)*(1+SUM($B137:$B$228))</f>
        <v>233.88749999999999</v>
      </c>
      <c r="P137" s="4">
        <f>Forward!P137*(1+SUM($B137:$B$228))+(-'Swap - Encargos'!G54-'Swap - Encargos'!$M54-'Swap - Encargos'!$L54)*(1+SUM($B137:$B$228))</f>
        <v>215.66249999999999</v>
      </c>
      <c r="Q137" s="4">
        <f>Forward!Q137*(1+SUM($B137:$B$228))+(-'Swap - Encargos'!H54-'Swap - Encargos'!$M54-'Swap - Encargos'!$L54)*(1+SUM($B137:$B$228))</f>
        <v>218.7</v>
      </c>
      <c r="R137" s="4">
        <f>Forward!R137*(1+SUM($B137:$B$228))+(-'Swap - Encargos'!I54-'Swap - Encargos'!$M54-'Swap - Encargos'!$L54)*(1+SUM($B137:$B$228))</f>
        <v>199.46249999999998</v>
      </c>
      <c r="S137" s="4">
        <f>Forward!S137*(1+SUM($B137:$B$228))+(-'Swap - Encargos'!J54-'Swap - Encargos'!$M54-'Swap - Encargos'!$L54)*(1+SUM($B137:$B$228))</f>
        <v>179.21249999999998</v>
      </c>
      <c r="T137" s="4">
        <f>Forward!T137*(1+SUM($B137:$B$228))+(-'Swap - Encargos'!K54-'Swap - Encargos'!$M54-'Swap - Encargos'!$L54)*(1+SUM($B137:$B$228))</f>
        <v>173.13749999999999</v>
      </c>
      <c r="U137" s="4">
        <f>Forward!U137*(1+SUM($B137:$B$228))</f>
        <v>0</v>
      </c>
      <c r="V137" s="4"/>
      <c r="W137" s="20">
        <f t="shared" si="0"/>
        <v>219.88124999999999</v>
      </c>
      <c r="X137" s="20">
        <f t="shared" si="1"/>
        <v>165.49740344650206</v>
      </c>
      <c r="Y137" s="23">
        <f t="shared" si="2"/>
        <v>206.34749999999997</v>
      </c>
      <c r="Z137" s="23">
        <f t="shared" si="3"/>
        <v>162.67456790123455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15"/>
        <v>402.012</v>
      </c>
      <c r="AF137" s="8">
        <f t="shared" si="4"/>
        <v>421.44258000000002</v>
      </c>
      <c r="AG137" s="14">
        <f t="shared" si="16"/>
        <v>448.01660400000003</v>
      </c>
      <c r="AH137" s="8">
        <f t="shared" si="6"/>
        <v>483.20811600000002</v>
      </c>
      <c r="AI137" s="25">
        <f t="shared" si="17"/>
        <v>182.13075000000001</v>
      </c>
      <c r="AJ137" s="9">
        <f t="shared" si="18"/>
        <v>0.45304804334198978</v>
      </c>
      <c r="AK137" s="9">
        <f t="shared" si="19"/>
        <v>0.45304804334198978</v>
      </c>
      <c r="AL137" s="9">
        <f t="shared" si="20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Encargos'!F55-'Swap - Encargos'!$M55-'Swap - Encargos'!$L55)*(1+SUM($B138:$B$228))</f>
        <v>274.58340000000004</v>
      </c>
      <c r="P138" s="4">
        <f>Forward!P138*(1+SUM($B138:$B$228))+(-'Swap - Encargos'!G55-'Swap - Encargos'!$M55-'Swap - Encargos'!$L55)*(1+SUM($B138:$B$228))</f>
        <v>229.32239999999999</v>
      </c>
      <c r="Q138" s="4">
        <f>Forward!Q138*(1+SUM($B138:$B$228))+(-'Swap - Encargos'!H55-'Swap - Encargos'!$M55-'Swap - Encargos'!$L55)*(1+SUM($B138:$B$228))</f>
        <v>220.27020000000002</v>
      </c>
      <c r="R138" s="4">
        <f>Forward!R138*(1+SUM($B138:$B$228))+(-'Swap - Encargos'!I55-'Swap - Encargos'!$M55-'Swap - Encargos'!$L55)*(1+SUM($B138:$B$228))</f>
        <v>202.16580000000002</v>
      </c>
      <c r="S138" s="4">
        <f>Forward!S138*(1+SUM($B138:$B$228))+(-'Swap - Encargos'!J55-'Swap - Encargos'!$M55-'Swap - Encargos'!$L55)*(1+SUM($B138:$B$228))</f>
        <v>197.13679999999999</v>
      </c>
      <c r="T138" s="4">
        <f>Forward!T138*(1+SUM($B138:$B$228))+(-'Swap - Encargos'!K55-'Swap - Encargos'!$M55-'Swap - Encargos'!$L55)*(1+SUM($B138:$B$228))</f>
        <v>175.00920000000002</v>
      </c>
      <c r="U138" s="4">
        <f>Forward!U138*(1+SUM($B138:$B$228))</f>
        <v>0</v>
      </c>
      <c r="V138" s="4"/>
      <c r="W138" s="20">
        <f t="shared" si="0"/>
        <v>233.34559999999999</v>
      </c>
      <c r="X138" s="20">
        <f t="shared" si="1"/>
        <v>165.49740344650206</v>
      </c>
      <c r="Y138" s="23">
        <f t="shared" si="2"/>
        <v>218.05743999999999</v>
      </c>
      <c r="Z138" s="23">
        <f t="shared" si="3"/>
        <v>162.67456790123455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15"/>
        <v>402.012</v>
      </c>
      <c r="AF138" s="8">
        <f t="shared" si="4"/>
        <v>421.44258000000002</v>
      </c>
      <c r="AG138" s="14">
        <f t="shared" si="16"/>
        <v>448.01660400000003</v>
      </c>
      <c r="AH138" s="8">
        <f t="shared" si="6"/>
        <v>483.20811600000002</v>
      </c>
      <c r="AI138" s="25">
        <f t="shared" si="17"/>
        <v>168.66640000000001</v>
      </c>
      <c r="AJ138" s="9">
        <f t="shared" si="18"/>
        <v>0.41955563515516953</v>
      </c>
      <c r="AK138" s="9">
        <f t="shared" si="19"/>
        <v>0.41955563515516953</v>
      </c>
      <c r="AL138" s="9">
        <f t="shared" si="20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Encargos'!F56-'Swap - Encargos'!$M56-'Swap - Encargos'!$L56)*(1+SUM($B139:$B$228))</f>
        <v>260</v>
      </c>
      <c r="P139" s="4">
        <f>Forward!P139*(1+SUM($B139:$B$228))+(-'Swap - Encargos'!G56-'Swap - Encargos'!$M56-'Swap - Encargos'!$L56)*(1+SUM($B139:$B$228))</f>
        <v>237</v>
      </c>
      <c r="Q139" s="4">
        <f>Forward!Q139*(1+SUM($B139:$B$228))+(-'Swap - Encargos'!H56-'Swap - Encargos'!$M56-'Swap - Encargos'!$L56)*(1+SUM($B139:$B$228))</f>
        <v>222</v>
      </c>
      <c r="R139" s="4">
        <f>Forward!R139*(1+SUM($B139:$B$228))+(-'Swap - Encargos'!I56-'Swap - Encargos'!$M56-'Swap - Encargos'!$L56)*(1+SUM($B139:$B$228))</f>
        <v>206</v>
      </c>
      <c r="S139" s="4">
        <f>Forward!S139*(1+SUM($B139:$B$228))+(-'Swap - Encargos'!J56-'Swap - Encargos'!$M56-'Swap - Encargos'!$L56)*(1+SUM($B139:$B$228))</f>
        <v>188</v>
      </c>
      <c r="T139" s="4">
        <f>Forward!T139*(1+SUM($B139:$B$228))+(-'Swap - Encargos'!K56-'Swap - Encargos'!$M56-'Swap - Encargos'!$L56)*(1+SUM($B139:$B$228))</f>
        <v>178</v>
      </c>
      <c r="U139" s="4">
        <f>Forward!U139*(1+SUM($B139:$B$228))</f>
        <v>0</v>
      </c>
      <c r="V139" s="4"/>
      <c r="W139" s="20">
        <f t="shared" si="0"/>
        <v>232.16666666666666</v>
      </c>
      <c r="X139" s="20">
        <f t="shared" si="1"/>
        <v>165.49740344650206</v>
      </c>
      <c r="Y139" s="23">
        <f t="shared" si="2"/>
        <v>215.76666666666668</v>
      </c>
      <c r="Z139" s="23">
        <f t="shared" si="3"/>
        <v>162.67456790123455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15"/>
        <v>402.012</v>
      </c>
      <c r="AF139" s="8">
        <f t="shared" si="4"/>
        <v>421.44258000000002</v>
      </c>
      <c r="AG139" s="14">
        <f t="shared" si="16"/>
        <v>448.01660400000003</v>
      </c>
      <c r="AH139" s="8">
        <f t="shared" si="6"/>
        <v>483.20811600000002</v>
      </c>
      <c r="AI139" s="25">
        <f t="shared" si="17"/>
        <v>169.84533333333334</v>
      </c>
      <c r="AJ139" s="9">
        <f t="shared" si="18"/>
        <v>0.42248821759881133</v>
      </c>
      <c r="AK139" s="9">
        <f t="shared" si="19"/>
        <v>0.42248821759881133</v>
      </c>
      <c r="AL139" s="9">
        <f t="shared" si="20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722CC-68C7-4F2C-A1F3-5DC6E6FF57E3}">
  <dimension ref="A1:AR145"/>
  <sheetViews>
    <sheetView topLeftCell="A85" workbookViewId="0">
      <selection sqref="A1:XFD104857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Encargos'!B3-'Swap - Encargos'!$M3-'Swap - Encargos'!$L3)</f>
        <v>180</v>
      </c>
      <c r="L86" s="4">
        <f>Forward!L86+(-'Swap - Encargos'!C3-'Swap - Encargos'!$M3-'Swap - Encargos'!$L3)</f>
        <v>190</v>
      </c>
      <c r="M86" s="4">
        <f>Forward!M86+(-'Swap - Encargos'!D3-'Swap - Encargos'!$M3-'Swap - Encargos'!$L3)</f>
        <v>169</v>
      </c>
      <c r="N86" s="4">
        <f>Forward!N86+(-'Swap - Encargos'!E3-'Swap - Encargos'!$M3-'Swap - Encargos'!$L3)</f>
        <v>155</v>
      </c>
      <c r="O86" s="4">
        <f>Forward!O86+(-'Swap - Encargos'!F3-'Swap - Encargos'!$M3-'Swap - Encargos'!$L3)</f>
        <v>150</v>
      </c>
      <c r="P86" s="4">
        <f>Forward!P86+(-'Swap - Encargos'!G3-'Swap - Encargos'!$M3-'Swap - Encargos'!$L3)</f>
        <v>145</v>
      </c>
      <c r="Q86" s="4">
        <f>Forward!Q86+(-'Swap - Encargos'!H3-'Swap - Encargos'!$M3-'Swap - Encargos'!$L3)</f>
        <v>142</v>
      </c>
      <c r="R86" s="4">
        <f>Forward!R86+(-'Swap - Encargos'!I3-'Swap - Encargos'!$M3-'Swap - Encargos'!$L3)</f>
        <v>138</v>
      </c>
      <c r="S86" s="4">
        <f>Forward!S86+(-'Swap - Encargos'!J3-'Swap - Encargos'!$M3-'Swap - Encargos'!$L3)</f>
        <v>133</v>
      </c>
      <c r="T86" s="4">
        <f>Forward!T86+(-'Swap - Encargos'!K3-'Swap - Encargos'!$M3-'Swap - Encargos'!$L3)</f>
        <v>128</v>
      </c>
      <c r="U86" s="4">
        <f>Forward!U86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179.66666666666666</v>
      </c>
      <c r="X86" s="20">
        <f t="shared" ref="X86:X139" si="1">AVERAGE($W$2:$W$198)</f>
        <v>151.11985596707817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168.8</v>
      </c>
      <c r="Z86" s="23">
        <f t="shared" ref="Z86:Z139" si="3">AVERAGE($Y$2:$Y$198)</f>
        <v>148.1969135802469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39" si="4">$AE86+$AA86</f>
        <v>335.89</v>
      </c>
      <c r="AG86" s="14">
        <f t="shared" ref="AG86:AG130" si="5">$AE86+$AB86</f>
        <v>371</v>
      </c>
      <c r="AH86" s="8">
        <f t="shared" ref="AH86:AH139" si="6">$AE86+$AC86</f>
        <v>403.95</v>
      </c>
      <c r="AI86" s="25">
        <f t="shared" ref="AI86:AI134" si="7">(AE86-W86)</f>
        <v>126.33333333333334</v>
      </c>
      <c r="AJ86" s="9">
        <f t="shared" ref="AJ86:AJ134" si="8">(AE86-W86)/AE86</f>
        <v>0.41285403050108938</v>
      </c>
      <c r="AK86" s="9">
        <f t="shared" ref="AK86:AK130" si="9">IF(AJ86&gt;0,AJ86,0)</f>
        <v>0.41285403050108938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Encargos'!B4-'Swap - Encargos'!$M4-'Swap - Encargos'!$L4)</f>
        <v>110</v>
      </c>
      <c r="L87" s="4">
        <f>Forward!L87+(-'Swap - Encargos'!C4-'Swap - Encargos'!$M4-'Swap - Encargos'!$L4)</f>
        <v>177</v>
      </c>
      <c r="M87" s="4">
        <f>Forward!M87+(-'Swap - Encargos'!D4-'Swap - Encargos'!$M4-'Swap - Encargos'!$L4)</f>
        <v>173</v>
      </c>
      <c r="N87" s="4">
        <f>Forward!N87+(-'Swap - Encargos'!E4-'Swap - Encargos'!$M4-'Swap - Encargos'!$L4)</f>
        <v>158</v>
      </c>
      <c r="O87" s="4">
        <f>Forward!O87+(-'Swap - Encargos'!F4-'Swap - Encargos'!$M4-'Swap - Encargos'!$L4)</f>
        <v>152</v>
      </c>
      <c r="P87" s="4">
        <f>Forward!P87+(-'Swap - Encargos'!G4-'Swap - Encargos'!$M4-'Swap - Encargos'!$L4)</f>
        <v>147</v>
      </c>
      <c r="Q87" s="4">
        <f>Forward!Q87+(-'Swap - Encargos'!H4-'Swap - Encargos'!$M4-'Swap - Encargos'!$L4)</f>
        <v>144</v>
      </c>
      <c r="R87" s="4">
        <f>Forward!R87+(-'Swap - Encargos'!I4-'Swap - Encargos'!$M4-'Swap - Encargos'!$L4)</f>
        <v>140</v>
      </c>
      <c r="S87" s="4">
        <f>Forward!S87+(-'Swap - Encargos'!J4-'Swap - Encargos'!$M4-'Swap - Encargos'!$L4)</f>
        <v>135</v>
      </c>
      <c r="T87" s="4">
        <f>Forward!T87+(-'Swap - Encargos'!K4-'Swap - Encargos'!$M4-'Swap - Encargos'!$L4)</f>
        <v>130</v>
      </c>
      <c r="U87" s="4">
        <f>Forward!U87</f>
        <v>0</v>
      </c>
      <c r="V87" s="6"/>
      <c r="W87" s="20">
        <f t="shared" si="0"/>
        <v>154.66666666666666</v>
      </c>
      <c r="X87" s="20">
        <f t="shared" si="1"/>
        <v>151.11985596707817</v>
      </c>
      <c r="Y87" s="23">
        <f t="shared" si="2"/>
        <v>154.61666666666667</v>
      </c>
      <c r="Z87" s="23">
        <f t="shared" si="3"/>
        <v>148.1969135802469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151.33333333333334</v>
      </c>
      <c r="AJ87" s="9">
        <f t="shared" si="8"/>
        <v>0.49455337690631812</v>
      </c>
      <c r="AK87" s="9">
        <f t="shared" si="9"/>
        <v>0.49455337690631812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Encargos'!B5-'Swap - Encargos'!$M5-'Swap - Encargos'!$L5)</f>
        <v>152</v>
      </c>
      <c r="L88" s="4">
        <f>Forward!L88+(-'Swap - Encargos'!C5-'Swap - Encargos'!$M5-'Swap - Encargos'!$L5)</f>
        <v>208</v>
      </c>
      <c r="M88" s="4">
        <f>Forward!M88+(-'Swap - Encargos'!D5-'Swap - Encargos'!$M5-'Swap - Encargos'!$L5)</f>
        <v>179</v>
      </c>
      <c r="N88" s="4">
        <f>Forward!N88+(-'Swap - Encargos'!E5-'Swap - Encargos'!$M5-'Swap - Encargos'!$L5)</f>
        <v>153</v>
      </c>
      <c r="O88" s="4">
        <f>Forward!O88+(-'Swap - Encargos'!F5-'Swap - Encargos'!$M5-'Swap - Encargos'!$L5)</f>
        <v>151</v>
      </c>
      <c r="P88" s="4">
        <f>Forward!P88+(-'Swap - Encargos'!G5-'Swap - Encargos'!$M5-'Swap - Encargos'!$L5)</f>
        <v>146</v>
      </c>
      <c r="Q88" s="4">
        <f>Forward!Q88+(-'Swap - Encargos'!H5-'Swap - Encargos'!$M5-'Swap - Encargos'!$L5)</f>
        <v>143</v>
      </c>
      <c r="R88" s="4">
        <f>Forward!R88+(-'Swap - Encargos'!I5-'Swap - Encargos'!$M5-'Swap - Encargos'!$L5)</f>
        <v>139</v>
      </c>
      <c r="S88" s="4">
        <f>Forward!S88+(-'Swap - Encargos'!J5-'Swap - Encargos'!$M5-'Swap - Encargos'!$L5)</f>
        <v>134</v>
      </c>
      <c r="T88" s="4">
        <f>Forward!T88+(-'Swap - Encargos'!K5-'Swap - Encargos'!$M5-'Swap - Encargos'!$L5)</f>
        <v>129</v>
      </c>
      <c r="U88" s="4">
        <f>Forward!U88</f>
        <v>0</v>
      </c>
      <c r="V88" s="6"/>
      <c r="W88" s="20">
        <f t="shared" si="0"/>
        <v>179.72222222222223</v>
      </c>
      <c r="X88" s="20">
        <f t="shared" si="1"/>
        <v>151.11985596707817</v>
      </c>
      <c r="Y88" s="23">
        <f t="shared" si="2"/>
        <v>168.4</v>
      </c>
      <c r="Z88" s="23">
        <f t="shared" si="3"/>
        <v>148.1969135802469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126.27777777777777</v>
      </c>
      <c r="AJ88" s="9">
        <f t="shared" si="8"/>
        <v>0.41267247639796656</v>
      </c>
      <c r="AK88" s="9">
        <f t="shared" si="9"/>
        <v>0.41267247639796656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Encargos'!B6-'Swap - Encargos'!$M6-'Swap - Encargos'!$L6)</f>
        <v>131</v>
      </c>
      <c r="L89" s="4">
        <f>Forward!L89+(-'Swap - Encargos'!C6-'Swap - Encargos'!$M6-'Swap - Encargos'!$L6)</f>
        <v>201</v>
      </c>
      <c r="M89" s="4">
        <f>Forward!M89+(-'Swap - Encargos'!D6-'Swap - Encargos'!$M6-'Swap - Encargos'!$L6)</f>
        <v>184</v>
      </c>
      <c r="N89" s="4">
        <f>Forward!N89+(-'Swap - Encargos'!E6-'Swap - Encargos'!$M6-'Swap - Encargos'!$L6)</f>
        <v>160</v>
      </c>
      <c r="O89" s="4">
        <f>Forward!O89+(-'Swap - Encargos'!F6-'Swap - Encargos'!$M6-'Swap - Encargos'!$L6)</f>
        <v>151</v>
      </c>
      <c r="P89" s="4">
        <f>Forward!P89+(-'Swap - Encargos'!G6-'Swap - Encargos'!$M6-'Swap - Encargos'!$L6)</f>
        <v>146</v>
      </c>
      <c r="Q89" s="4">
        <f>Forward!Q89+(-'Swap - Encargos'!H6-'Swap - Encargos'!$M6-'Swap - Encargos'!$L6)</f>
        <v>143</v>
      </c>
      <c r="R89" s="4">
        <f>Forward!R89+(-'Swap - Encargos'!I6-'Swap - Encargos'!$M6-'Swap - Encargos'!$L6)</f>
        <v>141</v>
      </c>
      <c r="S89" s="4">
        <f>Forward!S89+(-'Swap - Encargos'!J6-'Swap - Encargos'!$M6-'Swap - Encargos'!$L6)</f>
        <v>136</v>
      </c>
      <c r="T89" s="4">
        <f>Forward!T89+(-'Swap - Encargos'!K6-'Swap - Encargos'!$M6-'Swap - Encargos'!$L6)</f>
        <v>131</v>
      </c>
      <c r="U89" s="4">
        <f>Forward!U89</f>
        <v>0</v>
      </c>
      <c r="V89" s="6"/>
      <c r="W89" s="20">
        <f t="shared" si="0"/>
        <v>174.41666666666666</v>
      </c>
      <c r="X89" s="20">
        <f t="shared" si="1"/>
        <v>151.11985596707817</v>
      </c>
      <c r="Y89" s="23">
        <f t="shared" si="2"/>
        <v>166.15</v>
      </c>
      <c r="Z89" s="23">
        <f t="shared" si="3"/>
        <v>148.1969135802469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131.58333333333334</v>
      </c>
      <c r="AJ89" s="9">
        <f t="shared" si="8"/>
        <v>0.43001089324618741</v>
      </c>
      <c r="AK89" s="9">
        <f t="shared" si="9"/>
        <v>0.43001089324618741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Encargos'!B7-'Swap - Encargos'!$M7-'Swap - Encargos'!$L7)</f>
        <v>129</v>
      </c>
      <c r="L90" s="4">
        <f>Forward!L90+(-'Swap - Encargos'!C7-'Swap - Encargos'!$M7-'Swap - Encargos'!$L7)</f>
        <v>179</v>
      </c>
      <c r="M90" s="4">
        <f>Forward!M90+(-'Swap - Encargos'!D7-'Swap - Encargos'!$M7-'Swap - Encargos'!$L7)</f>
        <v>183</v>
      </c>
      <c r="N90" s="4">
        <f>Forward!N90+(-'Swap - Encargos'!E7-'Swap - Encargos'!$M7-'Swap - Encargos'!$L7)</f>
        <v>170</v>
      </c>
      <c r="O90" s="4">
        <f>Forward!O90+(-'Swap - Encargos'!F7-'Swap - Encargos'!$M7-'Swap - Encargos'!$L7)</f>
        <v>154</v>
      </c>
      <c r="P90" s="4">
        <f>Forward!P90+(-'Swap - Encargos'!G7-'Swap - Encargos'!$M7-'Swap - Encargos'!$L7)</f>
        <v>152</v>
      </c>
      <c r="Q90" s="4">
        <f>Forward!Q90+(-'Swap - Encargos'!H7-'Swap - Encargos'!$M7-'Swap - Encargos'!$L7)</f>
        <v>149</v>
      </c>
      <c r="R90" s="4">
        <f>Forward!R90+(-'Swap - Encargos'!I7-'Swap - Encargos'!$M7-'Swap - Encargos'!$L7)</f>
        <v>147</v>
      </c>
      <c r="S90" s="4">
        <f>Forward!S90+(-'Swap - Encargos'!J7-'Swap - Encargos'!$M7-'Swap - Encargos'!$L7)</f>
        <v>142</v>
      </c>
      <c r="T90" s="4">
        <f>Forward!T90+(-'Swap - Encargos'!K7-'Swap - Encargos'!$M7-'Swap - Encargos'!$L7)</f>
        <v>137</v>
      </c>
      <c r="U90" s="4">
        <f>Forward!U90</f>
        <v>0</v>
      </c>
      <c r="V90" s="6"/>
      <c r="W90" s="20">
        <f t="shared" si="0"/>
        <v>168.22222222222223</v>
      </c>
      <c r="X90" s="20">
        <f t="shared" si="1"/>
        <v>151.11985596707817</v>
      </c>
      <c r="Y90" s="23">
        <f t="shared" si="2"/>
        <v>164.53333333333333</v>
      </c>
      <c r="Z90" s="23">
        <f t="shared" si="3"/>
        <v>148.1969135802469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137.77777777777777</v>
      </c>
      <c r="AJ90" s="9">
        <f t="shared" si="8"/>
        <v>0.45025417574437182</v>
      </c>
      <c r="AK90" s="9">
        <f t="shared" si="9"/>
        <v>0.45025417574437182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Encargos'!B8-'Swap - Encargos'!$M8-'Swap - Encargos'!$L8)</f>
        <v>124</v>
      </c>
      <c r="L91" s="4">
        <f>Forward!L91+(-'Swap - Encargos'!C8-'Swap - Encargos'!$M8-'Swap - Encargos'!$L8)</f>
        <v>182</v>
      </c>
      <c r="M91" s="4">
        <f>Forward!M91+(-'Swap - Encargos'!D8-'Swap - Encargos'!$M8-'Swap - Encargos'!$L8)</f>
        <v>179</v>
      </c>
      <c r="N91" s="4">
        <f>Forward!N91+(-'Swap - Encargos'!E8-'Swap - Encargos'!$M8-'Swap - Encargos'!$L8)</f>
        <v>154</v>
      </c>
      <c r="O91" s="4">
        <f>Forward!O91+(-'Swap - Encargos'!F8-'Swap - Encargos'!$M8-'Swap - Encargos'!$L8)</f>
        <v>147</v>
      </c>
      <c r="P91" s="4">
        <f>Forward!P91+(-'Swap - Encargos'!G8-'Swap - Encargos'!$M8-'Swap - Encargos'!$L8)</f>
        <v>146</v>
      </c>
      <c r="Q91" s="4">
        <f>Forward!Q91+(-'Swap - Encargos'!H8-'Swap - Encargos'!$M8-'Swap - Encargos'!$L8)</f>
        <v>143</v>
      </c>
      <c r="R91" s="4">
        <f>Forward!R91+(-'Swap - Encargos'!I8-'Swap - Encargos'!$M8-'Swap - Encargos'!$L8)</f>
        <v>141</v>
      </c>
      <c r="S91" s="4">
        <f>Forward!S91+(-'Swap - Encargos'!J8-'Swap - Encargos'!$M8-'Swap - Encargos'!$L8)</f>
        <v>136</v>
      </c>
      <c r="T91" s="4">
        <f>Forward!T91+(-'Swap - Encargos'!K8-'Swap - Encargos'!$M8-'Swap - Encargos'!$L8)</f>
        <v>131</v>
      </c>
      <c r="U91" s="4">
        <f>Forward!U91</f>
        <v>0</v>
      </c>
      <c r="V91" s="6"/>
      <c r="W91" s="20">
        <f t="shared" si="0"/>
        <v>165.83333333333334</v>
      </c>
      <c r="X91" s="20">
        <f t="shared" si="1"/>
        <v>151.11985596707817</v>
      </c>
      <c r="Y91" s="23">
        <f t="shared" si="2"/>
        <v>159.03333333333333</v>
      </c>
      <c r="Z91" s="23">
        <f t="shared" si="3"/>
        <v>148.1969135802469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140.16666666666666</v>
      </c>
      <c r="AJ91" s="9">
        <f t="shared" si="8"/>
        <v>0.4580610021786492</v>
      </c>
      <c r="AK91" s="9">
        <f t="shared" si="9"/>
        <v>0.4580610021786492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Encargos'!B9-'Swap - Encargos'!$M9-'Swap - Encargos'!$L9)</f>
        <v>56</v>
      </c>
      <c r="L92" s="4">
        <f>Forward!L92+(-'Swap - Encargos'!C9-'Swap - Encargos'!$M9-'Swap - Encargos'!$L9)</f>
        <v>167</v>
      </c>
      <c r="M92" s="4">
        <f>Forward!M92+(-'Swap - Encargos'!D9-'Swap - Encargos'!$M9-'Swap - Encargos'!$L9)</f>
        <v>170</v>
      </c>
      <c r="N92" s="4">
        <f>Forward!N92+(-'Swap - Encargos'!E9-'Swap - Encargos'!$M9-'Swap - Encargos'!$L9)</f>
        <v>160</v>
      </c>
      <c r="O92" s="4">
        <f>Forward!O92+(-'Swap - Encargos'!F9-'Swap - Encargos'!$M9-'Swap - Encargos'!$L9)</f>
        <v>149</v>
      </c>
      <c r="P92" s="4">
        <f>Forward!P92+(-'Swap - Encargos'!G9-'Swap - Encargos'!$M9-'Swap - Encargos'!$L9)</f>
        <v>147</v>
      </c>
      <c r="Q92" s="4">
        <f>Forward!Q92+(-'Swap - Encargos'!H9-'Swap - Encargos'!$M9-'Swap - Encargos'!$L9)</f>
        <v>144</v>
      </c>
      <c r="R92" s="4">
        <f>Forward!R92+(-'Swap - Encargos'!I9-'Swap - Encargos'!$M9-'Swap - Encargos'!$L9)</f>
        <v>142</v>
      </c>
      <c r="S92" s="4">
        <f>Forward!S92+(-'Swap - Encargos'!J9-'Swap - Encargos'!$M9-'Swap - Encargos'!$L9)</f>
        <v>137</v>
      </c>
      <c r="T92" s="4">
        <f>Forward!T92+(-'Swap - Encargos'!K9-'Swap - Encargos'!$M9-'Swap - Encargos'!$L9)</f>
        <v>132</v>
      </c>
      <c r="U92" s="4">
        <f>Forward!U92</f>
        <v>0</v>
      </c>
      <c r="V92" s="6"/>
      <c r="W92" s="20">
        <f t="shared" si="0"/>
        <v>148.33333333333334</v>
      </c>
      <c r="X92" s="20">
        <f t="shared" si="1"/>
        <v>151.11985596707817</v>
      </c>
      <c r="Y92" s="23">
        <f t="shared" si="2"/>
        <v>149.5</v>
      </c>
      <c r="Z92" s="23">
        <f t="shared" si="3"/>
        <v>148.1969135802469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157.66666666666666</v>
      </c>
      <c r="AJ92" s="9">
        <f t="shared" si="8"/>
        <v>0.51525054466230935</v>
      </c>
      <c r="AK92" s="9">
        <f t="shared" si="9"/>
        <v>0.51525054466230935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Encargos'!B10-'Swap - Encargos'!$M10-'Swap - Encargos'!$L10)</f>
        <v>67</v>
      </c>
      <c r="L93" s="4">
        <f>Forward!L93+(-'Swap - Encargos'!C10-'Swap - Encargos'!$M10-'Swap - Encargos'!$L10)</f>
        <v>158</v>
      </c>
      <c r="M93" s="4">
        <f>Forward!M93+(-'Swap - Encargos'!D10-'Swap - Encargos'!$M10-'Swap - Encargos'!$L10)</f>
        <v>161</v>
      </c>
      <c r="N93" s="4">
        <f>Forward!N93+(-'Swap - Encargos'!E10-'Swap - Encargos'!$M10-'Swap - Encargos'!$L10)</f>
        <v>151</v>
      </c>
      <c r="O93" s="4">
        <f>Forward!O93+(-'Swap - Encargos'!F10-'Swap - Encargos'!$M10-'Swap - Encargos'!$L10)</f>
        <v>146</v>
      </c>
      <c r="P93" s="4">
        <f>Forward!P93+(-'Swap - Encargos'!G10-'Swap - Encargos'!$M10-'Swap - Encargos'!$L10)</f>
        <v>144</v>
      </c>
      <c r="Q93" s="4">
        <f>Forward!Q93+(-'Swap - Encargos'!H10-'Swap - Encargos'!$M10-'Swap - Encargos'!$L10)</f>
        <v>144</v>
      </c>
      <c r="R93" s="4">
        <f>Forward!R93+(-'Swap - Encargos'!I10-'Swap - Encargos'!$M10-'Swap - Encargos'!$L10)</f>
        <v>137</v>
      </c>
      <c r="S93" s="4">
        <f>Forward!S93+(-'Swap - Encargos'!J10-'Swap - Encargos'!$M10-'Swap - Encargos'!$L10)</f>
        <v>132</v>
      </c>
      <c r="T93" s="4">
        <f>Forward!T93+(-'Swap - Encargos'!K10-'Swap - Encargos'!$M10-'Swap - Encargos'!$L10)</f>
        <v>127</v>
      </c>
      <c r="U93" s="4">
        <f>Forward!U93</f>
        <v>0</v>
      </c>
      <c r="V93" s="6"/>
      <c r="W93" s="20">
        <f t="shared" si="0"/>
        <v>145</v>
      </c>
      <c r="X93" s="20">
        <f t="shared" si="1"/>
        <v>151.11985596707817</v>
      </c>
      <c r="Y93" s="23">
        <f t="shared" si="2"/>
        <v>145.58333333333334</v>
      </c>
      <c r="Z93" s="23">
        <f t="shared" si="3"/>
        <v>148.1969135802469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161</v>
      </c>
      <c r="AJ93" s="9">
        <f t="shared" si="8"/>
        <v>0.52614379084967322</v>
      </c>
      <c r="AK93" s="9">
        <f t="shared" si="9"/>
        <v>0.52614379084967322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Encargos'!B11-'Swap - Encargos'!$M11-'Swap - Encargos'!$L11)</f>
        <v>86</v>
      </c>
      <c r="L94" s="4">
        <f>Forward!L94+(-'Swap - Encargos'!C11-'Swap - Encargos'!$M11-'Swap - Encargos'!$L11)</f>
        <v>144</v>
      </c>
      <c r="M94" s="4">
        <f>Forward!M94+(-'Swap - Encargos'!D11-'Swap - Encargos'!$M11-'Swap - Encargos'!$L11)</f>
        <v>160</v>
      </c>
      <c r="N94" s="4">
        <f>Forward!N94+(-'Swap - Encargos'!E11-'Swap - Encargos'!$M11-'Swap - Encargos'!$L11)</f>
        <v>159</v>
      </c>
      <c r="O94" s="4">
        <f>Forward!O94+(-'Swap - Encargos'!F11-'Swap - Encargos'!$M11-'Swap - Encargos'!$L11)</f>
        <v>148</v>
      </c>
      <c r="P94" s="4">
        <f>Forward!P94+(-'Swap - Encargos'!G11-'Swap - Encargos'!$M11-'Swap - Encargos'!$L11)</f>
        <v>146</v>
      </c>
      <c r="Q94" s="4">
        <f>Forward!Q94+(-'Swap - Encargos'!H11-'Swap - Encargos'!$M11-'Swap - Encargos'!$L11)</f>
        <v>140</v>
      </c>
      <c r="R94" s="4">
        <f>Forward!R94+(-'Swap - Encargos'!I11-'Swap - Encargos'!$M11-'Swap - Encargos'!$L11)</f>
        <v>134</v>
      </c>
      <c r="S94" s="4">
        <f>Forward!S94+(-'Swap - Encargos'!J11-'Swap - Encargos'!$M11-'Swap - Encargos'!$L11)</f>
        <v>131</v>
      </c>
      <c r="T94" s="4">
        <f>Forward!T94+(-'Swap - Encargos'!K11-'Swap - Encargos'!$M11-'Swap - Encargos'!$L11)</f>
        <v>128</v>
      </c>
      <c r="U94" s="4">
        <f>Forward!U94</f>
        <v>0</v>
      </c>
      <c r="V94" s="6"/>
      <c r="W94" s="20">
        <f t="shared" si="0"/>
        <v>146.22222222222223</v>
      </c>
      <c r="X94" s="20">
        <f t="shared" si="1"/>
        <v>151.11985596707817</v>
      </c>
      <c r="Y94" s="23">
        <f t="shared" si="2"/>
        <v>147.4</v>
      </c>
      <c r="Z94" s="23">
        <f t="shared" si="3"/>
        <v>148.1969135802469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159.77777777777777</v>
      </c>
      <c r="AJ94" s="9">
        <f t="shared" si="8"/>
        <v>0.52214960058097315</v>
      </c>
      <c r="AK94" s="9">
        <f t="shared" si="9"/>
        <v>0.52214960058097315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Encargos'!B12-'Swap - Encargos'!$M12-'Swap - Encargos'!$L12)</f>
        <v>65</v>
      </c>
      <c r="L95" s="4">
        <f>Forward!L95+(-'Swap - Encargos'!C12-'Swap - Encargos'!$M12-'Swap - Encargos'!$L12)</f>
        <v>118</v>
      </c>
      <c r="M95" s="4">
        <f>Forward!M95+(-'Swap - Encargos'!D12-'Swap - Encargos'!$M12-'Swap - Encargos'!$L12)</f>
        <v>139</v>
      </c>
      <c r="N95" s="4">
        <f>Forward!N95+(-'Swap - Encargos'!E12-'Swap - Encargos'!$M12-'Swap - Encargos'!$L12)</f>
        <v>143</v>
      </c>
      <c r="O95" s="4">
        <f>Forward!O95+(-'Swap - Encargos'!F12-'Swap - Encargos'!$M12-'Swap - Encargos'!$L12)</f>
        <v>136</v>
      </c>
      <c r="P95" s="4">
        <f>Forward!P95+(-'Swap - Encargos'!G12-'Swap - Encargos'!$M12-'Swap - Encargos'!$L12)</f>
        <v>134</v>
      </c>
      <c r="Q95" s="4">
        <f>Forward!Q95+(-'Swap - Encargos'!H12-'Swap - Encargos'!$M12-'Swap - Encargos'!$L12)</f>
        <v>128</v>
      </c>
      <c r="R95" s="4">
        <f>Forward!R95+(-'Swap - Encargos'!I12-'Swap - Encargos'!$M12-'Swap - Encargos'!$L12)</f>
        <v>125</v>
      </c>
      <c r="S95" s="4">
        <f>Forward!S95+(-'Swap - Encargos'!J12-'Swap - Encargos'!$M12-'Swap - Encargos'!$L12)</f>
        <v>122</v>
      </c>
      <c r="T95" s="4">
        <f>Forward!T95+(-'Swap - Encargos'!K12-'Swap - Encargos'!$M12-'Swap - Encargos'!$L12)</f>
        <v>119</v>
      </c>
      <c r="U95" s="4">
        <f>Forward!U95</f>
        <v>0</v>
      </c>
      <c r="V95" s="6"/>
      <c r="W95" s="20">
        <f t="shared" si="0"/>
        <v>126.83333333333333</v>
      </c>
      <c r="X95" s="20">
        <f t="shared" si="1"/>
        <v>151.11985596707817</v>
      </c>
      <c r="Y95" s="23">
        <f t="shared" si="2"/>
        <v>130.55000000000001</v>
      </c>
      <c r="Z95" s="23">
        <f t="shared" si="3"/>
        <v>148.1969135802469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179.16666666666669</v>
      </c>
      <c r="AJ95" s="9">
        <f t="shared" si="8"/>
        <v>0.58551198257080617</v>
      </c>
      <c r="AK95" s="9">
        <f t="shared" si="9"/>
        <v>0.58551198257080617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Encargos'!B13-'Swap - Encargos'!$M13-'Swap - Encargos'!$L13)</f>
        <v>60</v>
      </c>
      <c r="L96" s="4">
        <f>Forward!L96+(-'Swap - Encargos'!C13-'Swap - Encargos'!$M13-'Swap - Encargos'!$L13)</f>
        <v>76</v>
      </c>
      <c r="M96" s="4">
        <f>Forward!M96+(-'Swap - Encargos'!D13-'Swap - Encargos'!$M13-'Swap - Encargos'!$L13)</f>
        <v>115</v>
      </c>
      <c r="N96" s="4">
        <f>Forward!N96+(-'Swap - Encargos'!E13-'Swap - Encargos'!$M13-'Swap - Encargos'!$L13)</f>
        <v>128</v>
      </c>
      <c r="O96" s="4">
        <f>Forward!O96+(-'Swap - Encargos'!F13-'Swap - Encargos'!$M13-'Swap - Encargos'!$L13)</f>
        <v>121</v>
      </c>
      <c r="P96" s="4">
        <f>Forward!P96+(-'Swap - Encargos'!G13-'Swap - Encargos'!$M13-'Swap - Encargos'!$L13)</f>
        <v>132</v>
      </c>
      <c r="Q96" s="4">
        <f>Forward!Q96+(-'Swap - Encargos'!H13-'Swap - Encargos'!$M13-'Swap - Encargos'!$L13)</f>
        <v>126</v>
      </c>
      <c r="R96" s="4">
        <f>Forward!R96+(-'Swap - Encargos'!I13-'Swap - Encargos'!$M13-'Swap - Encargos'!$L13)</f>
        <v>126</v>
      </c>
      <c r="S96" s="4">
        <f>Forward!S96+(-'Swap - Encargos'!J13-'Swap - Encargos'!$M13-'Swap - Encargos'!$L13)</f>
        <v>122</v>
      </c>
      <c r="T96" s="4">
        <f>Forward!T96+(-'Swap - Encargos'!K13-'Swap - Encargos'!$M13-'Swap - Encargos'!$L13)</f>
        <v>116</v>
      </c>
      <c r="U96" s="4">
        <f>Forward!U96</f>
        <v>0</v>
      </c>
      <c r="V96" s="6"/>
      <c r="W96" s="20">
        <f t="shared" si="0"/>
        <v>102.55555555555556</v>
      </c>
      <c r="X96" s="20">
        <f t="shared" si="1"/>
        <v>151.11985596707817</v>
      </c>
      <c r="Y96" s="23">
        <f t="shared" si="2"/>
        <v>112</v>
      </c>
      <c r="Z96" s="23">
        <f t="shared" si="3"/>
        <v>148.1969135802469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203.44444444444446</v>
      </c>
      <c r="AJ96" s="9">
        <f t="shared" si="8"/>
        <v>0.66485112563543936</v>
      </c>
      <c r="AK96" s="9">
        <f t="shared" si="9"/>
        <v>0.66485112563543936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Encargos'!B14-'Swap - Encargos'!$M14-'Swap - Encargos'!$L14)</f>
        <v>63</v>
      </c>
      <c r="L97" s="4">
        <f>Forward!L97+(-'Swap - Encargos'!C14-'Swap - Encargos'!$M14-'Swap - Encargos'!$L14)</f>
        <v>76</v>
      </c>
      <c r="M97" s="4">
        <f>Forward!M97+(-'Swap - Encargos'!D14-'Swap - Encargos'!$M14-'Swap - Encargos'!$L14)</f>
        <v>113</v>
      </c>
      <c r="N97" s="4">
        <f>Forward!N97+(-'Swap - Encargos'!E14-'Swap - Encargos'!$M14-'Swap - Encargos'!$L14)</f>
        <v>123</v>
      </c>
      <c r="O97" s="4">
        <f>Forward!O97+(-'Swap - Encargos'!F14-'Swap - Encargos'!$M14-'Swap - Encargos'!$L14)</f>
        <v>118</v>
      </c>
      <c r="P97" s="4">
        <f>Forward!P97+(-'Swap - Encargos'!G14-'Swap - Encargos'!$M14-'Swap - Encargos'!$L14)</f>
        <v>136</v>
      </c>
      <c r="Q97" s="4">
        <f>Forward!Q97+(-'Swap - Encargos'!H14-'Swap - Encargos'!$M14-'Swap - Encargos'!$L14)</f>
        <v>135</v>
      </c>
      <c r="R97" s="4">
        <f>Forward!R97+(-'Swap - Encargos'!I14-'Swap - Encargos'!$M14-'Swap - Encargos'!$L14)</f>
        <v>126</v>
      </c>
      <c r="S97" s="4">
        <f>Forward!S97+(-'Swap - Encargos'!J14-'Swap - Encargos'!$M14-'Swap - Encargos'!$L14)</f>
        <v>122</v>
      </c>
      <c r="T97" s="4">
        <f>Forward!T97+(-'Swap - Encargos'!K14-'Swap - Encargos'!$M14-'Swap - Encargos'!$L14)</f>
        <v>116</v>
      </c>
      <c r="U97" s="4">
        <f>Forward!U97</f>
        <v>0</v>
      </c>
      <c r="V97" s="6"/>
      <c r="W97" s="20">
        <f t="shared" si="0"/>
        <v>102.33333333333333</v>
      </c>
      <c r="X97" s="20">
        <f t="shared" si="1"/>
        <v>151.11985596707817</v>
      </c>
      <c r="Y97" s="23">
        <f t="shared" si="2"/>
        <v>111.98333333333333</v>
      </c>
      <c r="Z97" s="23">
        <f t="shared" si="3"/>
        <v>148.1969135802469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203.66666666666669</v>
      </c>
      <c r="AJ97" s="9">
        <f t="shared" si="8"/>
        <v>0.6655773420479304</v>
      </c>
      <c r="AK97" s="9">
        <f t="shared" si="9"/>
        <v>0.6655773420479304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Encargos'!C15-'Swap - Encargos'!$M15-'Swap - Encargos'!$L15)</f>
        <v>68</v>
      </c>
      <c r="M98" s="4">
        <f>Forward!M98+(-'Swap - Encargos'!D15-'Swap - Encargos'!$M15-'Swap - Encargos'!$L15)</f>
        <v>87</v>
      </c>
      <c r="N98" s="4">
        <f>Forward!N98+(-'Swap - Encargos'!E15-'Swap - Encargos'!$M15-'Swap - Encargos'!$L15)</f>
        <v>102</v>
      </c>
      <c r="O98" s="4">
        <f>Forward!O98+(-'Swap - Encargos'!F15-'Swap - Encargos'!$M15-'Swap - Encargos'!$L15)</f>
        <v>113</v>
      </c>
      <c r="P98" s="4">
        <f>Forward!P98+(-'Swap - Encargos'!G15-'Swap - Encargos'!$M15-'Swap - Encargos'!$L15)</f>
        <v>140</v>
      </c>
      <c r="Q98" s="4">
        <f>Forward!Q98+(-'Swap - Encargos'!H15-'Swap - Encargos'!$M15-'Swap - Encargos'!$L15)</f>
        <v>136</v>
      </c>
      <c r="R98" s="4">
        <f>Forward!R98+(-'Swap - Encargos'!I15-'Swap - Encargos'!$M15-'Swap - Encargos'!$L15)</f>
        <v>130</v>
      </c>
      <c r="S98" s="4">
        <f>Forward!S98+(-'Swap - Encargos'!J15-'Swap - Encargos'!$M15-'Swap - Encargos'!$L15)</f>
        <v>126</v>
      </c>
      <c r="T98" s="4">
        <f>Forward!T98+(-'Swap - Encargos'!K15-'Swap - Encargos'!$M15-'Swap - Encargos'!$L15)</f>
        <v>120</v>
      </c>
      <c r="U98" s="4">
        <f>Forward!U98</f>
        <v>0</v>
      </c>
      <c r="V98" s="6"/>
      <c r="W98" s="20">
        <f t="shared" si="0"/>
        <v>85.666666666666671</v>
      </c>
      <c r="X98" s="20">
        <f t="shared" si="1"/>
        <v>151.11985596707817</v>
      </c>
      <c r="Y98" s="23">
        <f t="shared" si="2"/>
        <v>102</v>
      </c>
      <c r="Z98" s="23">
        <f t="shared" si="3"/>
        <v>148.1969135802469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231.13333333333333</v>
      </c>
      <c r="AJ98" s="9">
        <f t="shared" si="8"/>
        <v>0.72958754208754206</v>
      </c>
      <c r="AK98" s="9">
        <f t="shared" si="9"/>
        <v>0.72958754208754206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Encargos'!C16-'Swap - Encargos'!$M16-'Swap - Encargos'!$L16)</f>
        <v>70</v>
      </c>
      <c r="M99" s="4">
        <f>Forward!M99+(-'Swap - Encargos'!D16-'Swap - Encargos'!$M16-'Swap - Encargos'!$L16)</f>
        <v>79</v>
      </c>
      <c r="N99" s="4">
        <f>Forward!N99+(-'Swap - Encargos'!E16-'Swap - Encargos'!$M16-'Swap - Encargos'!$L16)</f>
        <v>89</v>
      </c>
      <c r="O99" s="4">
        <f>Forward!O99+(-'Swap - Encargos'!F16-'Swap - Encargos'!$M16-'Swap - Encargos'!$L16)</f>
        <v>106</v>
      </c>
      <c r="P99" s="4">
        <f>Forward!P99+(-'Swap - Encargos'!G16-'Swap - Encargos'!$M16-'Swap - Encargos'!$L16)</f>
        <v>143</v>
      </c>
      <c r="Q99" s="4">
        <f>Forward!Q99+(-'Swap - Encargos'!H16-'Swap - Encargos'!$M16-'Swap - Encargos'!$L16)</f>
        <v>139</v>
      </c>
      <c r="R99" s="4">
        <f>Forward!R99+(-'Swap - Encargos'!I16-'Swap - Encargos'!$M16-'Swap - Encargos'!$L16)</f>
        <v>134</v>
      </c>
      <c r="S99" s="4">
        <f>Forward!S99+(-'Swap - Encargos'!J16-'Swap - Encargos'!$M16-'Swap - Encargos'!$L16)</f>
        <v>130</v>
      </c>
      <c r="T99" s="4">
        <f>Forward!T99+(-'Swap - Encargos'!K16-'Swap - Encargos'!$M16-'Swap - Encargos'!$L16)</f>
        <v>124</v>
      </c>
      <c r="U99" s="4">
        <f>Forward!U99</f>
        <v>0</v>
      </c>
      <c r="V99" s="6"/>
      <c r="W99" s="20">
        <f t="shared" si="0"/>
        <v>80.333333333333329</v>
      </c>
      <c r="X99" s="20">
        <f t="shared" si="1"/>
        <v>151.11985596707817</v>
      </c>
      <c r="Y99" s="23">
        <f t="shared" si="2"/>
        <v>98.55</v>
      </c>
      <c r="Z99" s="23">
        <f t="shared" si="3"/>
        <v>148.1969135802469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236.4666666666667</v>
      </c>
      <c r="AJ99" s="9">
        <f t="shared" si="8"/>
        <v>0.74642255892255904</v>
      </c>
      <c r="AK99" s="9">
        <f t="shared" si="9"/>
        <v>0.74642255892255904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Encargos'!C17-'Swap - Encargos'!$M17-'Swap - Encargos'!$L17)</f>
        <v>70</v>
      </c>
      <c r="M100" s="4">
        <f>Forward!M100+(-'Swap - Encargos'!D17-'Swap - Encargos'!$M17-'Swap - Encargos'!$L17)</f>
        <v>83</v>
      </c>
      <c r="N100" s="4">
        <f>Forward!N100+(-'Swap - Encargos'!E17-'Swap - Encargos'!$M17-'Swap - Encargos'!$L17)</f>
        <v>85</v>
      </c>
      <c r="O100" s="4">
        <f>Forward!O100+(-'Swap - Encargos'!F17-'Swap - Encargos'!$M17-'Swap - Encargos'!$L17)</f>
        <v>95</v>
      </c>
      <c r="P100" s="4">
        <f>Forward!P100+(-'Swap - Encargos'!G17-'Swap - Encargos'!$M17-'Swap - Encargos'!$L17)</f>
        <v>119</v>
      </c>
      <c r="Q100" s="4">
        <f>Forward!Q100+(-'Swap - Encargos'!H17-'Swap - Encargos'!$M17-'Swap - Encargos'!$L17)</f>
        <v>133</v>
      </c>
      <c r="R100" s="4">
        <f>Forward!R100+(-'Swap - Encargos'!I17-'Swap - Encargos'!$M17-'Swap - Encargos'!$L17)</f>
        <v>127</v>
      </c>
      <c r="S100" s="4">
        <f>Forward!S100+(-'Swap - Encargos'!J17-'Swap - Encargos'!$M17-'Swap - Encargos'!$L17)</f>
        <v>123</v>
      </c>
      <c r="T100" s="4">
        <f>Forward!T100+(-'Swap - Encargos'!K17-'Swap - Encargos'!$M17-'Swap - Encargos'!$L17)</f>
        <v>117</v>
      </c>
      <c r="U100" s="4">
        <f>Forward!U100</f>
        <v>0</v>
      </c>
      <c r="V100" s="6"/>
      <c r="W100" s="20">
        <f t="shared" si="0"/>
        <v>80.722222222222229</v>
      </c>
      <c r="X100" s="20">
        <f t="shared" si="1"/>
        <v>151.11985596707817</v>
      </c>
      <c r="Y100" s="23">
        <f t="shared" si="2"/>
        <v>92.5</v>
      </c>
      <c r="Z100" s="23">
        <f t="shared" si="3"/>
        <v>148.1969135802469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236.07777777777778</v>
      </c>
      <c r="AJ100" s="9">
        <f t="shared" si="8"/>
        <v>0.74519500561167229</v>
      </c>
      <c r="AK100" s="9">
        <f t="shared" si="9"/>
        <v>0.74519500561167229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Encargos'!C18-'Swap - Encargos'!$M18-'Swap - Encargos'!$L18)</f>
        <v>63</v>
      </c>
      <c r="M101" s="4">
        <f>Forward!M101+(-'Swap - Encargos'!D18-'Swap - Encargos'!$M18-'Swap - Encargos'!$L18)</f>
        <v>67</v>
      </c>
      <c r="N101" s="4">
        <f>Forward!N101+(-'Swap - Encargos'!E18-'Swap - Encargos'!$M18-'Swap - Encargos'!$L18)</f>
        <v>74</v>
      </c>
      <c r="O101" s="4">
        <f>Forward!O101+(-'Swap - Encargos'!F18-'Swap - Encargos'!$M18-'Swap - Encargos'!$L18)</f>
        <v>87</v>
      </c>
      <c r="P101" s="4">
        <f>Forward!P101+(-'Swap - Encargos'!G18-'Swap - Encargos'!$M18-'Swap - Encargos'!$L18)</f>
        <v>112</v>
      </c>
      <c r="Q101" s="4">
        <f>Forward!Q101+(-'Swap - Encargos'!H18-'Swap - Encargos'!$M18-'Swap - Encargos'!$L18)</f>
        <v>126</v>
      </c>
      <c r="R101" s="4">
        <f>Forward!R101+(-'Swap - Encargos'!I18-'Swap - Encargos'!$M18-'Swap - Encargos'!$L18)</f>
        <v>124</v>
      </c>
      <c r="S101" s="4">
        <f>Forward!S101+(-'Swap - Encargos'!J18-'Swap - Encargos'!$M18-'Swap - Encargos'!$L18)</f>
        <v>123</v>
      </c>
      <c r="T101" s="4">
        <f>Forward!T101+(-'Swap - Encargos'!K18-'Swap - Encargos'!$M18-'Swap - Encargos'!$L18)</f>
        <v>120</v>
      </c>
      <c r="U101" s="4">
        <f>Forward!U101</f>
        <v>0</v>
      </c>
      <c r="V101" s="6"/>
      <c r="W101" s="20">
        <f t="shared" si="0"/>
        <v>70</v>
      </c>
      <c r="X101" s="20">
        <f t="shared" si="1"/>
        <v>151.11985596707817</v>
      </c>
      <c r="Y101" s="23">
        <f t="shared" si="2"/>
        <v>83.75</v>
      </c>
      <c r="Z101" s="23">
        <f t="shared" si="3"/>
        <v>148.1969135802469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246.8</v>
      </c>
      <c r="AJ101" s="9">
        <f t="shared" si="8"/>
        <v>0.77904040404040409</v>
      </c>
      <c r="AK101" s="9">
        <f t="shared" si="9"/>
        <v>0.77904040404040409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Encargos'!C19-'Swap - Encargos'!$M19-'Swap - Encargos'!$L19)</f>
        <v>72</v>
      </c>
      <c r="M102" s="4">
        <f>Forward!M102+(-'Swap - Encargos'!D19-'Swap - Encargos'!$M19-'Swap - Encargos'!$L19)</f>
        <v>71</v>
      </c>
      <c r="N102" s="4">
        <f>Forward!N102+(-'Swap - Encargos'!E19-'Swap - Encargos'!$M19-'Swap - Encargos'!$L19)</f>
        <v>84</v>
      </c>
      <c r="O102" s="4">
        <f>Forward!O102+(-'Swap - Encargos'!F19-'Swap - Encargos'!$M19-'Swap - Encargos'!$L19)</f>
        <v>95</v>
      </c>
      <c r="P102" s="4">
        <f>Forward!P102+(-'Swap - Encargos'!G19-'Swap - Encargos'!$M19-'Swap - Encargos'!$L19)</f>
        <v>110</v>
      </c>
      <c r="Q102" s="4">
        <f>Forward!Q102+(-'Swap - Encargos'!H19-'Swap - Encargos'!$M19-'Swap - Encargos'!$L19)</f>
        <v>126</v>
      </c>
      <c r="R102" s="4">
        <f>Forward!R102+(-'Swap - Encargos'!I19-'Swap - Encargos'!$M19-'Swap - Encargos'!$L19)</f>
        <v>123</v>
      </c>
      <c r="S102" s="4">
        <f>Forward!S102+(-'Swap - Encargos'!J19-'Swap - Encargos'!$M19-'Swap - Encargos'!$L19)</f>
        <v>121</v>
      </c>
      <c r="T102" s="4">
        <f>Forward!T102+(-'Swap - Encargos'!K19-'Swap - Encargos'!$M19-'Swap - Encargos'!$L19)</f>
        <v>119</v>
      </c>
      <c r="U102" s="4">
        <f>Forward!U102</f>
        <v>0</v>
      </c>
      <c r="V102" s="6"/>
      <c r="W102" s="20">
        <f t="shared" si="0"/>
        <v>78.222222222222229</v>
      </c>
      <c r="X102" s="20">
        <f t="shared" si="1"/>
        <v>151.11985596707817</v>
      </c>
      <c r="Y102" s="23">
        <f t="shared" si="2"/>
        <v>90</v>
      </c>
      <c r="Z102" s="23">
        <f t="shared" si="3"/>
        <v>148.1969135802469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238.57777777777778</v>
      </c>
      <c r="AJ102" s="9">
        <f t="shared" si="8"/>
        <v>0.75308641975308643</v>
      </c>
      <c r="AK102" s="9">
        <f t="shared" si="9"/>
        <v>0.75308641975308643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Encargos'!C20-'Swap - Encargos'!$M20-'Swap - Encargos'!$L20)</f>
        <v>69</v>
      </c>
      <c r="M103" s="4">
        <f>Forward!M103+(-'Swap - Encargos'!D20-'Swap - Encargos'!$M20-'Swap - Encargos'!$L20)</f>
        <v>74</v>
      </c>
      <c r="N103" s="4">
        <f>Forward!N103+(-'Swap - Encargos'!E20-'Swap - Encargos'!$M20-'Swap - Encargos'!$L20)</f>
        <v>83</v>
      </c>
      <c r="O103" s="4">
        <f>Forward!O103+(-'Swap - Encargos'!F20-'Swap - Encargos'!$M20-'Swap - Encargos'!$L20)</f>
        <v>91</v>
      </c>
      <c r="P103" s="4">
        <f>Forward!P103+(-'Swap - Encargos'!G20-'Swap - Encargos'!$M20-'Swap - Encargos'!$L20)</f>
        <v>104</v>
      </c>
      <c r="Q103" s="4">
        <f>Forward!Q103+(-'Swap - Encargos'!H20-'Swap - Encargos'!$M20-'Swap - Encargos'!$L20)</f>
        <v>121</v>
      </c>
      <c r="R103" s="4">
        <f>Forward!R103+(-'Swap - Encargos'!I20-'Swap - Encargos'!$M20-'Swap - Encargos'!$L20)</f>
        <v>119</v>
      </c>
      <c r="S103" s="4">
        <f>Forward!S103+(-'Swap - Encargos'!J20-'Swap - Encargos'!$M20-'Swap - Encargos'!$L20)</f>
        <v>117</v>
      </c>
      <c r="T103" s="4">
        <f>Forward!T103+(-'Swap - Encargos'!K20-'Swap - Encargos'!$M20-'Swap - Encargos'!$L20)</f>
        <v>115</v>
      </c>
      <c r="U103" s="4">
        <f>Forward!U103</f>
        <v>0</v>
      </c>
      <c r="V103" s="6"/>
      <c r="W103" s="20">
        <f t="shared" si="0"/>
        <v>78.388888888888886</v>
      </c>
      <c r="X103" s="20">
        <f t="shared" si="1"/>
        <v>151.11985596707817</v>
      </c>
      <c r="Y103" s="23">
        <f t="shared" si="2"/>
        <v>88.533333333333331</v>
      </c>
      <c r="Z103" s="23">
        <f t="shared" si="3"/>
        <v>148.1969135802469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238.41111111111113</v>
      </c>
      <c r="AJ103" s="9">
        <f t="shared" si="8"/>
        <v>0.75256032547699214</v>
      </c>
      <c r="AK103" s="9">
        <f t="shared" si="9"/>
        <v>0.75256032547699214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Encargos'!C21-'Swap - Encargos'!$M21-'Swap - Encargos'!$L21)</f>
        <v>72</v>
      </c>
      <c r="M104" s="4">
        <f>Forward!M104+(-'Swap - Encargos'!D21-'Swap - Encargos'!$M21-'Swap - Encargos'!$L21)</f>
        <v>74</v>
      </c>
      <c r="N104" s="4">
        <f>Forward!N104+(-'Swap - Encargos'!E21-'Swap - Encargos'!$M21-'Swap - Encargos'!$L21)</f>
        <v>86</v>
      </c>
      <c r="O104" s="4">
        <f>Forward!O104+(-'Swap - Encargos'!F21-'Swap - Encargos'!$M21-'Swap - Encargos'!$L21)</f>
        <v>91</v>
      </c>
      <c r="P104" s="4">
        <f>Forward!P104+(-'Swap - Encargos'!G21-'Swap - Encargos'!$M21-'Swap - Encargos'!$L21)</f>
        <v>100</v>
      </c>
      <c r="Q104" s="4">
        <f>Forward!Q104+(-'Swap - Encargos'!H21-'Swap - Encargos'!$M21-'Swap - Encargos'!$L21)</f>
        <v>118</v>
      </c>
      <c r="R104" s="4">
        <f>Forward!R104+(-'Swap - Encargos'!I21-'Swap - Encargos'!$M21-'Swap - Encargos'!$L21)</f>
        <v>115</v>
      </c>
      <c r="S104" s="4">
        <f>Forward!S104+(-'Swap - Encargos'!J21-'Swap - Encargos'!$M21-'Swap - Encargos'!$L21)</f>
        <v>113</v>
      </c>
      <c r="T104" s="4">
        <f>Forward!T104+(-'Swap - Encargos'!K21-'Swap - Encargos'!$M21-'Swap - Encargos'!$L21)</f>
        <v>111</v>
      </c>
      <c r="U104" s="4">
        <f>Forward!U104</f>
        <v>0</v>
      </c>
      <c r="V104" s="6"/>
      <c r="W104" s="20">
        <f t="shared" si="0"/>
        <v>80.5</v>
      </c>
      <c r="X104" s="20">
        <f t="shared" si="1"/>
        <v>151.11985596707817</v>
      </c>
      <c r="Y104" s="23">
        <f t="shared" si="2"/>
        <v>89.2</v>
      </c>
      <c r="Z104" s="23">
        <f t="shared" si="3"/>
        <v>148.1969135802469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236.3</v>
      </c>
      <c r="AJ104" s="9">
        <f t="shared" si="8"/>
        <v>0.74589646464646464</v>
      </c>
      <c r="AK104" s="9">
        <f t="shared" si="9"/>
        <v>0.74589646464646464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Encargos'!C22-'Swap - Encargos'!$M22-'Swap - Encargos'!$L22)</f>
        <v>78</v>
      </c>
      <c r="M105" s="4">
        <f>Forward!M105+(-'Swap - Encargos'!D22-'Swap - Encargos'!$M22-'Swap - Encargos'!$L22)</f>
        <v>69</v>
      </c>
      <c r="N105" s="4">
        <f>Forward!N105+(-'Swap - Encargos'!E22-'Swap - Encargos'!$M22-'Swap - Encargos'!$L22)</f>
        <v>84</v>
      </c>
      <c r="O105" s="4">
        <f>Forward!O105+(-'Swap - Encargos'!F22-'Swap - Encargos'!$M22-'Swap - Encargos'!$L22)</f>
        <v>92</v>
      </c>
      <c r="P105" s="4">
        <f>Forward!P105+(-'Swap - Encargos'!G22-'Swap - Encargos'!$M22-'Swap - Encargos'!$L22)</f>
        <v>105</v>
      </c>
      <c r="Q105" s="4">
        <f>Forward!Q105+(-'Swap - Encargos'!H22-'Swap - Encargos'!$M22-'Swap - Encargos'!$L22)</f>
        <v>112</v>
      </c>
      <c r="R105" s="4">
        <f>Forward!R105+(-'Swap - Encargos'!I22-'Swap - Encargos'!$M22-'Swap - Encargos'!$L22)</f>
        <v>113</v>
      </c>
      <c r="S105" s="4">
        <f>Forward!S105+(-'Swap - Encargos'!J22-'Swap - Encargos'!$M22-'Swap - Encargos'!$L22)</f>
        <v>111</v>
      </c>
      <c r="T105" s="4">
        <f>Forward!T105+(-'Swap - Encargos'!K22-'Swap - Encargos'!$M22-'Swap - Encargos'!$L22)</f>
        <v>109</v>
      </c>
      <c r="U105" s="4">
        <f>Forward!U105</f>
        <v>0</v>
      </c>
      <c r="V105" s="6"/>
      <c r="W105" s="20">
        <f t="shared" si="0"/>
        <v>79.722222222222229</v>
      </c>
      <c r="X105" s="20">
        <f t="shared" si="1"/>
        <v>151.11985596707817</v>
      </c>
      <c r="Y105" s="23">
        <f t="shared" si="2"/>
        <v>89.566666666666663</v>
      </c>
      <c r="Z105" s="23">
        <f t="shared" si="3"/>
        <v>148.1969135802469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237.07777777777778</v>
      </c>
      <c r="AJ105" s="9">
        <f t="shared" si="8"/>
        <v>0.74835157126823793</v>
      </c>
      <c r="AK105" s="9">
        <f t="shared" si="9"/>
        <v>0.74835157126823793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Encargos'!C23-'Swap - Encargos'!$M23-'Swap - Encargos'!$L23)</f>
        <v>73</v>
      </c>
      <c r="M106" s="4">
        <f>Forward!M106+(-'Swap - Encargos'!D23-'Swap - Encargos'!$M23-'Swap - Encargos'!$L23)</f>
        <v>69</v>
      </c>
      <c r="N106" s="4">
        <f>Forward!N106+(-'Swap - Encargos'!E23-'Swap - Encargos'!$M23-'Swap - Encargos'!$L23)</f>
        <v>78</v>
      </c>
      <c r="O106" s="4">
        <f>Forward!O106+(-'Swap - Encargos'!F23-'Swap - Encargos'!$M23-'Swap - Encargos'!$L23)</f>
        <v>87</v>
      </c>
      <c r="P106" s="4">
        <f>Forward!P106+(-'Swap - Encargos'!G23-'Swap - Encargos'!$M23-'Swap - Encargos'!$L23)</f>
        <v>105</v>
      </c>
      <c r="Q106" s="4">
        <f>Forward!Q106+(-'Swap - Encargos'!H23-'Swap - Encargos'!$M23-'Swap - Encargos'!$L23)</f>
        <v>113</v>
      </c>
      <c r="R106" s="4">
        <f>Forward!R106+(-'Swap - Encargos'!I23-'Swap - Encargos'!$M23-'Swap - Encargos'!$L23)</f>
        <v>113</v>
      </c>
      <c r="S106" s="4">
        <f>Forward!S106+(-'Swap - Encargos'!J23-'Swap - Encargos'!$M23-'Swap - Encargos'!$L23)</f>
        <v>111</v>
      </c>
      <c r="T106" s="4">
        <f>Forward!T106+(-'Swap - Encargos'!K23-'Swap - Encargos'!$M23-'Swap - Encargos'!$L23)</f>
        <v>109</v>
      </c>
      <c r="U106" s="4">
        <f>Forward!U106</f>
        <v>0</v>
      </c>
      <c r="V106" s="6"/>
      <c r="W106" s="20">
        <f t="shared" si="0"/>
        <v>76.444444444444443</v>
      </c>
      <c r="X106" s="20">
        <f t="shared" si="1"/>
        <v>151.11985596707817</v>
      </c>
      <c r="Y106" s="23">
        <f t="shared" si="2"/>
        <v>87.733333333333334</v>
      </c>
      <c r="Z106" s="23">
        <f t="shared" si="3"/>
        <v>148.1969135802469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240.35555555555555</v>
      </c>
      <c r="AJ106" s="9">
        <f t="shared" si="8"/>
        <v>0.75869809203142535</v>
      </c>
      <c r="AK106" s="9">
        <f t="shared" si="9"/>
        <v>0.75869809203142535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Encargos'!C24-'Swap - Encargos'!$M24-'Swap - Encargos'!$L24)</f>
        <v>77</v>
      </c>
      <c r="M107" s="4">
        <f>Forward!M107+(-'Swap - Encargos'!D24-'Swap - Encargos'!$M24-'Swap - Encargos'!$L24)</f>
        <v>68</v>
      </c>
      <c r="N107" s="4">
        <f>Forward!N107+(-'Swap - Encargos'!E24-'Swap - Encargos'!$M24-'Swap - Encargos'!$L24)</f>
        <v>86</v>
      </c>
      <c r="O107" s="4">
        <f>Forward!O107+(-'Swap - Encargos'!F24-'Swap - Encargos'!$M24-'Swap - Encargos'!$L24)</f>
        <v>94</v>
      </c>
      <c r="P107" s="4">
        <f>Forward!P107+(-'Swap - Encargos'!G24-'Swap - Encargos'!$M24-'Swap - Encargos'!$L24)</f>
        <v>99</v>
      </c>
      <c r="Q107" s="4">
        <f>Forward!Q107+(-'Swap - Encargos'!H24-'Swap - Encargos'!$M24-'Swap - Encargos'!$L24)</f>
        <v>112</v>
      </c>
      <c r="R107" s="4">
        <f>Forward!R107+(-'Swap - Encargos'!I24-'Swap - Encargos'!$M24-'Swap - Encargos'!$L24)</f>
        <v>111</v>
      </c>
      <c r="S107" s="4">
        <f>Forward!S107+(-'Swap - Encargos'!J24-'Swap - Encargos'!$M24-'Swap - Encargos'!$L24)</f>
        <v>109</v>
      </c>
      <c r="T107" s="4">
        <f>Forward!T107+(-'Swap - Encargos'!K24-'Swap - Encargos'!$M24-'Swap - Encargos'!$L24)</f>
        <v>107</v>
      </c>
      <c r="U107" s="4">
        <f>Forward!U107</f>
        <v>0</v>
      </c>
      <c r="V107" s="6"/>
      <c r="W107" s="20">
        <f t="shared" si="0"/>
        <v>81.25</v>
      </c>
      <c r="X107" s="20">
        <f t="shared" si="1"/>
        <v>151.11985596707817</v>
      </c>
      <c r="Y107" s="23">
        <f t="shared" si="2"/>
        <v>90.05</v>
      </c>
      <c r="Z107" s="23">
        <f t="shared" si="3"/>
        <v>148.1969135802469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235.55</v>
      </c>
      <c r="AJ107" s="9">
        <f t="shared" si="8"/>
        <v>0.74352904040404044</v>
      </c>
      <c r="AK107" s="9">
        <f t="shared" si="9"/>
        <v>0.74352904040404044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Encargos'!C25-'Swap - Encargos'!$M25-'Swap - Encargos'!$L25)</f>
        <v>78</v>
      </c>
      <c r="M108" s="4">
        <f>Forward!M108+(-'Swap - Encargos'!D25-'Swap - Encargos'!$M25-'Swap - Encargos'!$L25)</f>
        <v>81</v>
      </c>
      <c r="N108" s="4">
        <f>Forward!N108+(-'Swap - Encargos'!E25-'Swap - Encargos'!$M25-'Swap - Encargos'!$L25)</f>
        <v>95</v>
      </c>
      <c r="O108" s="4">
        <f>Forward!O108+(-'Swap - Encargos'!F25-'Swap - Encargos'!$M25-'Swap - Encargos'!$L25)</f>
        <v>102</v>
      </c>
      <c r="P108" s="4">
        <f>Forward!P108+(-'Swap - Encargos'!G25-'Swap - Encargos'!$M25-'Swap - Encargos'!$L25)</f>
        <v>101</v>
      </c>
      <c r="Q108" s="4">
        <f>Forward!Q108+(-'Swap - Encargos'!H25-'Swap - Encargos'!$M25-'Swap - Encargos'!$L25)</f>
        <v>115</v>
      </c>
      <c r="R108" s="4">
        <f>Forward!R108+(-'Swap - Encargos'!I25-'Swap - Encargos'!$M25-'Swap - Encargos'!$L25)</f>
        <v>113</v>
      </c>
      <c r="S108" s="4">
        <f>Forward!S108+(-'Swap - Encargos'!J25-'Swap - Encargos'!$M25-'Swap - Encargos'!$L25)</f>
        <v>111</v>
      </c>
      <c r="T108" s="4">
        <f>Forward!T108+(-'Swap - Encargos'!K25-'Swap - Encargos'!$M25-'Swap - Encargos'!$L25)</f>
        <v>109</v>
      </c>
      <c r="U108" s="4">
        <f>Forward!U108</f>
        <v>0</v>
      </c>
      <c r="V108" s="6"/>
      <c r="W108" s="20">
        <f t="shared" si="0"/>
        <v>91.333333333333329</v>
      </c>
      <c r="X108" s="20">
        <f t="shared" si="1"/>
        <v>151.11985596707817</v>
      </c>
      <c r="Y108" s="23">
        <f t="shared" si="2"/>
        <v>97.566666666666663</v>
      </c>
      <c r="Z108" s="23">
        <f t="shared" si="3"/>
        <v>148.1969135802469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225.4666666666667</v>
      </c>
      <c r="AJ108" s="9">
        <f t="shared" si="8"/>
        <v>0.71170033670033672</v>
      </c>
      <c r="AK108" s="9">
        <f t="shared" si="9"/>
        <v>0.71170033670033672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Encargos'!C26-'Swap - Encargos'!$M26-'Swap - Encargos'!$L26)</f>
        <v>80</v>
      </c>
      <c r="M109" s="4">
        <f>Forward!M109+(-'Swap - Encargos'!D26-'Swap - Encargos'!$M26-'Swap - Encargos'!$L26)</f>
        <v>82</v>
      </c>
      <c r="N109" s="4">
        <f>Forward!N109+(-'Swap - Encargos'!E26-'Swap - Encargos'!$M26-'Swap - Encargos'!$L26)</f>
        <v>108</v>
      </c>
      <c r="O109" s="4">
        <f>Forward!O109+(-'Swap - Encargos'!F26-'Swap - Encargos'!$M26-'Swap - Encargos'!$L26)</f>
        <v>117</v>
      </c>
      <c r="P109" s="4">
        <f>Forward!P109+(-'Swap - Encargos'!G26-'Swap - Encargos'!$M26-'Swap - Encargos'!$L26)</f>
        <v>118</v>
      </c>
      <c r="Q109" s="4">
        <f>Forward!Q109+(-'Swap - Encargos'!H26-'Swap - Encargos'!$M26-'Swap - Encargos'!$L26)</f>
        <v>122</v>
      </c>
      <c r="R109" s="4">
        <f>Forward!R109+(-'Swap - Encargos'!I26-'Swap - Encargos'!$M26-'Swap - Encargos'!$L26)</f>
        <v>124</v>
      </c>
      <c r="S109" s="4">
        <f>Forward!S109+(-'Swap - Encargos'!J26-'Swap - Encargos'!$M26-'Swap - Encargos'!$L26)</f>
        <v>122</v>
      </c>
      <c r="T109" s="4">
        <f>Forward!T109+(-'Swap - Encargos'!K26-'Swap - Encargos'!$M26-'Swap - Encargos'!$L26)</f>
        <v>120</v>
      </c>
      <c r="U109" s="4">
        <f>Forward!U109</f>
        <v>0</v>
      </c>
      <c r="V109" s="6"/>
      <c r="W109" s="20">
        <f t="shared" si="0"/>
        <v>101.30555555555556</v>
      </c>
      <c r="X109" s="20">
        <f t="shared" si="1"/>
        <v>151.11985596707817</v>
      </c>
      <c r="Y109" s="23">
        <f t="shared" si="2"/>
        <v>108.7</v>
      </c>
      <c r="Z109" s="23">
        <f t="shared" si="3"/>
        <v>148.1969135802469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215.49444444444447</v>
      </c>
      <c r="AJ109" s="9">
        <f t="shared" si="8"/>
        <v>0.68022236251402923</v>
      </c>
      <c r="AK109" s="9">
        <f t="shared" si="9"/>
        <v>0.68022236251402923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Encargos'!D27-'Swap - Encargos'!$M27-'Swap - Encargos'!$L27)</f>
        <v>82</v>
      </c>
      <c r="N110" s="4">
        <f>Forward!N110+(-'Swap - Encargos'!E27-'Swap - Encargos'!$M27-'Swap - Encargos'!$L27)</f>
        <v>94</v>
      </c>
      <c r="O110" s="4">
        <f>Forward!O110+(-'Swap - Encargos'!F27-'Swap - Encargos'!$M27-'Swap - Encargos'!$L27)</f>
        <v>107</v>
      </c>
      <c r="P110" s="4">
        <f>Forward!P110+(-'Swap - Encargos'!G27-'Swap - Encargos'!$M27-'Swap - Encargos'!$L27)</f>
        <v>131</v>
      </c>
      <c r="Q110" s="4">
        <f>Forward!Q110+(-'Swap - Encargos'!H27-'Swap - Encargos'!$M27-'Swap - Encargos'!$L27)</f>
        <v>130</v>
      </c>
      <c r="R110" s="4">
        <f>Forward!R110+(-'Swap - Encargos'!I27-'Swap - Encargos'!$M27-'Swap - Encargos'!$L27)</f>
        <v>130</v>
      </c>
      <c r="S110" s="4">
        <f>Forward!S110+(-'Swap - Encargos'!J27-'Swap - Encargos'!$M27-'Swap - Encargos'!$L27)</f>
        <v>128</v>
      </c>
      <c r="T110" s="4">
        <f>Forward!T110+(-'Swap - Encargos'!K27-'Swap - Encargos'!$M27-'Swap - Encargos'!$L27)</f>
        <v>126</v>
      </c>
      <c r="U110" s="4">
        <f>Forward!U110</f>
        <v>0</v>
      </c>
      <c r="V110" s="6"/>
      <c r="W110" s="20">
        <f t="shared" si="0"/>
        <v>94.333333333333329</v>
      </c>
      <c r="X110" s="20">
        <f t="shared" si="1"/>
        <v>151.11985596707817</v>
      </c>
      <c r="Y110" s="23">
        <f t="shared" si="2"/>
        <v>108.8</v>
      </c>
      <c r="Z110" s="23">
        <f t="shared" si="3"/>
        <v>148.1969135802469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252.16666666666669</v>
      </c>
      <c r="AJ110" s="9">
        <f t="shared" si="8"/>
        <v>0.72775372775372782</v>
      </c>
      <c r="AK110" s="9">
        <f t="shared" si="9"/>
        <v>0.72775372775372782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Encargos'!D28-'Swap - Encargos'!$M28-'Swap - Encargos'!$L28)</f>
        <v>120</v>
      </c>
      <c r="N111" s="4">
        <f>Forward!N111+(-'Swap - Encargos'!E28-'Swap - Encargos'!$M28-'Swap - Encargos'!$L28)</f>
        <v>177</v>
      </c>
      <c r="O111" s="4">
        <f>Forward!O111+(-'Swap - Encargos'!F28-'Swap - Encargos'!$M28-'Swap - Encargos'!$L28)</f>
        <v>173</v>
      </c>
      <c r="P111" s="4">
        <f>Forward!P111+(-'Swap - Encargos'!G28-'Swap - Encargos'!$M28-'Swap - Encargos'!$L28)</f>
        <v>164</v>
      </c>
      <c r="Q111" s="4">
        <f>Forward!Q111+(-'Swap - Encargos'!H28-'Swap - Encargos'!$M28-'Swap - Encargos'!$L28)</f>
        <v>156</v>
      </c>
      <c r="R111" s="4">
        <f>Forward!R111+(-'Swap - Encargos'!I28-'Swap - Encargos'!$M28-'Swap - Encargos'!$L28)</f>
        <v>150</v>
      </c>
      <c r="S111" s="4">
        <f>Forward!S111+(-'Swap - Encargos'!J28-'Swap - Encargos'!$M28-'Swap - Encargos'!$L28)</f>
        <v>145</v>
      </c>
      <c r="T111" s="4">
        <f>Forward!T111+(-'Swap - Encargos'!K28-'Swap - Encargos'!$M28-'Swap - Encargos'!$L28)</f>
        <v>140</v>
      </c>
      <c r="U111" s="4">
        <f>Forward!U111</f>
        <v>0</v>
      </c>
      <c r="V111" s="6"/>
      <c r="W111" s="20">
        <f t="shared" si="0"/>
        <v>157.88888888888889</v>
      </c>
      <c r="X111" s="20">
        <f t="shared" si="1"/>
        <v>151.11985596707817</v>
      </c>
      <c r="Y111" s="23">
        <f t="shared" si="2"/>
        <v>158.5</v>
      </c>
      <c r="Z111" s="23">
        <f t="shared" si="3"/>
        <v>148.1969135802469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188.61111111111111</v>
      </c>
      <c r="AJ111" s="9">
        <f t="shared" si="8"/>
        <v>0.54433221099887763</v>
      </c>
      <c r="AK111" s="9">
        <f t="shared" si="9"/>
        <v>0.54433221099887763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Encargos'!D29-'Swap - Encargos'!$M29-'Swap - Encargos'!$L29)</f>
        <v>125</v>
      </c>
      <c r="N112" s="4">
        <f>Forward!N112+(-'Swap - Encargos'!E29-'Swap - Encargos'!$M29-'Swap - Encargos'!$L29)</f>
        <v>158</v>
      </c>
      <c r="O112" s="4">
        <f>Forward!O112+(-'Swap - Encargos'!F29-'Swap - Encargos'!$M29-'Swap - Encargos'!$L29)</f>
        <v>155</v>
      </c>
      <c r="P112" s="4">
        <f>Forward!P112+(-'Swap - Encargos'!G29-'Swap - Encargos'!$M29-'Swap - Encargos'!$L29)</f>
        <v>147</v>
      </c>
      <c r="Q112" s="4">
        <f>Forward!Q112+(-'Swap - Encargos'!H29-'Swap - Encargos'!$M29-'Swap - Encargos'!$L29)</f>
        <v>153</v>
      </c>
      <c r="R112" s="4">
        <f>Forward!R112+(-'Swap - Encargos'!I29-'Swap - Encargos'!$M29-'Swap - Encargos'!$L29)</f>
        <v>151</v>
      </c>
      <c r="S112" s="4">
        <f>Forward!S112+(-'Swap - Encargos'!J29-'Swap - Encargos'!$M29-'Swap - Encargos'!$L29)</f>
        <v>146</v>
      </c>
      <c r="T112" s="4">
        <f>Forward!T112+(-'Swap - Encargos'!K29-'Swap - Encargos'!$M29-'Swap - Encargos'!$L29)</f>
        <v>141</v>
      </c>
      <c r="U112" s="4">
        <f>Forward!U112</f>
        <v>0</v>
      </c>
      <c r="V112" s="6"/>
      <c r="W112" s="20">
        <f t="shared" si="0"/>
        <v>147.22222222222223</v>
      </c>
      <c r="X112" s="20">
        <f t="shared" si="1"/>
        <v>151.11985596707817</v>
      </c>
      <c r="Y112" s="23">
        <f t="shared" si="2"/>
        <v>148.46666666666667</v>
      </c>
      <c r="Z112" s="23">
        <f t="shared" si="3"/>
        <v>148.1969135802469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199.27777777777777</v>
      </c>
      <c r="AJ112" s="9">
        <f t="shared" si="8"/>
        <v>0.57511624178290843</v>
      </c>
      <c r="AK112" s="9">
        <f t="shared" si="9"/>
        <v>0.57511624178290843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Encargos'!D30-'Swap - Encargos'!$M30-'Swap - Encargos'!$L30)</f>
        <v>108</v>
      </c>
      <c r="N113" s="4">
        <f>Forward!N113+(-'Swap - Encargos'!E30-'Swap - Encargos'!$M30-'Swap - Encargos'!$L30)</f>
        <v>138</v>
      </c>
      <c r="O113" s="4">
        <f>Forward!O113+(-'Swap - Encargos'!F30-'Swap - Encargos'!$M30-'Swap - Encargos'!$L30)</f>
        <v>145</v>
      </c>
      <c r="P113" s="4">
        <f>Forward!P113+(-'Swap - Encargos'!G30-'Swap - Encargos'!$M30-'Swap - Encargos'!$L30)</f>
        <v>145</v>
      </c>
      <c r="Q113" s="4">
        <f>Forward!Q113+(-'Swap - Encargos'!H30-'Swap - Encargos'!$M30-'Swap - Encargos'!$L30)</f>
        <v>138</v>
      </c>
      <c r="R113" s="4">
        <f>Forward!R113+(-'Swap - Encargos'!I30-'Swap - Encargos'!$M30-'Swap - Encargos'!$L30)</f>
        <v>137</v>
      </c>
      <c r="S113" s="4">
        <f>Forward!S113+(-'Swap - Encargos'!J30-'Swap - Encargos'!$M30-'Swap - Encargos'!$L30)</f>
        <v>132</v>
      </c>
      <c r="T113" s="4">
        <f>Forward!T113+(-'Swap - Encargos'!K30-'Swap - Encargos'!$M30-'Swap - Encargos'!$L30)</f>
        <v>127</v>
      </c>
      <c r="U113" s="4">
        <f>Forward!U113</f>
        <v>0</v>
      </c>
      <c r="V113" s="6"/>
      <c r="W113" s="20">
        <f t="shared" si="0"/>
        <v>133.41666666666666</v>
      </c>
      <c r="X113" s="20">
        <f t="shared" si="1"/>
        <v>151.11985596707817</v>
      </c>
      <c r="Y113" s="23">
        <f t="shared" si="2"/>
        <v>136.25</v>
      </c>
      <c r="Z113" s="23">
        <f t="shared" si="3"/>
        <v>148.1969135802469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213.08333333333334</v>
      </c>
      <c r="AJ113" s="9">
        <f t="shared" si="8"/>
        <v>0.61495911495911504</v>
      </c>
      <c r="AK113" s="9">
        <f t="shared" si="9"/>
        <v>0.61495911495911504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Encargos'!D31-'Swap - Encargos'!$M31-'Swap - Encargos'!$L31)</f>
        <v>80</v>
      </c>
      <c r="N114" s="4">
        <f>Forward!N114+(-'Swap - Encargos'!E31-'Swap - Encargos'!$M31-'Swap - Encargos'!$L31)</f>
        <v>119</v>
      </c>
      <c r="O114" s="4">
        <f>Forward!O114+(-'Swap - Encargos'!F31-'Swap - Encargos'!$M31-'Swap - Encargos'!$L31)</f>
        <v>134</v>
      </c>
      <c r="P114" s="4">
        <f>Forward!P114+(-'Swap - Encargos'!G31-'Swap - Encargos'!$M31-'Swap - Encargos'!$L31)</f>
        <v>134</v>
      </c>
      <c r="Q114" s="4">
        <f>Forward!Q114+(-'Swap - Encargos'!H31-'Swap - Encargos'!$M31-'Swap - Encargos'!$L31)</f>
        <v>131</v>
      </c>
      <c r="R114" s="4">
        <f>Forward!R114+(-'Swap - Encargos'!I31-'Swap - Encargos'!$M31-'Swap - Encargos'!$L31)</f>
        <v>127</v>
      </c>
      <c r="S114" s="4">
        <f>Forward!S114+(-'Swap - Encargos'!J31-'Swap - Encargos'!$M31-'Swap - Encargos'!$L31)</f>
        <v>122</v>
      </c>
      <c r="T114" s="4">
        <f>Forward!T114+(-'Swap - Encargos'!K31-'Swap - Encargos'!$M31-'Swap - Encargos'!$L31)</f>
        <v>117</v>
      </c>
      <c r="U114" s="4">
        <f>Forward!U114</f>
        <v>0</v>
      </c>
      <c r="V114" s="6"/>
      <c r="W114" s="20">
        <f t="shared" si="0"/>
        <v>117</v>
      </c>
      <c r="X114" s="20">
        <f t="shared" si="1"/>
        <v>151.11985596707817</v>
      </c>
      <c r="Y114" s="23">
        <f t="shared" si="2"/>
        <v>122.73333333333333</v>
      </c>
      <c r="Z114" s="23">
        <f t="shared" si="3"/>
        <v>148.1969135802469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229.5</v>
      </c>
      <c r="AJ114" s="9">
        <f t="shared" si="8"/>
        <v>0.66233766233766234</v>
      </c>
      <c r="AK114" s="9">
        <f t="shared" si="9"/>
        <v>0.66233766233766234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Encargos'!D32-'Swap - Encargos'!$M32-'Swap - Encargos'!$L32)</f>
        <v>137</v>
      </c>
      <c r="N115" s="4">
        <f>Forward!N115+(-'Swap - Encargos'!E32-'Swap - Encargos'!$M32-'Swap - Encargos'!$L32)</f>
        <v>152</v>
      </c>
      <c r="O115" s="4">
        <f>Forward!O115+(-'Swap - Encargos'!F32-'Swap - Encargos'!$M32-'Swap - Encargos'!$L32)</f>
        <v>151</v>
      </c>
      <c r="P115" s="4">
        <f>Forward!P115+(-'Swap - Encargos'!G32-'Swap - Encargos'!$M32-'Swap - Encargos'!$L32)</f>
        <v>143</v>
      </c>
      <c r="Q115" s="4">
        <f>Forward!Q115+(-'Swap - Encargos'!H32-'Swap - Encargos'!$M32-'Swap - Encargos'!$L32)</f>
        <v>139</v>
      </c>
      <c r="R115" s="4">
        <f>Forward!R115+(-'Swap - Encargos'!I32-'Swap - Encargos'!$M32-'Swap - Encargos'!$L32)</f>
        <v>135</v>
      </c>
      <c r="S115" s="4">
        <f>Forward!S115+(-'Swap - Encargos'!J32-'Swap - Encargos'!$M32-'Swap - Encargos'!$L32)</f>
        <v>130</v>
      </c>
      <c r="T115" s="4">
        <f>Forward!T115+(-'Swap - Encargos'!K32-'Swap - Encargos'!$M32-'Swap - Encargos'!$L32)</f>
        <v>125</v>
      </c>
      <c r="U115" s="4">
        <f>Forward!U115</f>
        <v>0</v>
      </c>
      <c r="V115" s="6"/>
      <c r="W115" s="20">
        <f t="shared" si="0"/>
        <v>147.5</v>
      </c>
      <c r="X115" s="20">
        <f t="shared" si="1"/>
        <v>151.11985596707817</v>
      </c>
      <c r="Y115" s="23">
        <f t="shared" si="2"/>
        <v>144.23333333333332</v>
      </c>
      <c r="Z115" s="23">
        <f t="shared" si="3"/>
        <v>148.1969135802469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199</v>
      </c>
      <c r="AJ115" s="9">
        <f t="shared" si="8"/>
        <v>0.57431457431457433</v>
      </c>
      <c r="AK115" s="9">
        <f t="shared" si="9"/>
        <v>0.57431457431457433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Encargos'!D33-'Swap - Encargos'!$M33-'Swap - Encargos'!$L33)</f>
        <v>195</v>
      </c>
      <c r="N116" s="4">
        <f>Forward!N116+(-'Swap - Encargos'!E33-'Swap - Encargos'!$M33-'Swap - Encargos'!$L33)</f>
        <v>175</v>
      </c>
      <c r="O116" s="4">
        <f>Forward!O116+(-'Swap - Encargos'!F33-'Swap - Encargos'!$M33-'Swap - Encargos'!$L33)</f>
        <v>160</v>
      </c>
      <c r="P116" s="4">
        <f>Forward!P116+(-'Swap - Encargos'!G33-'Swap - Encargos'!$M33-'Swap - Encargos'!$L33)</f>
        <v>144</v>
      </c>
      <c r="Q116" s="4">
        <f>Forward!Q116+(-'Swap - Encargos'!H33-'Swap - Encargos'!$M33-'Swap - Encargos'!$L33)</f>
        <v>142</v>
      </c>
      <c r="R116" s="4">
        <f>Forward!R116+(-'Swap - Encargos'!I33-'Swap - Encargos'!$M33-'Swap - Encargos'!$L33)</f>
        <v>136</v>
      </c>
      <c r="S116" s="4">
        <f>Forward!S116+(-'Swap - Encargos'!J33-'Swap - Encargos'!$M33-'Swap - Encargos'!$L33)</f>
        <v>131</v>
      </c>
      <c r="T116" s="4">
        <f>Forward!T116+(-'Swap - Encargos'!K33-'Swap - Encargos'!$M33-'Swap - Encargos'!$L33)</f>
        <v>126</v>
      </c>
      <c r="U116" s="4">
        <f>Forward!U116</f>
        <v>0</v>
      </c>
      <c r="V116" s="6"/>
      <c r="W116" s="20">
        <f t="shared" si="0"/>
        <v>168.16666666666666</v>
      </c>
      <c r="X116" s="20">
        <f t="shared" si="1"/>
        <v>151.11985596707817</v>
      </c>
      <c r="Y116" s="23">
        <f t="shared" si="2"/>
        <v>157.30000000000001</v>
      </c>
      <c r="Z116" s="23">
        <f t="shared" si="3"/>
        <v>148.1969135802469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178.33333333333334</v>
      </c>
      <c r="AJ116" s="9">
        <f t="shared" si="8"/>
        <v>0.51467051467051472</v>
      </c>
      <c r="AK116" s="9">
        <f t="shared" si="9"/>
        <v>0.51467051467051472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Encargos'!D34-'Swap - Encargos'!$M34-'Swap - Encargos'!$L34)</f>
        <v>147</v>
      </c>
      <c r="N117" s="4">
        <f>Forward!N117+(-'Swap - Encargos'!E34-'Swap - Encargos'!$M34-'Swap - Encargos'!$L34)</f>
        <v>162</v>
      </c>
      <c r="O117" s="4">
        <f>Forward!O117+(-'Swap - Encargos'!F34-'Swap - Encargos'!$M34-'Swap - Encargos'!$L34)</f>
        <v>155</v>
      </c>
      <c r="P117" s="4">
        <f>Forward!P117+(-'Swap - Encargos'!G34-'Swap - Encargos'!$M34-'Swap - Encargos'!$L34)</f>
        <v>143</v>
      </c>
      <c r="Q117" s="4">
        <f>Forward!Q117+(-'Swap - Encargos'!H34-'Swap - Encargos'!$M34-'Swap - Encargos'!$L34)</f>
        <v>135</v>
      </c>
      <c r="R117" s="4">
        <f>Forward!R117+(-'Swap - Encargos'!I34-'Swap - Encargos'!$M34-'Swap - Encargos'!$L34)</f>
        <v>132</v>
      </c>
      <c r="S117" s="4">
        <f>Forward!S117+(-'Swap - Encargos'!J34-'Swap - Encargos'!$M34-'Swap - Encargos'!$L34)</f>
        <v>129</v>
      </c>
      <c r="T117" s="4">
        <f>Forward!T117+(-'Swap - Encargos'!K34-'Swap - Encargos'!$M34-'Swap - Encargos'!$L34)</f>
        <v>125</v>
      </c>
      <c r="U117" s="4">
        <f>Forward!U117</f>
        <v>0</v>
      </c>
      <c r="V117" s="6"/>
      <c r="W117" s="20">
        <f t="shared" si="0"/>
        <v>153.88888888888889</v>
      </c>
      <c r="X117" s="20">
        <f t="shared" si="1"/>
        <v>151.11985596707817</v>
      </c>
      <c r="Y117" s="23">
        <f t="shared" si="2"/>
        <v>146.65</v>
      </c>
      <c r="Z117" s="23">
        <f t="shared" si="3"/>
        <v>148.1969135802469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192.61111111111111</v>
      </c>
      <c r="AJ117" s="9">
        <f t="shared" si="8"/>
        <v>0.55587622254288926</v>
      </c>
      <c r="AK117" s="9">
        <f t="shared" si="9"/>
        <v>0.55587622254288926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Encargos'!D35-'Swap - Encargos'!$M35-'Swap - Encargos'!$L35)</f>
        <v>191</v>
      </c>
      <c r="N118" s="4">
        <f>Forward!N118+(-'Swap - Encargos'!E35-'Swap - Encargos'!$M35-'Swap - Encargos'!$L35)</f>
        <v>168</v>
      </c>
      <c r="O118" s="4">
        <f>Forward!O118+(-'Swap - Encargos'!F35-'Swap - Encargos'!$M35-'Swap - Encargos'!$L35)</f>
        <v>163</v>
      </c>
      <c r="P118" s="4">
        <f>Forward!P118+(-'Swap - Encargos'!G35-'Swap - Encargos'!$M35-'Swap - Encargos'!$L35)</f>
        <v>149</v>
      </c>
      <c r="Q118" s="4">
        <f>Forward!Q118+(-'Swap - Encargos'!H35-'Swap - Encargos'!$M35-'Swap - Encargos'!$L35)</f>
        <v>138</v>
      </c>
      <c r="R118" s="4">
        <f>Forward!R118+(-'Swap - Encargos'!I35-'Swap - Encargos'!$M35-'Swap - Encargos'!$L35)</f>
        <v>135</v>
      </c>
      <c r="S118" s="4">
        <f>Forward!S118+(-'Swap - Encargos'!J35-'Swap - Encargos'!$M35-'Swap - Encargos'!$L35)</f>
        <v>132</v>
      </c>
      <c r="T118" s="4">
        <f>Forward!T118+(-'Swap - Encargos'!K35-'Swap - Encargos'!$M35-'Swap - Encargos'!$L35)</f>
        <v>128</v>
      </c>
      <c r="U118" s="4">
        <f>Forward!U118</f>
        <v>0</v>
      </c>
      <c r="V118" s="6"/>
      <c r="W118" s="20">
        <f t="shared" si="0"/>
        <v>164.66666666666666</v>
      </c>
      <c r="X118" s="20">
        <f t="shared" si="1"/>
        <v>151.11985596707817</v>
      </c>
      <c r="Y118" s="23">
        <f t="shared" si="2"/>
        <v>154.33333333333334</v>
      </c>
      <c r="Z118" s="23">
        <f t="shared" si="3"/>
        <v>148.1969135802469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181.83333333333334</v>
      </c>
      <c r="AJ118" s="9">
        <f t="shared" si="8"/>
        <v>0.52477152477152478</v>
      </c>
      <c r="AK118" s="9">
        <f t="shared" si="9"/>
        <v>0.52477152477152478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Encargos'!D36-'Swap - Encargos'!$M36-'Swap - Encargos'!$L36)</f>
        <v>246</v>
      </c>
      <c r="N119" s="4">
        <f>Forward!N119+(-'Swap - Encargos'!E36-'Swap - Encargos'!$M36-'Swap - Encargos'!$L36)</f>
        <v>179</v>
      </c>
      <c r="O119" s="4">
        <f>Forward!O119+(-'Swap - Encargos'!F36-'Swap - Encargos'!$M36-'Swap - Encargos'!$L36)</f>
        <v>157</v>
      </c>
      <c r="P119" s="4">
        <f>Forward!P119+(-'Swap - Encargos'!G36-'Swap - Encargos'!$M36-'Swap - Encargos'!$L36)</f>
        <v>141</v>
      </c>
      <c r="Q119" s="4">
        <f>Forward!Q119+(-'Swap - Encargos'!H36-'Swap - Encargos'!$M36-'Swap - Encargos'!$L36)</f>
        <v>140</v>
      </c>
      <c r="R119" s="4">
        <f>Forward!R119+(-'Swap - Encargos'!I36-'Swap - Encargos'!$M36-'Swap - Encargos'!$L36)</f>
        <v>133</v>
      </c>
      <c r="S119" s="4">
        <f>Forward!S119+(-'Swap - Encargos'!J36-'Swap - Encargos'!$M36-'Swap - Encargos'!$L36)</f>
        <v>130</v>
      </c>
      <c r="T119" s="4">
        <f>Forward!T119+(-'Swap - Encargos'!K36-'Swap - Encargos'!$M36-'Swap - Encargos'!$L36)</f>
        <v>126</v>
      </c>
      <c r="U119" s="4">
        <f>Forward!U119</f>
        <v>0</v>
      </c>
      <c r="V119" s="6"/>
      <c r="W119" s="20">
        <f t="shared" si="0"/>
        <v>167.75</v>
      </c>
      <c r="X119" s="20">
        <f t="shared" si="1"/>
        <v>151.11985596707817</v>
      </c>
      <c r="Y119" s="23">
        <f t="shared" si="2"/>
        <v>155.65</v>
      </c>
      <c r="Z119" s="23">
        <f t="shared" si="3"/>
        <v>148.1969135802469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178.75</v>
      </c>
      <c r="AJ119" s="9">
        <f t="shared" si="8"/>
        <v>0.51587301587301593</v>
      </c>
      <c r="AK119" s="9">
        <f t="shared" si="9"/>
        <v>0.51587301587301593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Encargos'!D37-'Swap - Encargos'!$M37-'Swap - Encargos'!$L37)</f>
        <v>210</v>
      </c>
      <c r="N120" s="4">
        <f>Forward!N120+(-'Swap - Encargos'!E37-'Swap - Encargos'!$M37-'Swap - Encargos'!$L37)</f>
        <v>112</v>
      </c>
      <c r="O120" s="4">
        <f>Forward!O120+(-'Swap - Encargos'!F37-'Swap - Encargos'!$M37-'Swap - Encargos'!$L37)</f>
        <v>144</v>
      </c>
      <c r="P120" s="4">
        <f>Forward!P120+(-'Swap - Encargos'!G37-'Swap - Encargos'!$M37-'Swap - Encargos'!$L37)</f>
        <v>141</v>
      </c>
      <c r="Q120" s="4">
        <f>Forward!Q120+(-'Swap - Encargos'!H37-'Swap - Encargos'!$M37-'Swap - Encargos'!$L37)</f>
        <v>135</v>
      </c>
      <c r="R120" s="4">
        <f>Forward!R120+(-'Swap - Encargos'!I37-'Swap - Encargos'!$M37-'Swap - Encargos'!$L37)</f>
        <v>130</v>
      </c>
      <c r="S120" s="4">
        <f>Forward!S120+(-'Swap - Encargos'!J37-'Swap - Encargos'!$M37-'Swap - Encargos'!$L37)</f>
        <v>127</v>
      </c>
      <c r="T120" s="4">
        <f>Forward!T120+(-'Swap - Encargos'!K37-'Swap - Encargos'!$M37-'Swap - Encargos'!$L37)</f>
        <v>123</v>
      </c>
      <c r="U120" s="4">
        <f>Forward!U120</f>
        <v>0</v>
      </c>
      <c r="V120" s="6"/>
      <c r="W120" s="20">
        <f t="shared" si="0"/>
        <v>136.16666666666666</v>
      </c>
      <c r="X120" s="20">
        <f t="shared" si="1"/>
        <v>151.11985596707817</v>
      </c>
      <c r="Y120" s="23">
        <f t="shared" si="2"/>
        <v>135.06666666666666</v>
      </c>
      <c r="Z120" s="23">
        <f t="shared" si="3"/>
        <v>148.1969135802469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210.33333333333334</v>
      </c>
      <c r="AJ120" s="9">
        <f t="shared" si="8"/>
        <v>0.60702260702260702</v>
      </c>
      <c r="AK120" s="9">
        <f t="shared" si="9"/>
        <v>0.60702260702260702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Encargos'!D38-'Swap - Encargos'!$M38-'Swap - Encargos'!$L38)</f>
        <v>82</v>
      </c>
      <c r="N121" s="4">
        <f>Forward!N121+(-'Swap - Encargos'!E38-'Swap - Encargos'!$M38-'Swap - Encargos'!$L38)</f>
        <v>125</v>
      </c>
      <c r="O121" s="4">
        <f>Forward!O121+(-'Swap - Encargos'!F38-'Swap - Encargos'!$M38-'Swap - Encargos'!$L38)</f>
        <v>146</v>
      </c>
      <c r="P121" s="4">
        <f>Forward!P121+(-'Swap - Encargos'!G38-'Swap - Encargos'!$M38-'Swap - Encargos'!$L38)</f>
        <v>150</v>
      </c>
      <c r="Q121" s="4">
        <f>Forward!Q121+(-'Swap - Encargos'!H38-'Swap - Encargos'!$M38-'Swap - Encargos'!$L38)</f>
        <v>141</v>
      </c>
      <c r="R121" s="4">
        <f>Forward!R121+(-'Swap - Encargos'!I38-'Swap - Encargos'!$M38-'Swap - Encargos'!$L38)</f>
        <v>138</v>
      </c>
      <c r="S121" s="4">
        <f>Forward!S121+(-'Swap - Encargos'!J38-'Swap - Encargos'!$M38-'Swap - Encargos'!$L38)</f>
        <v>135</v>
      </c>
      <c r="T121" s="4">
        <f>Forward!T121+(-'Swap - Encargos'!K38-'Swap - Encargos'!$M38-'Swap - Encargos'!$L38)</f>
        <v>131</v>
      </c>
      <c r="U121" s="4">
        <f>Forward!U121</f>
        <v>0</v>
      </c>
      <c r="V121" s="6"/>
      <c r="W121" s="20">
        <f t="shared" si="0"/>
        <v>138.44444444444446</v>
      </c>
      <c r="X121" s="20">
        <f t="shared" si="1"/>
        <v>151.11985596707817</v>
      </c>
      <c r="Y121" s="23">
        <f t="shared" si="2"/>
        <v>139.06666666666666</v>
      </c>
      <c r="Z121" s="23">
        <f t="shared" si="3"/>
        <v>148.1969135802469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208.05555555555554</v>
      </c>
      <c r="AJ121" s="9">
        <f t="shared" si="8"/>
        <v>0.60044893378226705</v>
      </c>
      <c r="AK121" s="9">
        <f t="shared" si="9"/>
        <v>0.60044893378226705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Encargos'!E39-'Swap - Encargos'!$M39-'Swap - Encargos'!$L39)</f>
        <v>123</v>
      </c>
      <c r="O122" s="4">
        <f>Forward!O122+(-'Swap - Encargos'!F39-'Swap - Encargos'!$M39-'Swap - Encargos'!$L39)</f>
        <v>157</v>
      </c>
      <c r="P122" s="4">
        <f>Forward!P122+(-'Swap - Encargos'!G39-'Swap - Encargos'!$M39-'Swap - Encargos'!$L39)</f>
        <v>143</v>
      </c>
      <c r="Q122" s="4">
        <f>Forward!Q122+(-'Swap - Encargos'!H39-'Swap - Encargos'!$M39-'Swap - Encargos'!$L39)</f>
        <v>135</v>
      </c>
      <c r="R122" s="4">
        <f>Forward!R122+(-'Swap - Encargos'!I39-'Swap - Encargos'!$M39-'Swap - Encargos'!$L39)</f>
        <v>132</v>
      </c>
      <c r="S122" s="4">
        <f>Forward!S122+(-'Swap - Encargos'!J39-'Swap - Encargos'!$M39-'Swap - Encargos'!$L39)</f>
        <v>129</v>
      </c>
      <c r="T122" s="4">
        <f>Forward!T122+(-'Swap - Encargos'!K39-'Swap - Encargos'!$M39-'Swap - Encargos'!$L39)</f>
        <v>125</v>
      </c>
      <c r="U122" s="4">
        <f>Forward!U122</f>
        <v>0</v>
      </c>
      <c r="V122" s="6"/>
      <c r="W122" s="20">
        <f t="shared" si="0"/>
        <v>141</v>
      </c>
      <c r="X122" s="20">
        <f t="shared" si="1"/>
        <v>151.11985596707817</v>
      </c>
      <c r="Y122" s="23">
        <f t="shared" si="2"/>
        <v>138</v>
      </c>
      <c r="Z122" s="23">
        <f t="shared" si="3"/>
        <v>148.1969135802469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237.3</v>
      </c>
      <c r="AJ122" s="9">
        <f t="shared" si="8"/>
        <v>0.62727993655828707</v>
      </c>
      <c r="AK122" s="9">
        <f t="shared" si="9"/>
        <v>0.62727993655828707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Encargos'!E40-'Swap - Encargos'!$M40-'Swap - Encargos'!$L40)</f>
        <v>179</v>
      </c>
      <c r="O123" s="4">
        <f>Forward!O123+(-'Swap - Encargos'!F40-'Swap - Encargos'!$M40-'Swap - Encargos'!$L40)</f>
        <v>170</v>
      </c>
      <c r="P123" s="4">
        <f>Forward!P123+(-'Swap - Encargos'!G40-'Swap - Encargos'!$M40-'Swap - Encargos'!$L40)</f>
        <v>158</v>
      </c>
      <c r="Q123" s="4">
        <f>Forward!Q123+(-'Swap - Encargos'!H40-'Swap - Encargos'!$M40-'Swap - Encargos'!$L40)</f>
        <v>144</v>
      </c>
      <c r="R123" s="4">
        <f>Forward!R123+(-'Swap - Encargos'!I40-'Swap - Encargos'!$M40-'Swap - Encargos'!$L40)</f>
        <v>140</v>
      </c>
      <c r="S123" s="4">
        <f>Forward!S123+(-'Swap - Encargos'!J40-'Swap - Encargos'!$M40-'Swap - Encargos'!$L40)</f>
        <v>137</v>
      </c>
      <c r="T123" s="4">
        <f>Forward!T123+(-'Swap - Encargos'!K40-'Swap - Encargos'!$M40-'Swap - Encargos'!$L40)</f>
        <v>128</v>
      </c>
      <c r="U123" s="4">
        <f>Forward!U123</f>
        <v>0</v>
      </c>
      <c r="V123" s="6"/>
      <c r="W123" s="20">
        <f t="shared" si="0"/>
        <v>168.02777777777777</v>
      </c>
      <c r="X123" s="20">
        <f t="shared" si="1"/>
        <v>151.11985596707817</v>
      </c>
      <c r="Y123" s="23">
        <f t="shared" si="2"/>
        <v>157.5</v>
      </c>
      <c r="Z123" s="23">
        <f t="shared" si="3"/>
        <v>148.1969135802469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210.27222222222224</v>
      </c>
      <c r="AJ123" s="9">
        <f t="shared" si="8"/>
        <v>0.55583458160777754</v>
      </c>
      <c r="AK123" s="9">
        <f t="shared" si="9"/>
        <v>0.55583458160777754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Encargos'!E41-'Swap - Encargos'!$M41-'Swap - Encargos'!$L41)</f>
        <v>248</v>
      </c>
      <c r="O124" s="4">
        <f>Forward!O124+(-'Swap - Encargos'!F41-'Swap - Encargos'!$M41-'Swap - Encargos'!$L41)</f>
        <v>197</v>
      </c>
      <c r="P124" s="4">
        <f>Forward!P124+(-'Swap - Encargos'!G41-'Swap - Encargos'!$M41-'Swap - Encargos'!$L41)</f>
        <v>157</v>
      </c>
      <c r="Q124" s="4">
        <f>Forward!Q124+(-'Swap - Encargos'!H41-'Swap - Encargos'!$M41-'Swap - Encargos'!$L41)</f>
        <v>150</v>
      </c>
      <c r="R124" s="4">
        <f>Forward!R124+(-'Swap - Encargos'!I41-'Swap - Encargos'!$M41-'Swap - Encargos'!$L41)</f>
        <v>150</v>
      </c>
      <c r="S124" s="4">
        <f>Forward!S124+(-'Swap - Encargos'!J41-'Swap - Encargos'!$M41-'Swap - Encargos'!$L41)</f>
        <v>146</v>
      </c>
      <c r="T124" s="4">
        <f>Forward!T124+(-'Swap - Encargos'!K41-'Swap - Encargos'!$M41-'Swap - Encargos'!$L41)</f>
        <v>136</v>
      </c>
      <c r="U124" s="4">
        <f>Forward!U124</f>
        <v>0</v>
      </c>
      <c r="V124" s="6"/>
      <c r="W124" s="20">
        <f t="shared" si="0"/>
        <v>195.22222222222223</v>
      </c>
      <c r="X124" s="20">
        <f t="shared" si="1"/>
        <v>151.11985596707817</v>
      </c>
      <c r="Y124" s="23">
        <f t="shared" si="2"/>
        <v>177</v>
      </c>
      <c r="Z124" s="23">
        <f t="shared" si="3"/>
        <v>148.1969135802469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183.07777777777778</v>
      </c>
      <c r="AJ124" s="9">
        <f t="shared" si="8"/>
        <v>0.48394865920639119</v>
      </c>
      <c r="AK124" s="9">
        <f t="shared" si="9"/>
        <v>0.48394865920639119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Encargos'!E42-'Swap - Encargos'!$M42-'Swap - Encargos'!$L42)</f>
        <v>253</v>
      </c>
      <c r="O125" s="4">
        <f>Forward!O125+(-'Swap - Encargos'!F42-'Swap - Encargos'!$M42-'Swap - Encargos'!$L42)</f>
        <v>200</v>
      </c>
      <c r="P125" s="4">
        <f>Forward!P125+(-'Swap - Encargos'!G42-'Swap - Encargos'!$M42-'Swap - Encargos'!$L42)</f>
        <v>152</v>
      </c>
      <c r="Q125" s="4">
        <f>Forward!Q125+(-'Swap - Encargos'!H42-'Swap - Encargos'!$M42-'Swap - Encargos'!$L42)</f>
        <v>139</v>
      </c>
      <c r="R125" s="4">
        <f>Forward!R125+(-'Swap - Encargos'!I42-'Swap - Encargos'!$M42-'Swap - Encargos'!$L42)</f>
        <v>149</v>
      </c>
      <c r="S125" s="4">
        <f>Forward!S125+(-'Swap - Encargos'!J42-'Swap - Encargos'!$M42-'Swap - Encargos'!$L42)</f>
        <v>149</v>
      </c>
      <c r="T125" s="4">
        <f>Forward!T125+(-'Swap - Encargos'!K42-'Swap - Encargos'!$M42-'Swap - Encargos'!$L42)</f>
        <v>142</v>
      </c>
      <c r="U125" s="4">
        <f>Forward!U125</f>
        <v>0</v>
      </c>
      <c r="V125" s="6"/>
      <c r="W125" s="20">
        <f t="shared" si="0"/>
        <v>192.16666666666666</v>
      </c>
      <c r="X125" s="20">
        <f t="shared" si="1"/>
        <v>151.11985596707817</v>
      </c>
      <c r="Y125" s="23">
        <f t="shared" si="2"/>
        <v>173.4</v>
      </c>
      <c r="Z125" s="23">
        <f t="shared" si="3"/>
        <v>148.1969135802469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186.13333333333335</v>
      </c>
      <c r="AJ125" s="9">
        <f t="shared" si="8"/>
        <v>0.49202572913913123</v>
      </c>
      <c r="AK125" s="9">
        <f t="shared" si="9"/>
        <v>0.49202572913913123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Encargos'!E43-'Swap - Encargos'!$M43-'Swap - Encargos'!$L43)</f>
        <v>268</v>
      </c>
      <c r="O126" s="4">
        <f>Forward!O126+(-'Swap - Encargos'!F43-'Swap - Encargos'!$M43-'Swap - Encargos'!$L43)</f>
        <v>204</v>
      </c>
      <c r="P126" s="4">
        <f>Forward!P126+(-'Swap - Encargos'!G43-'Swap - Encargos'!$M43-'Swap - Encargos'!$L43)</f>
        <v>154</v>
      </c>
      <c r="Q126" s="4">
        <f>Forward!Q126+(-'Swap - Encargos'!H43-'Swap - Encargos'!$M43-'Swap - Encargos'!$L43)</f>
        <v>142</v>
      </c>
      <c r="R126" s="4">
        <f>Forward!R126+(-'Swap - Encargos'!I43-'Swap - Encargos'!$M43-'Swap - Encargos'!$L43)</f>
        <v>148</v>
      </c>
      <c r="S126" s="4">
        <f>Forward!S126+(-'Swap - Encargos'!J43-'Swap - Encargos'!$M43-'Swap - Encargos'!$L43)</f>
        <v>153</v>
      </c>
      <c r="T126" s="4">
        <f>Forward!T126+(-'Swap - Encargos'!K43-'Swap - Encargos'!$M43-'Swap - Encargos'!$L43)</f>
        <v>142</v>
      </c>
      <c r="U126" s="4">
        <f>Forward!U126</f>
        <v>0</v>
      </c>
      <c r="V126" s="6"/>
      <c r="W126" s="20">
        <f t="shared" si="0"/>
        <v>194.66666666666666</v>
      </c>
      <c r="X126" s="20">
        <f t="shared" si="1"/>
        <v>151.11985596707817</v>
      </c>
      <c r="Y126" s="23">
        <f t="shared" si="2"/>
        <v>175.53333333333333</v>
      </c>
      <c r="Z126" s="23">
        <f t="shared" si="3"/>
        <v>148.1969135802469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183.63333333333335</v>
      </c>
      <c r="AJ126" s="9">
        <f t="shared" si="8"/>
        <v>0.48541721737598031</v>
      </c>
      <c r="AK126" s="9">
        <f t="shared" si="9"/>
        <v>0.48541721737598031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Encargos'!E44-'Swap - Encargos'!$M44-'Swap - Encargos'!$L44)</f>
        <v>285</v>
      </c>
      <c r="O127" s="4">
        <f>Forward!O127+(-'Swap - Encargos'!F44-'Swap - Encargos'!$M44-'Swap - Encargos'!$L44)</f>
        <v>217</v>
      </c>
      <c r="P127" s="4">
        <f>Forward!P127+(-'Swap - Encargos'!G44-'Swap - Encargos'!$M44-'Swap - Encargos'!$L44)</f>
        <v>159</v>
      </c>
      <c r="Q127" s="4">
        <f>Forward!Q127+(-'Swap - Encargos'!H44-'Swap - Encargos'!$M44-'Swap - Encargos'!$L44)</f>
        <v>148</v>
      </c>
      <c r="R127" s="4">
        <f>Forward!R127+(-'Swap - Encargos'!I44-'Swap - Encargos'!$M44-'Swap - Encargos'!$L44)</f>
        <v>155</v>
      </c>
      <c r="S127" s="4">
        <f>Forward!S127+(-'Swap - Encargos'!J44-'Swap - Encargos'!$M44-'Swap - Encargos'!$L44)</f>
        <v>154</v>
      </c>
      <c r="T127" s="4">
        <f>Forward!T127+(-'Swap - Encargos'!K44-'Swap - Encargos'!$M44-'Swap - Encargos'!$L44)</f>
        <v>142</v>
      </c>
      <c r="U127" s="4">
        <f>Forward!U127</f>
        <v>0</v>
      </c>
      <c r="V127" s="6"/>
      <c r="W127" s="20">
        <f t="shared" si="0"/>
        <v>201.30555555555554</v>
      </c>
      <c r="X127" s="20">
        <f t="shared" si="1"/>
        <v>151.11985596707817</v>
      </c>
      <c r="Y127" s="23">
        <f t="shared" si="2"/>
        <v>181.88333333333333</v>
      </c>
      <c r="Z127" s="23">
        <f t="shared" si="3"/>
        <v>148.1969135802469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176.99444444444447</v>
      </c>
      <c r="AJ127" s="9">
        <f t="shared" si="8"/>
        <v>0.46786794724939063</v>
      </c>
      <c r="AK127" s="9">
        <f t="shared" si="9"/>
        <v>0.46786794724939063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Encargos'!E45-'Swap - Encargos'!$M45-'Swap - Encargos'!$L45)</f>
        <v>251</v>
      </c>
      <c r="O128" s="4">
        <f>Forward!O128+(-'Swap - Encargos'!F45-'Swap - Encargos'!$M45-'Swap - Encargos'!$L45)</f>
        <v>209</v>
      </c>
      <c r="P128" s="4">
        <f>Forward!P128+(-'Swap - Encargos'!G45-'Swap - Encargos'!$M45-'Swap - Encargos'!$L45)</f>
        <v>170</v>
      </c>
      <c r="Q128" s="4">
        <f>Forward!Q128+(-'Swap - Encargos'!H45-'Swap - Encargos'!$M45-'Swap - Encargos'!$L45)</f>
        <v>151</v>
      </c>
      <c r="R128" s="4">
        <f>Forward!R128+(-'Swap - Encargos'!I45-'Swap - Encargos'!$M45-'Swap - Encargos'!$L45)</f>
        <v>157</v>
      </c>
      <c r="S128" s="4">
        <f>Forward!S128+(-'Swap - Encargos'!J45-'Swap - Encargos'!$M45-'Swap - Encargos'!$L45)</f>
        <v>153</v>
      </c>
      <c r="T128" s="4">
        <f>Forward!T128+(-'Swap - Encargos'!K45-'Swap - Encargos'!$M45-'Swap - Encargos'!$L45)</f>
        <v>141</v>
      </c>
      <c r="U128" s="4">
        <f>Forward!U128</f>
        <v>0</v>
      </c>
      <c r="V128" s="6"/>
      <c r="W128" s="20">
        <f t="shared" si="0"/>
        <v>193.33333333333334</v>
      </c>
      <c r="X128" s="20">
        <f t="shared" si="1"/>
        <v>151.11985596707817</v>
      </c>
      <c r="Y128" s="23">
        <f t="shared" si="2"/>
        <v>177.8</v>
      </c>
      <c r="Z128" s="23">
        <f t="shared" si="3"/>
        <v>148.1969135802469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184.96666666666667</v>
      </c>
      <c r="AJ128" s="9">
        <f t="shared" si="8"/>
        <v>0.48894175698299408</v>
      </c>
      <c r="AK128" s="9">
        <f t="shared" si="9"/>
        <v>0.48894175698299408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Encargos'!E46-'Swap - Encargos'!$M46-'Swap - Encargos'!$L46)</f>
        <v>226</v>
      </c>
      <c r="O129" s="4">
        <f>Forward!O129+(-'Swap - Encargos'!F46-'Swap - Encargos'!$M46-'Swap - Encargos'!$L46)</f>
        <v>191</v>
      </c>
      <c r="P129" s="4">
        <f>Forward!P129+(-'Swap - Encargos'!G46-'Swap - Encargos'!$M46-'Swap - Encargos'!$L46)</f>
        <v>167</v>
      </c>
      <c r="Q129" s="4">
        <f>Forward!Q129+(-'Swap - Encargos'!H46-'Swap - Encargos'!$M46-'Swap - Encargos'!$L46)</f>
        <v>149</v>
      </c>
      <c r="R129" s="4">
        <f>Forward!R129+(-'Swap - Encargos'!I46-'Swap - Encargos'!$M46-'Swap - Encargos'!$L46)</f>
        <v>160</v>
      </c>
      <c r="S129" s="4">
        <f>Forward!S129+(-'Swap - Encargos'!J46-'Swap - Encargos'!$M46-'Swap - Encargos'!$L46)</f>
        <v>153</v>
      </c>
      <c r="T129" s="4">
        <f>Forward!T129+(-'Swap - Encargos'!K46-'Swap - Encargos'!$M46-'Swap - Encargos'!$L46)</f>
        <v>145</v>
      </c>
      <c r="U129" s="4">
        <f>Forward!U129</f>
        <v>0</v>
      </c>
      <c r="V129" s="6"/>
      <c r="W129" s="20">
        <f t="shared" si="0"/>
        <v>179.69444444444446</v>
      </c>
      <c r="X129" s="20">
        <f t="shared" si="1"/>
        <v>151.11985596707817</v>
      </c>
      <c r="Y129" s="23">
        <f t="shared" si="2"/>
        <v>170.08333333333334</v>
      </c>
      <c r="Z129" s="23">
        <f t="shared" si="3"/>
        <v>148.1969135802469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198.60555555555555</v>
      </c>
      <c r="AJ129" s="9">
        <f t="shared" si="8"/>
        <v>0.52499486004640639</v>
      </c>
      <c r="AK129" s="9">
        <f t="shared" si="9"/>
        <v>0.52499486004640639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Encargos'!E47-'Swap - Encargos'!$M47-'Swap - Encargos'!$L47)</f>
        <v>279</v>
      </c>
      <c r="O130" s="4">
        <f>Forward!O130+(-'Swap - Encargos'!F47-'Swap - Encargos'!$M47-'Swap - Encargos'!$L47)</f>
        <v>208</v>
      </c>
      <c r="P130" s="4">
        <f>Forward!P130+(-'Swap - Encargos'!G47-'Swap - Encargos'!$M47-'Swap - Encargos'!$L47)</f>
        <v>168</v>
      </c>
      <c r="Q130" s="4">
        <f>Forward!Q130+(-'Swap - Encargos'!H47-'Swap - Encargos'!$M47-'Swap - Encargos'!$L47)</f>
        <v>157</v>
      </c>
      <c r="R130" s="4">
        <f>Forward!R130+(-'Swap - Encargos'!I47-'Swap - Encargos'!$M47-'Swap - Encargos'!$L47)</f>
        <v>167</v>
      </c>
      <c r="S130" s="4">
        <f>Forward!S130+(-'Swap - Encargos'!J47-'Swap - Encargos'!$M47-'Swap - Encargos'!$L47)</f>
        <v>168</v>
      </c>
      <c r="T130" s="4">
        <f>Forward!T130+(-'Swap - Encargos'!K47-'Swap - Encargos'!$M47-'Swap - Encargos'!$L47)</f>
        <v>160</v>
      </c>
      <c r="U130" s="4">
        <f>Forward!U130</f>
        <v>0</v>
      </c>
      <c r="V130" s="6"/>
      <c r="W130" s="20">
        <f t="shared" si="0"/>
        <v>191.22222222222223</v>
      </c>
      <c r="X130" s="20">
        <f t="shared" si="1"/>
        <v>151.11985596707817</v>
      </c>
      <c r="Y130" s="23">
        <f t="shared" si="2"/>
        <v>181</v>
      </c>
      <c r="Z130" s="23">
        <f t="shared" si="3"/>
        <v>148.1969135802469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187.07777777777778</v>
      </c>
      <c r="AJ130" s="9">
        <f t="shared" si="8"/>
        <v>0.49452227802743265</v>
      </c>
      <c r="AK130" s="9">
        <f t="shared" si="9"/>
        <v>0.49452227802743265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Encargos'!E48-'Swap - Encargos'!$M48-'Swap - Encargos'!$L48)</f>
        <v>273</v>
      </c>
      <c r="O131" s="4">
        <f>Forward!O131+(-'Swap - Encargos'!F48-'Swap - Encargos'!$M48-'Swap - Encargos'!$L48)</f>
        <v>190</v>
      </c>
      <c r="P131" s="4">
        <f>Forward!P131+(-'Swap - Encargos'!G48-'Swap - Encargos'!$M48-'Swap - Encargos'!$L48)</f>
        <v>168</v>
      </c>
      <c r="Q131" s="4">
        <f>Forward!Q131+(-'Swap - Encargos'!H48-'Swap - Encargos'!$M48-'Swap - Encargos'!$L48)</f>
        <v>171</v>
      </c>
      <c r="R131" s="4">
        <f>Forward!R131+(-'Swap - Encargos'!I48-'Swap - Encargos'!$M48-'Swap - Encargos'!$L48)</f>
        <v>178</v>
      </c>
      <c r="S131" s="4">
        <f>Forward!S131+(-'Swap - Encargos'!J48-'Swap - Encargos'!$M48-'Swap - Encargos'!$L48)</f>
        <v>180</v>
      </c>
      <c r="T131" s="4">
        <f>Forward!T131+(-'Swap - Encargos'!K48-'Swap - Encargos'!$M48-'Swap - Encargos'!$L48)</f>
        <v>167</v>
      </c>
      <c r="U131" s="4">
        <f>Forward!U131</f>
        <v>0</v>
      </c>
      <c r="V131" s="6"/>
      <c r="W131" s="20">
        <f t="shared" si="0"/>
        <v>184.83333333333334</v>
      </c>
      <c r="X131" s="20">
        <f t="shared" si="1"/>
        <v>151.11985596707817</v>
      </c>
      <c r="Y131" s="23">
        <f t="shared" si="2"/>
        <v>182.05</v>
      </c>
      <c r="Z131" s="23">
        <f t="shared" si="3"/>
        <v>148.1969135802469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193.46666666666667</v>
      </c>
      <c r="AJ131" s="9">
        <f t="shared" si="8"/>
        <v>0.51141069697770725</v>
      </c>
      <c r="AK131" s="9">
        <f>IF(AJ131&gt;0,AJ131,0)</f>
        <v>0.51141069697770725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Encargos'!E49-'Swap - Encargos'!$M49-'Swap - Encargos'!$L49)</f>
        <v>243</v>
      </c>
      <c r="O132" s="4">
        <f>Forward!O132+(-'Swap - Encargos'!F49-'Swap - Encargos'!$M49-'Swap - Encargos'!$L49)</f>
        <v>185</v>
      </c>
      <c r="P132" s="4">
        <f>Forward!P132+(-'Swap - Encargos'!G49-'Swap - Encargos'!$M49-'Swap - Encargos'!$L49)</f>
        <v>164</v>
      </c>
      <c r="Q132" s="4">
        <f>Forward!Q132+(-'Swap - Encargos'!H49-'Swap - Encargos'!$M49-'Swap - Encargos'!$L49)</f>
        <v>169</v>
      </c>
      <c r="R132" s="4">
        <f>Forward!R132+(-'Swap - Encargos'!I49-'Swap - Encargos'!$M49-'Swap - Encargos'!$L49)</f>
        <v>167</v>
      </c>
      <c r="S132" s="4">
        <f>Forward!S132+(-'Swap - Encargos'!J49-'Swap - Encargos'!$M49-'Swap - Encargos'!$L49)</f>
        <v>174</v>
      </c>
      <c r="T132" s="4">
        <f>Forward!T132+(-'Swap - Encargos'!K49-'Swap - Encargos'!$M49-'Swap - Encargos'!$L49)</f>
        <v>166</v>
      </c>
      <c r="U132" s="4">
        <f>Forward!U132</f>
        <v>0</v>
      </c>
      <c r="V132" s="6"/>
      <c r="W132" s="20">
        <f t="shared" si="0"/>
        <v>176.77777777777777</v>
      </c>
      <c r="X132" s="20">
        <f t="shared" si="1"/>
        <v>151.11985596707817</v>
      </c>
      <c r="Y132" s="23">
        <f t="shared" si="2"/>
        <v>174.1</v>
      </c>
      <c r="Z132" s="23">
        <f t="shared" si="3"/>
        <v>148.1969135802469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201.52222222222224</v>
      </c>
      <c r="AJ132" s="9">
        <f t="shared" si="8"/>
        <v>0.53270479043674923</v>
      </c>
      <c r="AK132" s="9">
        <f>IF(AJ132&gt;0,AJ132,0)</f>
        <v>0.53270479043674923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Encargos'!E50-'Swap - Encargos'!$M50-'Swap - Encargos'!$L50)</f>
        <v>268</v>
      </c>
      <c r="O133" s="4">
        <f>Forward!O133+(-'Swap - Encargos'!F50-'Swap - Encargos'!$M50-'Swap - Encargos'!$L50)</f>
        <v>225</v>
      </c>
      <c r="P133" s="4">
        <f>Forward!P133+(-'Swap - Encargos'!G50-'Swap - Encargos'!$M50-'Swap - Encargos'!$L50)</f>
        <v>199</v>
      </c>
      <c r="Q133" s="4">
        <f>Forward!Q133+(-'Swap - Encargos'!H50-'Swap - Encargos'!$M50-'Swap - Encargos'!$L50)</f>
        <v>201</v>
      </c>
      <c r="R133" s="4">
        <f>Forward!R133+(-'Swap - Encargos'!I50-'Swap - Encargos'!$M50-'Swap - Encargos'!$L50)</f>
        <v>179</v>
      </c>
      <c r="S133" s="4">
        <f>Forward!S133+(-'Swap - Encargos'!J50-'Swap - Encargos'!$M50-'Swap - Encargos'!$L50)</f>
        <v>163</v>
      </c>
      <c r="T133" s="4">
        <f>Forward!T133+(-'Swap - Encargos'!K50-'Swap - Encargos'!$M50-'Swap - Encargos'!$L50)</f>
        <v>151</v>
      </c>
      <c r="U133" s="4">
        <f>Forward!U133</f>
        <v>0</v>
      </c>
      <c r="V133" s="6"/>
      <c r="W133" s="20">
        <f t="shared" si="0"/>
        <v>210.19444444444446</v>
      </c>
      <c r="X133" s="20">
        <f t="shared" si="1"/>
        <v>151.11985596707817</v>
      </c>
      <c r="Y133" s="23">
        <f t="shared" si="2"/>
        <v>195.15</v>
      </c>
      <c r="Z133" s="23">
        <f t="shared" si="3"/>
        <v>148.1969135802469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168.10555555555555</v>
      </c>
      <c r="AJ133" s="9">
        <f t="shared" si="8"/>
        <v>0.44437101653596495</v>
      </c>
      <c r="AK133" s="9">
        <f>IF(AJ133&gt;0,AJ133,0)</f>
        <v>0.44437101653596495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Encargos'!F51-'Swap - Encargos'!$M51-'Swap - Encargos'!$L51)</f>
        <v>291</v>
      </c>
      <c r="P134" s="4">
        <f>Forward!P134+(-'Swap - Encargos'!G51-'Swap - Encargos'!$M51-'Swap - Encargos'!$L51)</f>
        <v>224</v>
      </c>
      <c r="Q134" s="4">
        <f>Forward!Q134+(-'Swap - Encargos'!H51-'Swap - Encargos'!$M51-'Swap - Encargos'!$L51)</f>
        <v>218</v>
      </c>
      <c r="R134" s="4">
        <f>Forward!R134+(-'Swap - Encargos'!I51-'Swap - Encargos'!$M51-'Swap - Encargos'!$L51)</f>
        <v>201</v>
      </c>
      <c r="S134" s="4">
        <f>Forward!S134+(-'Swap - Encargos'!J51-'Swap - Encargos'!$M51-'Swap - Encargos'!$L51)</f>
        <v>172</v>
      </c>
      <c r="T134" s="4">
        <f>Forward!T134+(-'Swap - Encargos'!K51-'Swap - Encargos'!$M51-'Swap - Encargos'!$L51)</f>
        <v>162</v>
      </c>
      <c r="U134" s="4">
        <f>Forward!U134</f>
        <v>0</v>
      </c>
      <c r="V134" s="6"/>
      <c r="W134" s="20">
        <f t="shared" si="0"/>
        <v>244.33333333333334</v>
      </c>
      <c r="X134" s="20">
        <f t="shared" si="1"/>
        <v>151.11985596707817</v>
      </c>
      <c r="Y134" s="23">
        <f t="shared" si="2"/>
        <v>221.2</v>
      </c>
      <c r="Z134" s="23">
        <f t="shared" si="3"/>
        <v>148.1969135802469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145.66666666666666</v>
      </c>
      <c r="AJ134" s="9">
        <f t="shared" si="8"/>
        <v>0.37350427350427345</v>
      </c>
      <c r="AK134" s="9">
        <f>IF(AJ134&gt;0,AJ134,0)</f>
        <v>0.37350427350427345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Encargos'!F52-'Swap - Encargos'!$M52-'Swap - Encargos'!$L52)</f>
        <v>340</v>
      </c>
      <c r="P135" s="4">
        <f>Forward!P135+(-'Swap - Encargos'!G52-'Swap - Encargos'!$M52-'Swap - Encargos'!$L52)</f>
        <v>228</v>
      </c>
      <c r="Q135" s="4">
        <f>Forward!Q135+(-'Swap - Encargos'!H52-'Swap - Encargos'!$M52-'Swap - Encargos'!$L52)</f>
        <v>235</v>
      </c>
      <c r="R135" s="4">
        <f>Forward!R135+(-'Swap - Encargos'!I52-'Swap - Encargos'!$M52-'Swap - Encargos'!$L52)</f>
        <v>208</v>
      </c>
      <c r="S135" s="4">
        <f>Forward!S135+(-'Swap - Encargos'!J52-'Swap - Encargos'!$M52-'Swap - Encargos'!$L52)</f>
        <v>191</v>
      </c>
      <c r="T135" s="4">
        <f>Forward!T135+(-'Swap - Encargos'!K52-'Swap - Encargos'!$M52-'Swap - Encargos'!$L52)</f>
        <v>165</v>
      </c>
      <c r="U135" s="4">
        <f>Forward!U135</f>
        <v>0</v>
      </c>
      <c r="V135" s="6"/>
      <c r="W135" s="20">
        <f t="shared" si="0"/>
        <v>264</v>
      </c>
      <c r="X135" s="20">
        <f t="shared" si="1"/>
        <v>151.11985596707817</v>
      </c>
      <c r="Y135" s="23">
        <f t="shared" si="2"/>
        <v>237.48333333333332</v>
      </c>
      <c r="Z135" s="23">
        <f t="shared" si="3"/>
        <v>148.1969135802469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126</v>
      </c>
      <c r="AJ135" s="9">
        <f>(AE135-W135)/AE135</f>
        <v>0.32307692307692309</v>
      </c>
      <c r="AK135" s="9">
        <f>IF(AJ135&gt;0,AJ135,0)</f>
        <v>0.32307692307692309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Encargos'!F53-'Swap - Encargos'!$M53-'Swap - Encargos'!$L53)</f>
        <v>299</v>
      </c>
      <c r="P136" s="4">
        <f>Forward!P136+(-'Swap - Encargos'!G53-'Swap - Encargos'!$M53-'Swap - Encargos'!$L53)</f>
        <v>216</v>
      </c>
      <c r="Q136" s="4">
        <f>Forward!Q136+(-'Swap - Encargos'!H53-'Swap - Encargos'!$M53-'Swap - Encargos'!$L53)</f>
        <v>216</v>
      </c>
      <c r="R136" s="4">
        <f>Forward!R136+(-'Swap - Encargos'!I53-'Swap - Encargos'!$M53-'Swap - Encargos'!$L53)</f>
        <v>201</v>
      </c>
      <c r="S136" s="4">
        <f>Forward!S136+(-'Swap - Encargos'!J53-'Swap - Encargos'!$M53-'Swap - Encargos'!$L53)</f>
        <v>190</v>
      </c>
      <c r="T136" s="4">
        <f>Forward!T136+(-'Swap - Encargos'!K53-'Swap - Encargos'!$M53-'Swap - Encargos'!$L53)</f>
        <v>177</v>
      </c>
      <c r="U136" s="4">
        <f>Forward!U136</f>
        <v>0</v>
      </c>
      <c r="V136" s="6"/>
      <c r="W136" s="20">
        <f t="shared" si="0"/>
        <v>238.22222222222223</v>
      </c>
      <c r="X136" s="20">
        <f t="shared" si="1"/>
        <v>151.11985596707817</v>
      </c>
      <c r="Y136" s="23">
        <f t="shared" si="2"/>
        <v>220.33333333333334</v>
      </c>
      <c r="Z136" s="23">
        <f t="shared" si="3"/>
        <v>148.1969135802469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39" si="16">$AE136+$AB136</f>
        <v>434.63</v>
      </c>
      <c r="AH136" s="8">
        <f t="shared" si="6"/>
        <v>468.77</v>
      </c>
      <c r="AI136" s="25">
        <f t="shared" ref="AI136:AI139" si="17">(AE136-W136)</f>
        <v>151.77777777777777</v>
      </c>
      <c r="AJ136" s="9">
        <f t="shared" ref="AJ136:AJ139" si="18">(AE136-W136)/AE136</f>
        <v>0.38917378917378914</v>
      </c>
      <c r="AK136" s="9">
        <f t="shared" ref="AK136:AK139" si="19">IF(AJ136&gt;0,AJ136,0)</f>
        <v>0.38917378917378914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Encargos'!F54-'Swap - Encargos'!$M54-'Swap - Encargos'!$L54)</f>
        <v>231</v>
      </c>
      <c r="P137" s="4">
        <f>Forward!P137+(-'Swap - Encargos'!G54-'Swap - Encargos'!$M54-'Swap - Encargos'!$L54)</f>
        <v>213</v>
      </c>
      <c r="Q137" s="4">
        <f>Forward!Q137+(-'Swap - Encargos'!H54-'Swap - Encargos'!$M54-'Swap - Encargos'!$L54)</f>
        <v>216</v>
      </c>
      <c r="R137" s="4">
        <f>Forward!R137+(-'Swap - Encargos'!I54-'Swap - Encargos'!$M54-'Swap - Encargos'!$L54)</f>
        <v>197</v>
      </c>
      <c r="S137" s="4">
        <f>Forward!S137+(-'Swap - Encargos'!J54-'Swap - Encargos'!$M54-'Swap - Encargos'!$L54)</f>
        <v>177</v>
      </c>
      <c r="T137" s="4">
        <f>Forward!T137+(-'Swap - Encargos'!K54-'Swap - Encargos'!$M54-'Swap - Encargos'!$L54)</f>
        <v>171</v>
      </c>
      <c r="U137" s="4">
        <f>Forward!U137</f>
        <v>0</v>
      </c>
      <c r="V137" s="4"/>
      <c r="W137" s="20">
        <f t="shared" si="0"/>
        <v>217.16666666666666</v>
      </c>
      <c r="X137" s="20">
        <f t="shared" si="1"/>
        <v>151.11985596707817</v>
      </c>
      <c r="Y137" s="23">
        <f t="shared" si="2"/>
        <v>203.8</v>
      </c>
      <c r="Z137" s="23">
        <f t="shared" si="3"/>
        <v>148.1969135802469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172.83333333333334</v>
      </c>
      <c r="AJ137" s="9">
        <f t="shared" si="18"/>
        <v>0.4431623931623932</v>
      </c>
      <c r="AK137" s="9">
        <f t="shared" si="19"/>
        <v>0.4431623931623932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Encargos'!F55-'Swap - Encargos'!$M55-'Swap - Encargos'!$L55)</f>
        <v>273</v>
      </c>
      <c r="P138" s="4">
        <f>Forward!P138+(-'Swap - Encargos'!G55-'Swap - Encargos'!$M55-'Swap - Encargos'!$L55)</f>
        <v>228</v>
      </c>
      <c r="Q138" s="4">
        <f>Forward!Q138+(-'Swap - Encargos'!H55-'Swap - Encargos'!$M55-'Swap - Encargos'!$L55)</f>
        <v>219</v>
      </c>
      <c r="R138" s="4">
        <f>Forward!R138+(-'Swap - Encargos'!I55-'Swap - Encargos'!$M55-'Swap - Encargos'!$L55)</f>
        <v>201</v>
      </c>
      <c r="S138" s="4">
        <f>Forward!S138+(-'Swap - Encargos'!J55-'Swap - Encargos'!$M55-'Swap - Encargos'!$L55)</f>
        <v>196</v>
      </c>
      <c r="T138" s="4">
        <f>Forward!T138+(-'Swap - Encargos'!K55-'Swap - Encargos'!$M55-'Swap - Encargos'!$L55)</f>
        <v>174</v>
      </c>
      <c r="U138" s="4">
        <f>Forward!U138</f>
        <v>0</v>
      </c>
      <c r="V138" s="4"/>
      <c r="W138" s="20">
        <f t="shared" si="0"/>
        <v>232</v>
      </c>
      <c r="X138" s="20">
        <f t="shared" si="1"/>
        <v>151.11985596707817</v>
      </c>
      <c r="Y138" s="23">
        <f t="shared" si="2"/>
        <v>216.8</v>
      </c>
      <c r="Z138" s="23">
        <f t="shared" si="3"/>
        <v>148.1969135802469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158</v>
      </c>
      <c r="AJ138" s="9">
        <f t="shared" si="18"/>
        <v>0.40512820512820513</v>
      </c>
      <c r="AK138" s="9">
        <f t="shared" si="19"/>
        <v>0.40512820512820513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Encargos'!F56-'Swap - Encargos'!$M56-'Swap - Encargos'!$L56)</f>
        <v>260</v>
      </c>
      <c r="P139" s="4">
        <f>Forward!P139+(-'Swap - Encargos'!G56-'Swap - Encargos'!$M56-'Swap - Encargos'!$L56)</f>
        <v>237</v>
      </c>
      <c r="Q139" s="4">
        <f>Forward!Q139+(-'Swap - Encargos'!H56-'Swap - Encargos'!$M56-'Swap - Encargos'!$L56)</f>
        <v>222</v>
      </c>
      <c r="R139" s="4">
        <f>Forward!R139+(-'Swap - Encargos'!I56-'Swap - Encargos'!$M56-'Swap - Encargos'!$L56)</f>
        <v>206</v>
      </c>
      <c r="S139" s="4">
        <f>Forward!S139+(-'Swap - Encargos'!J56-'Swap - Encargos'!$M56-'Swap - Encargos'!$L56)</f>
        <v>188</v>
      </c>
      <c r="T139" s="4">
        <f>Forward!T139+(-'Swap - Encargos'!K56-'Swap - Encargos'!$M56-'Swap - Encargos'!$L56)</f>
        <v>178</v>
      </c>
      <c r="U139" s="4">
        <f>Forward!U139</f>
        <v>0</v>
      </c>
      <c r="V139" s="4"/>
      <c r="W139" s="20">
        <f t="shared" si="0"/>
        <v>232.16666666666666</v>
      </c>
      <c r="X139" s="20">
        <f t="shared" si="1"/>
        <v>151.11985596707817</v>
      </c>
      <c r="Y139" s="23">
        <f t="shared" si="2"/>
        <v>215.76666666666668</v>
      </c>
      <c r="Z139" s="23">
        <f t="shared" si="3"/>
        <v>148.1969135802469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157.83333333333334</v>
      </c>
      <c r="AJ139" s="9">
        <f t="shared" si="18"/>
        <v>0.40470085470085471</v>
      </c>
      <c r="AK139" s="9">
        <f t="shared" si="19"/>
        <v>0.40470085470085471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FA92B-54C1-4138-8138-38639BF7AF1B}">
  <dimension ref="A1:AR145"/>
  <sheetViews>
    <sheetView topLeftCell="A91" zoomScale="85" zoomScaleNormal="85" workbookViewId="0">
      <selection sqref="A1:XFD104857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Encargos'!B3-'Swap - Encargos'!$L3)</f>
        <v>185</v>
      </c>
      <c r="L86" s="4">
        <f>Forward!L86+(-'Swap - Encargos'!C3-'Swap - Encargos'!$L3)</f>
        <v>195</v>
      </c>
      <c r="M86" s="4">
        <f>Forward!M86+(-'Swap - Encargos'!D3-'Swap - Encargos'!$L3)</f>
        <v>174</v>
      </c>
      <c r="N86" s="4">
        <f>Forward!N86+(-'Swap - Encargos'!E3-'Swap - Encargos'!$L3)</f>
        <v>160</v>
      </c>
      <c r="O86" s="4">
        <f>Forward!O86+(-'Swap - Encargos'!F3-'Swap - Encargos'!$L3)</f>
        <v>155</v>
      </c>
      <c r="P86" s="4">
        <f>Forward!P86+(-'Swap - Encargos'!G3-'Swap - Encargos'!$L3)</f>
        <v>150</v>
      </c>
      <c r="Q86" s="4">
        <f>Forward!Q86+(-'Swap - Encargos'!H3-'Swap - Encargos'!$L3)</f>
        <v>147</v>
      </c>
      <c r="R86" s="4">
        <f>Forward!R86+(-'Swap - Encargos'!I3-'Swap - Encargos'!$L3)</f>
        <v>143</v>
      </c>
      <c r="S86" s="4">
        <f>Forward!S86+(-'Swap - Encargos'!J3-'Swap - Encargos'!$L3)</f>
        <v>138</v>
      </c>
      <c r="T86" s="4">
        <f>Forward!T86+(-'Swap - Encargos'!K3-'Swap - Encargos'!$L3)</f>
        <v>133</v>
      </c>
      <c r="U86" s="4">
        <f>Forward!U86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184.66666666666666</v>
      </c>
      <c r="X86" s="20">
        <f t="shared" ref="X86:X139" si="1">AVERAGE($W$2:$W$198)</f>
        <v>156.11985596707817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173.8</v>
      </c>
      <c r="Z86" s="23">
        <f t="shared" ref="Z86:Z139" si="3">AVERAGE($Y$2:$Y$198)</f>
        <v>153.19691358024687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39" si="4">$AE86+$AA86</f>
        <v>335.89</v>
      </c>
      <c r="AG86" s="14">
        <f t="shared" ref="AG86:AG130" si="5">$AE86+$AB86</f>
        <v>371</v>
      </c>
      <c r="AH86" s="8">
        <f t="shared" ref="AH86:AH139" si="6">$AE86+$AC86</f>
        <v>403.95</v>
      </c>
      <c r="AI86" s="25">
        <f t="shared" ref="AI86:AI134" si="7">(AE86-W86)</f>
        <v>121.33333333333334</v>
      </c>
      <c r="AJ86" s="9">
        <f t="shared" ref="AJ86:AJ134" si="8">(AE86-W86)/AE86</f>
        <v>0.39651416122004363</v>
      </c>
      <c r="AK86" s="9">
        <f t="shared" ref="AK86:AK130" si="9">IF(AJ86&gt;0,AJ86,0)</f>
        <v>0.39651416122004363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Encargos'!B4-'Swap - Encargos'!$L4)</f>
        <v>115</v>
      </c>
      <c r="L87" s="4">
        <f>Forward!L87+(-'Swap - Encargos'!C4-'Swap - Encargos'!$L4)</f>
        <v>182</v>
      </c>
      <c r="M87" s="4">
        <f>Forward!M87+(-'Swap - Encargos'!D4-'Swap - Encargos'!$L4)</f>
        <v>178</v>
      </c>
      <c r="N87" s="4">
        <f>Forward!N87+(-'Swap - Encargos'!E4-'Swap - Encargos'!$L4)</f>
        <v>163</v>
      </c>
      <c r="O87" s="4">
        <f>Forward!O87+(-'Swap - Encargos'!F4-'Swap - Encargos'!$L4)</f>
        <v>157</v>
      </c>
      <c r="P87" s="4">
        <f>Forward!P87+(-'Swap - Encargos'!G4-'Swap - Encargos'!$L4)</f>
        <v>152</v>
      </c>
      <c r="Q87" s="4">
        <f>Forward!Q87+(-'Swap - Encargos'!H4-'Swap - Encargos'!$L4)</f>
        <v>149</v>
      </c>
      <c r="R87" s="4">
        <f>Forward!R87+(-'Swap - Encargos'!I4-'Swap - Encargos'!$L4)</f>
        <v>145</v>
      </c>
      <c r="S87" s="4">
        <f>Forward!S87+(-'Swap - Encargos'!J4-'Swap - Encargos'!$L4)</f>
        <v>140</v>
      </c>
      <c r="T87" s="4">
        <f>Forward!T87+(-'Swap - Encargos'!K4-'Swap - Encargos'!$L4)</f>
        <v>135</v>
      </c>
      <c r="U87" s="4">
        <f>Forward!U87</f>
        <v>0</v>
      </c>
      <c r="V87" s="6"/>
      <c r="W87" s="20">
        <f t="shared" si="0"/>
        <v>159.66666666666666</v>
      </c>
      <c r="X87" s="20">
        <f t="shared" si="1"/>
        <v>156.11985596707817</v>
      </c>
      <c r="Y87" s="23">
        <f t="shared" si="2"/>
        <v>159.61666666666667</v>
      </c>
      <c r="Z87" s="23">
        <f t="shared" si="3"/>
        <v>153.19691358024687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146.33333333333334</v>
      </c>
      <c r="AJ87" s="9">
        <f t="shared" si="8"/>
        <v>0.47821350762527237</v>
      </c>
      <c r="AK87" s="9">
        <f t="shared" si="9"/>
        <v>0.47821350762527237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Encargos'!B5-'Swap - Encargos'!$L5)</f>
        <v>157</v>
      </c>
      <c r="L88" s="4">
        <f>Forward!L88+(-'Swap - Encargos'!C5-'Swap - Encargos'!$L5)</f>
        <v>213</v>
      </c>
      <c r="M88" s="4">
        <f>Forward!M88+(-'Swap - Encargos'!D5-'Swap - Encargos'!$L5)</f>
        <v>184</v>
      </c>
      <c r="N88" s="4">
        <f>Forward!N88+(-'Swap - Encargos'!E5-'Swap - Encargos'!$L5)</f>
        <v>158</v>
      </c>
      <c r="O88" s="4">
        <f>Forward!O88+(-'Swap - Encargos'!F5-'Swap - Encargos'!$L5)</f>
        <v>156</v>
      </c>
      <c r="P88" s="4">
        <f>Forward!P88+(-'Swap - Encargos'!G5-'Swap - Encargos'!$L5)</f>
        <v>151</v>
      </c>
      <c r="Q88" s="4">
        <f>Forward!Q88+(-'Swap - Encargos'!H5-'Swap - Encargos'!$L5)</f>
        <v>148</v>
      </c>
      <c r="R88" s="4">
        <f>Forward!R88+(-'Swap - Encargos'!I5-'Swap - Encargos'!$L5)</f>
        <v>144</v>
      </c>
      <c r="S88" s="4">
        <f>Forward!S88+(-'Swap - Encargos'!J5-'Swap - Encargos'!$L5)</f>
        <v>139</v>
      </c>
      <c r="T88" s="4">
        <f>Forward!T88+(-'Swap - Encargos'!K5-'Swap - Encargos'!$L5)</f>
        <v>134</v>
      </c>
      <c r="U88" s="4">
        <f>Forward!U88</f>
        <v>0</v>
      </c>
      <c r="V88" s="6"/>
      <c r="W88" s="20">
        <f t="shared" si="0"/>
        <v>184.72222222222223</v>
      </c>
      <c r="X88" s="20">
        <f t="shared" si="1"/>
        <v>156.11985596707817</v>
      </c>
      <c r="Y88" s="23">
        <f t="shared" si="2"/>
        <v>173.4</v>
      </c>
      <c r="Z88" s="23">
        <f t="shared" si="3"/>
        <v>153.19691358024687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121.27777777777777</v>
      </c>
      <c r="AJ88" s="9">
        <f t="shared" si="8"/>
        <v>0.39633260711692081</v>
      </c>
      <c r="AK88" s="9">
        <f t="shared" si="9"/>
        <v>0.39633260711692081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Encargos'!B6-'Swap - Encargos'!$L6)</f>
        <v>136</v>
      </c>
      <c r="L89" s="4">
        <f>Forward!L89+(-'Swap - Encargos'!C6-'Swap - Encargos'!$L6)</f>
        <v>206</v>
      </c>
      <c r="M89" s="4">
        <f>Forward!M89+(-'Swap - Encargos'!D6-'Swap - Encargos'!$L6)</f>
        <v>189</v>
      </c>
      <c r="N89" s="4">
        <f>Forward!N89+(-'Swap - Encargos'!E6-'Swap - Encargos'!$L6)</f>
        <v>165</v>
      </c>
      <c r="O89" s="4">
        <f>Forward!O89+(-'Swap - Encargos'!F6-'Swap - Encargos'!$L6)</f>
        <v>156</v>
      </c>
      <c r="P89" s="4">
        <f>Forward!P89+(-'Swap - Encargos'!G6-'Swap - Encargos'!$L6)</f>
        <v>151</v>
      </c>
      <c r="Q89" s="4">
        <f>Forward!Q89+(-'Swap - Encargos'!H6-'Swap - Encargos'!$L6)</f>
        <v>148</v>
      </c>
      <c r="R89" s="4">
        <f>Forward!R89+(-'Swap - Encargos'!I6-'Swap - Encargos'!$L6)</f>
        <v>146</v>
      </c>
      <c r="S89" s="4">
        <f>Forward!S89+(-'Swap - Encargos'!J6-'Swap - Encargos'!$L6)</f>
        <v>141</v>
      </c>
      <c r="T89" s="4">
        <f>Forward!T89+(-'Swap - Encargos'!K6-'Swap - Encargos'!$L6)</f>
        <v>136</v>
      </c>
      <c r="U89" s="4">
        <f>Forward!U89</f>
        <v>0</v>
      </c>
      <c r="V89" s="6"/>
      <c r="W89" s="20">
        <f t="shared" si="0"/>
        <v>179.41666666666666</v>
      </c>
      <c r="X89" s="20">
        <f t="shared" si="1"/>
        <v>156.11985596707817</v>
      </c>
      <c r="Y89" s="23">
        <f t="shared" si="2"/>
        <v>171.15</v>
      </c>
      <c r="Z89" s="23">
        <f t="shared" si="3"/>
        <v>153.19691358024687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126.58333333333334</v>
      </c>
      <c r="AJ89" s="9">
        <f t="shared" si="8"/>
        <v>0.41367102396514166</v>
      </c>
      <c r="AK89" s="9">
        <f t="shared" si="9"/>
        <v>0.41367102396514166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Encargos'!B7-'Swap - Encargos'!$L7)</f>
        <v>134</v>
      </c>
      <c r="L90" s="4">
        <f>Forward!L90+(-'Swap - Encargos'!C7-'Swap - Encargos'!$L7)</f>
        <v>184</v>
      </c>
      <c r="M90" s="4">
        <f>Forward!M90+(-'Swap - Encargos'!D7-'Swap - Encargos'!$L7)</f>
        <v>188</v>
      </c>
      <c r="N90" s="4">
        <f>Forward!N90+(-'Swap - Encargos'!E7-'Swap - Encargos'!$L7)</f>
        <v>175</v>
      </c>
      <c r="O90" s="4">
        <f>Forward!O90+(-'Swap - Encargos'!F7-'Swap - Encargos'!$L7)</f>
        <v>159</v>
      </c>
      <c r="P90" s="4">
        <f>Forward!P90+(-'Swap - Encargos'!G7-'Swap - Encargos'!$L7)</f>
        <v>157</v>
      </c>
      <c r="Q90" s="4">
        <f>Forward!Q90+(-'Swap - Encargos'!H7-'Swap - Encargos'!$L7)</f>
        <v>154</v>
      </c>
      <c r="R90" s="4">
        <f>Forward!R90+(-'Swap - Encargos'!I7-'Swap - Encargos'!$L7)</f>
        <v>152</v>
      </c>
      <c r="S90" s="4">
        <f>Forward!S90+(-'Swap - Encargos'!J7-'Swap - Encargos'!$L7)</f>
        <v>147</v>
      </c>
      <c r="T90" s="4">
        <f>Forward!T90+(-'Swap - Encargos'!K7-'Swap - Encargos'!$L7)</f>
        <v>142</v>
      </c>
      <c r="U90" s="4">
        <f>Forward!U90</f>
        <v>0</v>
      </c>
      <c r="V90" s="6"/>
      <c r="W90" s="20">
        <f t="shared" si="0"/>
        <v>173.22222222222223</v>
      </c>
      <c r="X90" s="20">
        <f t="shared" si="1"/>
        <v>156.11985596707817</v>
      </c>
      <c r="Y90" s="23">
        <f t="shared" si="2"/>
        <v>169.53333333333333</v>
      </c>
      <c r="Z90" s="23">
        <f t="shared" si="3"/>
        <v>153.19691358024687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132.77777777777777</v>
      </c>
      <c r="AJ90" s="9">
        <f t="shared" si="8"/>
        <v>0.43391430646332607</v>
      </c>
      <c r="AK90" s="9">
        <f t="shared" si="9"/>
        <v>0.43391430646332607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Encargos'!B8-'Swap - Encargos'!$L8)</f>
        <v>129</v>
      </c>
      <c r="L91" s="4">
        <f>Forward!L91+(-'Swap - Encargos'!C8-'Swap - Encargos'!$L8)</f>
        <v>187</v>
      </c>
      <c r="M91" s="4">
        <f>Forward!M91+(-'Swap - Encargos'!D8-'Swap - Encargos'!$L8)</f>
        <v>184</v>
      </c>
      <c r="N91" s="4">
        <f>Forward!N91+(-'Swap - Encargos'!E8-'Swap - Encargos'!$L8)</f>
        <v>159</v>
      </c>
      <c r="O91" s="4">
        <f>Forward!O91+(-'Swap - Encargos'!F8-'Swap - Encargos'!$L8)</f>
        <v>152</v>
      </c>
      <c r="P91" s="4">
        <f>Forward!P91+(-'Swap - Encargos'!G8-'Swap - Encargos'!$L8)</f>
        <v>151</v>
      </c>
      <c r="Q91" s="4">
        <f>Forward!Q91+(-'Swap - Encargos'!H8-'Swap - Encargos'!$L8)</f>
        <v>148</v>
      </c>
      <c r="R91" s="4">
        <f>Forward!R91+(-'Swap - Encargos'!I8-'Swap - Encargos'!$L8)</f>
        <v>146</v>
      </c>
      <c r="S91" s="4">
        <f>Forward!S91+(-'Swap - Encargos'!J8-'Swap - Encargos'!$L8)</f>
        <v>141</v>
      </c>
      <c r="T91" s="4">
        <f>Forward!T91+(-'Swap - Encargos'!K8-'Swap - Encargos'!$L8)</f>
        <v>136</v>
      </c>
      <c r="U91" s="4">
        <f>Forward!U91</f>
        <v>0</v>
      </c>
      <c r="V91" s="6"/>
      <c r="W91" s="20">
        <f t="shared" si="0"/>
        <v>170.83333333333334</v>
      </c>
      <c r="X91" s="20">
        <f t="shared" si="1"/>
        <v>156.11985596707817</v>
      </c>
      <c r="Y91" s="23">
        <f t="shared" si="2"/>
        <v>164.03333333333333</v>
      </c>
      <c r="Z91" s="23">
        <f t="shared" si="3"/>
        <v>153.19691358024687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135.16666666666666</v>
      </c>
      <c r="AJ91" s="9">
        <f t="shared" si="8"/>
        <v>0.44172113289760345</v>
      </c>
      <c r="AK91" s="9">
        <f t="shared" si="9"/>
        <v>0.44172113289760345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Encargos'!B9-'Swap - Encargos'!$L9)</f>
        <v>61</v>
      </c>
      <c r="L92" s="4">
        <f>Forward!L92+(-'Swap - Encargos'!C9-'Swap - Encargos'!$L9)</f>
        <v>172</v>
      </c>
      <c r="M92" s="4">
        <f>Forward!M92+(-'Swap - Encargos'!D9-'Swap - Encargos'!$L9)</f>
        <v>175</v>
      </c>
      <c r="N92" s="4">
        <f>Forward!N92+(-'Swap - Encargos'!E9-'Swap - Encargos'!$L9)</f>
        <v>165</v>
      </c>
      <c r="O92" s="4">
        <f>Forward!O92+(-'Swap - Encargos'!F9-'Swap - Encargos'!$L9)</f>
        <v>154</v>
      </c>
      <c r="P92" s="4">
        <f>Forward!P92+(-'Swap - Encargos'!G9-'Swap - Encargos'!$L9)</f>
        <v>152</v>
      </c>
      <c r="Q92" s="4">
        <f>Forward!Q92+(-'Swap - Encargos'!H9-'Swap - Encargos'!$L9)</f>
        <v>149</v>
      </c>
      <c r="R92" s="4">
        <f>Forward!R92+(-'Swap - Encargos'!I9-'Swap - Encargos'!$L9)</f>
        <v>147</v>
      </c>
      <c r="S92" s="4">
        <f>Forward!S92+(-'Swap - Encargos'!J9-'Swap - Encargos'!$L9)</f>
        <v>142</v>
      </c>
      <c r="T92" s="4">
        <f>Forward!T92+(-'Swap - Encargos'!K9-'Swap - Encargos'!$L9)</f>
        <v>137</v>
      </c>
      <c r="U92" s="4">
        <f>Forward!U92</f>
        <v>0</v>
      </c>
      <c r="V92" s="6"/>
      <c r="W92" s="20">
        <f t="shared" si="0"/>
        <v>153.33333333333334</v>
      </c>
      <c r="X92" s="20">
        <f t="shared" si="1"/>
        <v>156.11985596707817</v>
      </c>
      <c r="Y92" s="23">
        <f t="shared" si="2"/>
        <v>154.5</v>
      </c>
      <c r="Z92" s="23">
        <f t="shared" si="3"/>
        <v>153.19691358024687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152.66666666666666</v>
      </c>
      <c r="AJ92" s="9">
        <f t="shared" si="8"/>
        <v>0.4989106753812636</v>
      </c>
      <c r="AK92" s="9">
        <f t="shared" si="9"/>
        <v>0.4989106753812636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Encargos'!B10-'Swap - Encargos'!$L10)</f>
        <v>72</v>
      </c>
      <c r="L93" s="4">
        <f>Forward!L93+(-'Swap - Encargos'!C10-'Swap - Encargos'!$L10)</f>
        <v>163</v>
      </c>
      <c r="M93" s="4">
        <f>Forward!M93+(-'Swap - Encargos'!D10-'Swap - Encargos'!$L10)</f>
        <v>166</v>
      </c>
      <c r="N93" s="4">
        <f>Forward!N93+(-'Swap - Encargos'!E10-'Swap - Encargos'!$L10)</f>
        <v>156</v>
      </c>
      <c r="O93" s="4">
        <f>Forward!O93+(-'Swap - Encargos'!F10-'Swap - Encargos'!$L10)</f>
        <v>151</v>
      </c>
      <c r="P93" s="4">
        <f>Forward!P93+(-'Swap - Encargos'!G10-'Swap - Encargos'!$L10)</f>
        <v>149</v>
      </c>
      <c r="Q93" s="4">
        <f>Forward!Q93+(-'Swap - Encargos'!H10-'Swap - Encargos'!$L10)</f>
        <v>149</v>
      </c>
      <c r="R93" s="4">
        <f>Forward!R93+(-'Swap - Encargos'!I10-'Swap - Encargos'!$L10)</f>
        <v>142</v>
      </c>
      <c r="S93" s="4">
        <f>Forward!S93+(-'Swap - Encargos'!J10-'Swap - Encargos'!$L10)</f>
        <v>137</v>
      </c>
      <c r="T93" s="4">
        <f>Forward!T93+(-'Swap - Encargos'!K10-'Swap - Encargos'!$L10)</f>
        <v>132</v>
      </c>
      <c r="U93" s="4">
        <f>Forward!U93</f>
        <v>0</v>
      </c>
      <c r="V93" s="6"/>
      <c r="W93" s="20">
        <f t="shared" si="0"/>
        <v>150</v>
      </c>
      <c r="X93" s="20">
        <f t="shared" si="1"/>
        <v>156.11985596707817</v>
      </c>
      <c r="Y93" s="23">
        <f t="shared" si="2"/>
        <v>150.58333333333334</v>
      </c>
      <c r="Z93" s="23">
        <f t="shared" si="3"/>
        <v>153.19691358024687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156</v>
      </c>
      <c r="AJ93" s="9">
        <f t="shared" si="8"/>
        <v>0.50980392156862742</v>
      </c>
      <c r="AK93" s="9">
        <f t="shared" si="9"/>
        <v>0.50980392156862742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Encargos'!B11-'Swap - Encargos'!$L11)</f>
        <v>91</v>
      </c>
      <c r="L94" s="4">
        <f>Forward!L94+(-'Swap - Encargos'!C11-'Swap - Encargos'!$L11)</f>
        <v>149</v>
      </c>
      <c r="M94" s="4">
        <f>Forward!M94+(-'Swap - Encargos'!D11-'Swap - Encargos'!$L11)</f>
        <v>165</v>
      </c>
      <c r="N94" s="4">
        <f>Forward!N94+(-'Swap - Encargos'!E11-'Swap - Encargos'!$L11)</f>
        <v>164</v>
      </c>
      <c r="O94" s="4">
        <f>Forward!O94+(-'Swap - Encargos'!F11-'Swap - Encargos'!$L11)</f>
        <v>153</v>
      </c>
      <c r="P94" s="4">
        <f>Forward!P94+(-'Swap - Encargos'!G11-'Swap - Encargos'!$L11)</f>
        <v>151</v>
      </c>
      <c r="Q94" s="4">
        <f>Forward!Q94+(-'Swap - Encargos'!H11-'Swap - Encargos'!$L11)</f>
        <v>145</v>
      </c>
      <c r="R94" s="4">
        <f>Forward!R94+(-'Swap - Encargos'!I11-'Swap - Encargos'!$L11)</f>
        <v>139</v>
      </c>
      <c r="S94" s="4">
        <f>Forward!S94+(-'Swap - Encargos'!J11-'Swap - Encargos'!$L11)</f>
        <v>136</v>
      </c>
      <c r="T94" s="4">
        <f>Forward!T94+(-'Swap - Encargos'!K11-'Swap - Encargos'!$L11)</f>
        <v>133</v>
      </c>
      <c r="U94" s="4">
        <f>Forward!U94</f>
        <v>0</v>
      </c>
      <c r="V94" s="6"/>
      <c r="W94" s="20">
        <f t="shared" si="0"/>
        <v>151.22222222222223</v>
      </c>
      <c r="X94" s="20">
        <f t="shared" si="1"/>
        <v>156.11985596707817</v>
      </c>
      <c r="Y94" s="23">
        <f t="shared" si="2"/>
        <v>152.4</v>
      </c>
      <c r="Z94" s="23">
        <f t="shared" si="3"/>
        <v>153.19691358024687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154.77777777777777</v>
      </c>
      <c r="AJ94" s="9">
        <f t="shared" si="8"/>
        <v>0.50580973129992735</v>
      </c>
      <c r="AK94" s="9">
        <f t="shared" si="9"/>
        <v>0.50580973129992735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Encargos'!B12-'Swap - Encargos'!$L12)</f>
        <v>70</v>
      </c>
      <c r="L95" s="4">
        <f>Forward!L95+(-'Swap - Encargos'!C12-'Swap - Encargos'!$L12)</f>
        <v>123</v>
      </c>
      <c r="M95" s="4">
        <f>Forward!M95+(-'Swap - Encargos'!D12-'Swap - Encargos'!$L12)</f>
        <v>144</v>
      </c>
      <c r="N95" s="4">
        <f>Forward!N95+(-'Swap - Encargos'!E12-'Swap - Encargos'!$L12)</f>
        <v>148</v>
      </c>
      <c r="O95" s="4">
        <f>Forward!O95+(-'Swap - Encargos'!F12-'Swap - Encargos'!$L12)</f>
        <v>141</v>
      </c>
      <c r="P95" s="4">
        <f>Forward!P95+(-'Swap - Encargos'!G12-'Swap - Encargos'!$L12)</f>
        <v>139</v>
      </c>
      <c r="Q95" s="4">
        <f>Forward!Q95+(-'Swap - Encargos'!H12-'Swap - Encargos'!$L12)</f>
        <v>133</v>
      </c>
      <c r="R95" s="4">
        <f>Forward!R95+(-'Swap - Encargos'!I12-'Swap - Encargos'!$L12)</f>
        <v>130</v>
      </c>
      <c r="S95" s="4">
        <f>Forward!S95+(-'Swap - Encargos'!J12-'Swap - Encargos'!$L12)</f>
        <v>127</v>
      </c>
      <c r="T95" s="4">
        <f>Forward!T95+(-'Swap - Encargos'!K12-'Swap - Encargos'!$L12)</f>
        <v>124</v>
      </c>
      <c r="U95" s="4">
        <f>Forward!U95</f>
        <v>0</v>
      </c>
      <c r="V95" s="6"/>
      <c r="W95" s="20">
        <f t="shared" si="0"/>
        <v>131.83333333333334</v>
      </c>
      <c r="X95" s="20">
        <f t="shared" si="1"/>
        <v>156.11985596707817</v>
      </c>
      <c r="Y95" s="23">
        <f t="shared" si="2"/>
        <v>135.55000000000001</v>
      </c>
      <c r="Z95" s="23">
        <f t="shared" si="3"/>
        <v>153.19691358024687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174.16666666666666</v>
      </c>
      <c r="AJ95" s="9">
        <f t="shared" si="8"/>
        <v>0.56917211328976036</v>
      </c>
      <c r="AK95" s="9">
        <f t="shared" si="9"/>
        <v>0.56917211328976036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Encargos'!B13-'Swap - Encargos'!$L13)</f>
        <v>65</v>
      </c>
      <c r="L96" s="4">
        <f>Forward!L96+(-'Swap - Encargos'!C13-'Swap - Encargos'!$L13)</f>
        <v>81</v>
      </c>
      <c r="M96" s="4">
        <f>Forward!M96+(-'Swap - Encargos'!D13-'Swap - Encargos'!$L13)</f>
        <v>120</v>
      </c>
      <c r="N96" s="4">
        <f>Forward!N96+(-'Swap - Encargos'!E13-'Swap - Encargos'!$L13)</f>
        <v>133</v>
      </c>
      <c r="O96" s="4">
        <f>Forward!O96+(-'Swap - Encargos'!F13-'Swap - Encargos'!$L13)</f>
        <v>126</v>
      </c>
      <c r="P96" s="4">
        <f>Forward!P96+(-'Swap - Encargos'!G13-'Swap - Encargos'!$L13)</f>
        <v>137</v>
      </c>
      <c r="Q96" s="4">
        <f>Forward!Q96+(-'Swap - Encargos'!H13-'Swap - Encargos'!$L13)</f>
        <v>131</v>
      </c>
      <c r="R96" s="4">
        <f>Forward!R96+(-'Swap - Encargos'!I13-'Swap - Encargos'!$L13)</f>
        <v>131</v>
      </c>
      <c r="S96" s="4">
        <f>Forward!S96+(-'Swap - Encargos'!J13-'Swap - Encargos'!$L13)</f>
        <v>127</v>
      </c>
      <c r="T96" s="4">
        <f>Forward!T96+(-'Swap - Encargos'!K13-'Swap - Encargos'!$L13)</f>
        <v>121</v>
      </c>
      <c r="U96" s="4">
        <f>Forward!U96</f>
        <v>0</v>
      </c>
      <c r="V96" s="6"/>
      <c r="W96" s="20">
        <f t="shared" si="0"/>
        <v>107.55555555555556</v>
      </c>
      <c r="X96" s="20">
        <f t="shared" si="1"/>
        <v>156.11985596707817</v>
      </c>
      <c r="Y96" s="23">
        <f t="shared" si="2"/>
        <v>117</v>
      </c>
      <c r="Z96" s="23">
        <f t="shared" si="3"/>
        <v>153.19691358024687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198.44444444444446</v>
      </c>
      <c r="AJ96" s="9">
        <f t="shared" si="8"/>
        <v>0.64851125635439366</v>
      </c>
      <c r="AK96" s="9">
        <f t="shared" si="9"/>
        <v>0.64851125635439366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Encargos'!B14-'Swap - Encargos'!$L14)</f>
        <v>68</v>
      </c>
      <c r="L97" s="4">
        <f>Forward!L97+(-'Swap - Encargos'!C14-'Swap - Encargos'!$L14)</f>
        <v>81</v>
      </c>
      <c r="M97" s="4">
        <f>Forward!M97+(-'Swap - Encargos'!D14-'Swap - Encargos'!$L14)</f>
        <v>118</v>
      </c>
      <c r="N97" s="4">
        <f>Forward!N97+(-'Swap - Encargos'!E14-'Swap - Encargos'!$L14)</f>
        <v>128</v>
      </c>
      <c r="O97" s="4">
        <f>Forward!O97+(-'Swap - Encargos'!F14-'Swap - Encargos'!$L14)</f>
        <v>123</v>
      </c>
      <c r="P97" s="4">
        <f>Forward!P97+(-'Swap - Encargos'!G14-'Swap - Encargos'!$L14)</f>
        <v>141</v>
      </c>
      <c r="Q97" s="4">
        <f>Forward!Q97+(-'Swap - Encargos'!H14-'Swap - Encargos'!$L14)</f>
        <v>140</v>
      </c>
      <c r="R97" s="4">
        <f>Forward!R97+(-'Swap - Encargos'!I14-'Swap - Encargos'!$L14)</f>
        <v>131</v>
      </c>
      <c r="S97" s="4">
        <f>Forward!S97+(-'Swap - Encargos'!J14-'Swap - Encargos'!$L14)</f>
        <v>127</v>
      </c>
      <c r="T97" s="4">
        <f>Forward!T97+(-'Swap - Encargos'!K14-'Swap - Encargos'!$L14)</f>
        <v>121</v>
      </c>
      <c r="U97" s="4">
        <f>Forward!U97</f>
        <v>0</v>
      </c>
      <c r="V97" s="6"/>
      <c r="W97" s="20">
        <f t="shared" si="0"/>
        <v>107.33333333333333</v>
      </c>
      <c r="X97" s="20">
        <f t="shared" si="1"/>
        <v>156.11985596707817</v>
      </c>
      <c r="Y97" s="23">
        <f t="shared" si="2"/>
        <v>116.98333333333333</v>
      </c>
      <c r="Z97" s="23">
        <f t="shared" si="3"/>
        <v>153.19691358024687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198.66666666666669</v>
      </c>
      <c r="AJ97" s="9">
        <f t="shared" si="8"/>
        <v>0.64923747276688459</v>
      </c>
      <c r="AK97" s="9">
        <f t="shared" si="9"/>
        <v>0.64923747276688459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Encargos'!C15-'Swap - Encargos'!$L15)</f>
        <v>73</v>
      </c>
      <c r="M98" s="4">
        <f>Forward!M98+(-'Swap - Encargos'!D15-'Swap - Encargos'!$L15)</f>
        <v>92</v>
      </c>
      <c r="N98" s="4">
        <f>Forward!N98+(-'Swap - Encargos'!E15-'Swap - Encargos'!$L15)</f>
        <v>107</v>
      </c>
      <c r="O98" s="4">
        <f>Forward!O98+(-'Swap - Encargos'!F15-'Swap - Encargos'!$L15)</f>
        <v>118</v>
      </c>
      <c r="P98" s="4">
        <f>Forward!P98+(-'Swap - Encargos'!G15-'Swap - Encargos'!$L15)</f>
        <v>145</v>
      </c>
      <c r="Q98" s="4">
        <f>Forward!Q98+(-'Swap - Encargos'!H15-'Swap - Encargos'!$L15)</f>
        <v>141</v>
      </c>
      <c r="R98" s="4">
        <f>Forward!R98+(-'Swap - Encargos'!I15-'Swap - Encargos'!$L15)</f>
        <v>135</v>
      </c>
      <c r="S98" s="4">
        <f>Forward!S98+(-'Swap - Encargos'!J15-'Swap - Encargos'!$L15)</f>
        <v>131</v>
      </c>
      <c r="T98" s="4">
        <f>Forward!T98+(-'Swap - Encargos'!K15-'Swap - Encargos'!$L15)</f>
        <v>125</v>
      </c>
      <c r="U98" s="4">
        <f>Forward!U98</f>
        <v>0</v>
      </c>
      <c r="V98" s="6"/>
      <c r="W98" s="20">
        <f t="shared" si="0"/>
        <v>90.666666666666671</v>
      </c>
      <c r="X98" s="20">
        <f t="shared" si="1"/>
        <v>156.11985596707817</v>
      </c>
      <c r="Y98" s="23">
        <f t="shared" si="2"/>
        <v>107</v>
      </c>
      <c r="Z98" s="23">
        <f t="shared" si="3"/>
        <v>153.19691358024687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226.13333333333333</v>
      </c>
      <c r="AJ98" s="9">
        <f t="shared" si="8"/>
        <v>0.71380471380471378</v>
      </c>
      <c r="AK98" s="9">
        <f t="shared" si="9"/>
        <v>0.71380471380471378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Encargos'!C16-'Swap - Encargos'!$L16)</f>
        <v>75</v>
      </c>
      <c r="M99" s="4">
        <f>Forward!M99+(-'Swap - Encargos'!D16-'Swap - Encargos'!$L16)</f>
        <v>84</v>
      </c>
      <c r="N99" s="4">
        <f>Forward!N99+(-'Swap - Encargos'!E16-'Swap - Encargos'!$L16)</f>
        <v>94</v>
      </c>
      <c r="O99" s="4">
        <f>Forward!O99+(-'Swap - Encargos'!F16-'Swap - Encargos'!$L16)</f>
        <v>111</v>
      </c>
      <c r="P99" s="4">
        <f>Forward!P99+(-'Swap - Encargos'!G16-'Swap - Encargos'!$L16)</f>
        <v>148</v>
      </c>
      <c r="Q99" s="4">
        <f>Forward!Q99+(-'Swap - Encargos'!H16-'Swap - Encargos'!$L16)</f>
        <v>144</v>
      </c>
      <c r="R99" s="4">
        <f>Forward!R99+(-'Swap - Encargos'!I16-'Swap - Encargos'!$L16)</f>
        <v>139</v>
      </c>
      <c r="S99" s="4">
        <f>Forward!S99+(-'Swap - Encargos'!J16-'Swap - Encargos'!$L16)</f>
        <v>135</v>
      </c>
      <c r="T99" s="4">
        <f>Forward!T99+(-'Swap - Encargos'!K16-'Swap - Encargos'!$L16)</f>
        <v>129</v>
      </c>
      <c r="U99" s="4">
        <f>Forward!U99</f>
        <v>0</v>
      </c>
      <c r="V99" s="6"/>
      <c r="W99" s="20">
        <f t="shared" si="0"/>
        <v>85.333333333333329</v>
      </c>
      <c r="X99" s="20">
        <f t="shared" si="1"/>
        <v>156.11985596707817</v>
      </c>
      <c r="Y99" s="23">
        <f t="shared" si="2"/>
        <v>103.55</v>
      </c>
      <c r="Z99" s="23">
        <f t="shared" si="3"/>
        <v>153.19691358024687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231.4666666666667</v>
      </c>
      <c r="AJ99" s="9">
        <f t="shared" si="8"/>
        <v>0.73063973063973076</v>
      </c>
      <c r="AK99" s="9">
        <f t="shared" si="9"/>
        <v>0.73063973063973076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Encargos'!C17-'Swap - Encargos'!$L17)</f>
        <v>75</v>
      </c>
      <c r="M100" s="4">
        <f>Forward!M100+(-'Swap - Encargos'!D17-'Swap - Encargos'!$L17)</f>
        <v>88</v>
      </c>
      <c r="N100" s="4">
        <f>Forward!N100+(-'Swap - Encargos'!E17-'Swap - Encargos'!$L17)</f>
        <v>90</v>
      </c>
      <c r="O100" s="4">
        <f>Forward!O100+(-'Swap - Encargos'!F17-'Swap - Encargos'!$L17)</f>
        <v>100</v>
      </c>
      <c r="P100" s="4">
        <f>Forward!P100+(-'Swap - Encargos'!G17-'Swap - Encargos'!$L17)</f>
        <v>124</v>
      </c>
      <c r="Q100" s="4">
        <f>Forward!Q100+(-'Swap - Encargos'!H17-'Swap - Encargos'!$L17)</f>
        <v>138</v>
      </c>
      <c r="R100" s="4">
        <f>Forward!R100+(-'Swap - Encargos'!I17-'Swap - Encargos'!$L17)</f>
        <v>132</v>
      </c>
      <c r="S100" s="4">
        <f>Forward!S100+(-'Swap - Encargos'!J17-'Swap - Encargos'!$L17)</f>
        <v>128</v>
      </c>
      <c r="T100" s="4">
        <f>Forward!T100+(-'Swap - Encargos'!K17-'Swap - Encargos'!$L17)</f>
        <v>122</v>
      </c>
      <c r="U100" s="4">
        <f>Forward!U100</f>
        <v>0</v>
      </c>
      <c r="V100" s="6"/>
      <c r="W100" s="20">
        <f t="shared" si="0"/>
        <v>85.722222222222229</v>
      </c>
      <c r="X100" s="20">
        <f t="shared" si="1"/>
        <v>156.11985596707817</v>
      </c>
      <c r="Y100" s="23">
        <f t="shared" si="2"/>
        <v>97.5</v>
      </c>
      <c r="Z100" s="23">
        <f t="shared" si="3"/>
        <v>153.19691358024687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231.07777777777778</v>
      </c>
      <c r="AJ100" s="9">
        <f t="shared" si="8"/>
        <v>0.729412177328844</v>
      </c>
      <c r="AK100" s="9">
        <f t="shared" si="9"/>
        <v>0.729412177328844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Encargos'!C18-'Swap - Encargos'!$L18)</f>
        <v>68</v>
      </c>
      <c r="M101" s="4">
        <f>Forward!M101+(-'Swap - Encargos'!D18-'Swap - Encargos'!$L18)</f>
        <v>72</v>
      </c>
      <c r="N101" s="4">
        <f>Forward!N101+(-'Swap - Encargos'!E18-'Swap - Encargos'!$L18)</f>
        <v>79</v>
      </c>
      <c r="O101" s="4">
        <f>Forward!O101+(-'Swap - Encargos'!F18-'Swap - Encargos'!$L18)</f>
        <v>92</v>
      </c>
      <c r="P101" s="4">
        <f>Forward!P101+(-'Swap - Encargos'!G18-'Swap - Encargos'!$L18)</f>
        <v>117</v>
      </c>
      <c r="Q101" s="4">
        <f>Forward!Q101+(-'Swap - Encargos'!H18-'Swap - Encargos'!$L18)</f>
        <v>131</v>
      </c>
      <c r="R101" s="4">
        <f>Forward!R101+(-'Swap - Encargos'!I18-'Swap - Encargos'!$L18)</f>
        <v>129</v>
      </c>
      <c r="S101" s="4">
        <f>Forward!S101+(-'Swap - Encargos'!J18-'Swap - Encargos'!$L18)</f>
        <v>128</v>
      </c>
      <c r="T101" s="4">
        <f>Forward!T101+(-'Swap - Encargos'!K18-'Swap - Encargos'!$L18)</f>
        <v>125</v>
      </c>
      <c r="U101" s="4">
        <f>Forward!U101</f>
        <v>0</v>
      </c>
      <c r="V101" s="6"/>
      <c r="W101" s="20">
        <f t="shared" si="0"/>
        <v>75</v>
      </c>
      <c r="X101" s="20">
        <f t="shared" si="1"/>
        <v>156.11985596707817</v>
      </c>
      <c r="Y101" s="23">
        <f t="shared" si="2"/>
        <v>88.75</v>
      </c>
      <c r="Z101" s="23">
        <f t="shared" si="3"/>
        <v>153.19691358024687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241.8</v>
      </c>
      <c r="AJ101" s="9">
        <f t="shared" si="8"/>
        <v>0.7632575757575758</v>
      </c>
      <c r="AK101" s="9">
        <f t="shared" si="9"/>
        <v>0.7632575757575758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Encargos'!C19-'Swap - Encargos'!$L19)</f>
        <v>77</v>
      </c>
      <c r="M102" s="4">
        <f>Forward!M102+(-'Swap - Encargos'!D19-'Swap - Encargos'!$L19)</f>
        <v>76</v>
      </c>
      <c r="N102" s="4">
        <f>Forward!N102+(-'Swap - Encargos'!E19-'Swap - Encargos'!$L19)</f>
        <v>89</v>
      </c>
      <c r="O102" s="4">
        <f>Forward!O102+(-'Swap - Encargos'!F19-'Swap - Encargos'!$L19)</f>
        <v>100</v>
      </c>
      <c r="P102" s="4">
        <f>Forward!P102+(-'Swap - Encargos'!G19-'Swap - Encargos'!$L19)</f>
        <v>115</v>
      </c>
      <c r="Q102" s="4">
        <f>Forward!Q102+(-'Swap - Encargos'!H19-'Swap - Encargos'!$L19)</f>
        <v>131</v>
      </c>
      <c r="R102" s="4">
        <f>Forward!R102+(-'Swap - Encargos'!I19-'Swap - Encargos'!$L19)</f>
        <v>128</v>
      </c>
      <c r="S102" s="4">
        <f>Forward!S102+(-'Swap - Encargos'!J19-'Swap - Encargos'!$L19)</f>
        <v>126</v>
      </c>
      <c r="T102" s="4">
        <f>Forward!T102+(-'Swap - Encargos'!K19-'Swap - Encargos'!$L19)</f>
        <v>124</v>
      </c>
      <c r="U102" s="4">
        <f>Forward!U102</f>
        <v>0</v>
      </c>
      <c r="V102" s="6"/>
      <c r="W102" s="20">
        <f t="shared" si="0"/>
        <v>83.222222222222229</v>
      </c>
      <c r="X102" s="20">
        <f t="shared" si="1"/>
        <v>156.11985596707817</v>
      </c>
      <c r="Y102" s="23">
        <f t="shared" si="2"/>
        <v>95</v>
      </c>
      <c r="Z102" s="23">
        <f t="shared" si="3"/>
        <v>153.19691358024687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233.57777777777778</v>
      </c>
      <c r="AJ102" s="9">
        <f t="shared" si="8"/>
        <v>0.73730359147025815</v>
      </c>
      <c r="AK102" s="9">
        <f t="shared" si="9"/>
        <v>0.73730359147025815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Encargos'!C20-'Swap - Encargos'!$L20)</f>
        <v>74</v>
      </c>
      <c r="M103" s="4">
        <f>Forward!M103+(-'Swap - Encargos'!D20-'Swap - Encargos'!$L20)</f>
        <v>79</v>
      </c>
      <c r="N103" s="4">
        <f>Forward!N103+(-'Swap - Encargos'!E20-'Swap - Encargos'!$L20)</f>
        <v>88</v>
      </c>
      <c r="O103" s="4">
        <f>Forward!O103+(-'Swap - Encargos'!F20-'Swap - Encargos'!$L20)</f>
        <v>96</v>
      </c>
      <c r="P103" s="4">
        <f>Forward!P103+(-'Swap - Encargos'!G20-'Swap - Encargos'!$L20)</f>
        <v>109</v>
      </c>
      <c r="Q103" s="4">
        <f>Forward!Q103+(-'Swap - Encargos'!H20-'Swap - Encargos'!$L20)</f>
        <v>126</v>
      </c>
      <c r="R103" s="4">
        <f>Forward!R103+(-'Swap - Encargos'!I20-'Swap - Encargos'!$L20)</f>
        <v>124</v>
      </c>
      <c r="S103" s="4">
        <f>Forward!S103+(-'Swap - Encargos'!J20-'Swap - Encargos'!$L20)</f>
        <v>122</v>
      </c>
      <c r="T103" s="4">
        <f>Forward!T103+(-'Swap - Encargos'!K20-'Swap - Encargos'!$L20)</f>
        <v>120</v>
      </c>
      <c r="U103" s="4">
        <f>Forward!U103</f>
        <v>0</v>
      </c>
      <c r="V103" s="6"/>
      <c r="W103" s="20">
        <f t="shared" si="0"/>
        <v>83.388888888888886</v>
      </c>
      <c r="X103" s="20">
        <f t="shared" si="1"/>
        <v>156.11985596707817</v>
      </c>
      <c r="Y103" s="23">
        <f t="shared" si="2"/>
        <v>93.533333333333331</v>
      </c>
      <c r="Z103" s="23">
        <f t="shared" si="3"/>
        <v>153.19691358024687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233.41111111111113</v>
      </c>
      <c r="AJ103" s="9">
        <f t="shared" si="8"/>
        <v>0.73677749719416386</v>
      </c>
      <c r="AK103" s="9">
        <f t="shared" si="9"/>
        <v>0.73677749719416386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Encargos'!C21-'Swap - Encargos'!$L21)</f>
        <v>77</v>
      </c>
      <c r="M104" s="4">
        <f>Forward!M104+(-'Swap - Encargos'!D21-'Swap - Encargos'!$L21)</f>
        <v>79</v>
      </c>
      <c r="N104" s="4">
        <f>Forward!N104+(-'Swap - Encargos'!E21-'Swap - Encargos'!$L21)</f>
        <v>91</v>
      </c>
      <c r="O104" s="4">
        <f>Forward!O104+(-'Swap - Encargos'!F21-'Swap - Encargos'!$L21)</f>
        <v>96</v>
      </c>
      <c r="P104" s="4">
        <f>Forward!P104+(-'Swap - Encargos'!G21-'Swap - Encargos'!$L21)</f>
        <v>105</v>
      </c>
      <c r="Q104" s="4">
        <f>Forward!Q104+(-'Swap - Encargos'!H21-'Swap - Encargos'!$L21)</f>
        <v>123</v>
      </c>
      <c r="R104" s="4">
        <f>Forward!R104+(-'Swap - Encargos'!I21-'Swap - Encargos'!$L21)</f>
        <v>120</v>
      </c>
      <c r="S104" s="4">
        <f>Forward!S104+(-'Swap - Encargos'!J21-'Swap - Encargos'!$L21)</f>
        <v>118</v>
      </c>
      <c r="T104" s="4">
        <f>Forward!T104+(-'Swap - Encargos'!K21-'Swap - Encargos'!$L21)</f>
        <v>116</v>
      </c>
      <c r="U104" s="4">
        <f>Forward!U104</f>
        <v>0</v>
      </c>
      <c r="V104" s="6"/>
      <c r="W104" s="20">
        <f t="shared" si="0"/>
        <v>85.5</v>
      </c>
      <c r="X104" s="20">
        <f t="shared" si="1"/>
        <v>156.11985596707817</v>
      </c>
      <c r="Y104" s="23">
        <f t="shared" si="2"/>
        <v>94.2</v>
      </c>
      <c r="Z104" s="23">
        <f t="shared" si="3"/>
        <v>153.19691358024687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231.3</v>
      </c>
      <c r="AJ104" s="9">
        <f t="shared" si="8"/>
        <v>0.73011363636363635</v>
      </c>
      <c r="AK104" s="9">
        <f t="shared" si="9"/>
        <v>0.73011363636363635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Encargos'!C22-'Swap - Encargos'!$L22)</f>
        <v>83</v>
      </c>
      <c r="M105" s="4">
        <f>Forward!M105+(-'Swap - Encargos'!D22-'Swap - Encargos'!$L22)</f>
        <v>74</v>
      </c>
      <c r="N105" s="4">
        <f>Forward!N105+(-'Swap - Encargos'!E22-'Swap - Encargos'!$L22)</f>
        <v>89</v>
      </c>
      <c r="O105" s="4">
        <f>Forward!O105+(-'Swap - Encargos'!F22-'Swap - Encargos'!$L22)</f>
        <v>97</v>
      </c>
      <c r="P105" s="4">
        <f>Forward!P105+(-'Swap - Encargos'!G22-'Swap - Encargos'!$L22)</f>
        <v>110</v>
      </c>
      <c r="Q105" s="4">
        <f>Forward!Q105+(-'Swap - Encargos'!H22-'Swap - Encargos'!$L22)</f>
        <v>117</v>
      </c>
      <c r="R105" s="4">
        <f>Forward!R105+(-'Swap - Encargos'!I22-'Swap - Encargos'!$L22)</f>
        <v>118</v>
      </c>
      <c r="S105" s="4">
        <f>Forward!S105+(-'Swap - Encargos'!J22-'Swap - Encargos'!$L22)</f>
        <v>116</v>
      </c>
      <c r="T105" s="4">
        <f>Forward!T105+(-'Swap - Encargos'!K22-'Swap - Encargos'!$L22)</f>
        <v>114</v>
      </c>
      <c r="U105" s="4">
        <f>Forward!U105</f>
        <v>0</v>
      </c>
      <c r="V105" s="6"/>
      <c r="W105" s="20">
        <f t="shared" si="0"/>
        <v>84.722222222222229</v>
      </c>
      <c r="X105" s="20">
        <f t="shared" si="1"/>
        <v>156.11985596707817</v>
      </c>
      <c r="Y105" s="23">
        <f t="shared" si="2"/>
        <v>94.566666666666663</v>
      </c>
      <c r="Z105" s="23">
        <f t="shared" si="3"/>
        <v>153.19691358024687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232.07777777777778</v>
      </c>
      <c r="AJ105" s="9">
        <f t="shared" si="8"/>
        <v>0.73256874298540964</v>
      </c>
      <c r="AK105" s="9">
        <f t="shared" si="9"/>
        <v>0.73256874298540964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Encargos'!C23-'Swap - Encargos'!$L23)</f>
        <v>78</v>
      </c>
      <c r="M106" s="4">
        <f>Forward!M106+(-'Swap - Encargos'!D23-'Swap - Encargos'!$L23)</f>
        <v>74</v>
      </c>
      <c r="N106" s="4">
        <f>Forward!N106+(-'Swap - Encargos'!E23-'Swap - Encargos'!$L23)</f>
        <v>83</v>
      </c>
      <c r="O106" s="4">
        <f>Forward!O106+(-'Swap - Encargos'!F23-'Swap - Encargos'!$L23)</f>
        <v>92</v>
      </c>
      <c r="P106" s="4">
        <f>Forward!P106+(-'Swap - Encargos'!G23-'Swap - Encargos'!$L23)</f>
        <v>110</v>
      </c>
      <c r="Q106" s="4">
        <f>Forward!Q106+(-'Swap - Encargos'!H23-'Swap - Encargos'!$L23)</f>
        <v>118</v>
      </c>
      <c r="R106" s="4">
        <f>Forward!R106+(-'Swap - Encargos'!I23-'Swap - Encargos'!$L23)</f>
        <v>118</v>
      </c>
      <c r="S106" s="4">
        <f>Forward!S106+(-'Swap - Encargos'!J23-'Swap - Encargos'!$L23)</f>
        <v>116</v>
      </c>
      <c r="T106" s="4">
        <f>Forward!T106+(-'Swap - Encargos'!K23-'Swap - Encargos'!$L23)</f>
        <v>114</v>
      </c>
      <c r="U106" s="4">
        <f>Forward!U106</f>
        <v>0</v>
      </c>
      <c r="V106" s="6"/>
      <c r="W106" s="20">
        <f t="shared" si="0"/>
        <v>81.444444444444443</v>
      </c>
      <c r="X106" s="20">
        <f t="shared" si="1"/>
        <v>156.11985596707817</v>
      </c>
      <c r="Y106" s="23">
        <f t="shared" si="2"/>
        <v>92.733333333333334</v>
      </c>
      <c r="Z106" s="23">
        <f t="shared" si="3"/>
        <v>153.19691358024687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235.35555555555555</v>
      </c>
      <c r="AJ106" s="9">
        <f t="shared" si="8"/>
        <v>0.74291526374859707</v>
      </c>
      <c r="AK106" s="9">
        <f t="shared" si="9"/>
        <v>0.74291526374859707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Encargos'!C24-'Swap - Encargos'!$L24)</f>
        <v>82</v>
      </c>
      <c r="M107" s="4">
        <f>Forward!M107+(-'Swap - Encargos'!D24-'Swap - Encargos'!$L24)</f>
        <v>73</v>
      </c>
      <c r="N107" s="4">
        <f>Forward!N107+(-'Swap - Encargos'!E24-'Swap - Encargos'!$L24)</f>
        <v>91</v>
      </c>
      <c r="O107" s="4">
        <f>Forward!O107+(-'Swap - Encargos'!F24-'Swap - Encargos'!$L24)</f>
        <v>99</v>
      </c>
      <c r="P107" s="4">
        <f>Forward!P107+(-'Swap - Encargos'!G24-'Swap - Encargos'!$L24)</f>
        <v>104</v>
      </c>
      <c r="Q107" s="4">
        <f>Forward!Q107+(-'Swap - Encargos'!H24-'Swap - Encargos'!$L24)</f>
        <v>117</v>
      </c>
      <c r="R107" s="4">
        <f>Forward!R107+(-'Swap - Encargos'!I24-'Swap - Encargos'!$L24)</f>
        <v>116</v>
      </c>
      <c r="S107" s="4">
        <f>Forward!S107+(-'Swap - Encargos'!J24-'Swap - Encargos'!$L24)</f>
        <v>114</v>
      </c>
      <c r="T107" s="4">
        <f>Forward!T107+(-'Swap - Encargos'!K24-'Swap - Encargos'!$L24)</f>
        <v>112</v>
      </c>
      <c r="U107" s="4">
        <f>Forward!U107</f>
        <v>0</v>
      </c>
      <c r="V107" s="6"/>
      <c r="W107" s="20">
        <f t="shared" si="0"/>
        <v>86.25</v>
      </c>
      <c r="X107" s="20">
        <f t="shared" si="1"/>
        <v>156.11985596707817</v>
      </c>
      <c r="Y107" s="23">
        <f t="shared" si="2"/>
        <v>95.05</v>
      </c>
      <c r="Z107" s="23">
        <f t="shared" si="3"/>
        <v>153.19691358024687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230.55</v>
      </c>
      <c r="AJ107" s="9">
        <f t="shared" si="8"/>
        <v>0.72774621212121215</v>
      </c>
      <c r="AK107" s="9">
        <f t="shared" si="9"/>
        <v>0.72774621212121215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Encargos'!C25-'Swap - Encargos'!$L25)</f>
        <v>83</v>
      </c>
      <c r="M108" s="4">
        <f>Forward!M108+(-'Swap - Encargos'!D25-'Swap - Encargos'!$L25)</f>
        <v>86</v>
      </c>
      <c r="N108" s="4">
        <f>Forward!N108+(-'Swap - Encargos'!E25-'Swap - Encargos'!$L25)</f>
        <v>100</v>
      </c>
      <c r="O108" s="4">
        <f>Forward!O108+(-'Swap - Encargos'!F25-'Swap - Encargos'!$L25)</f>
        <v>107</v>
      </c>
      <c r="P108" s="4">
        <f>Forward!P108+(-'Swap - Encargos'!G25-'Swap - Encargos'!$L25)</f>
        <v>106</v>
      </c>
      <c r="Q108" s="4">
        <f>Forward!Q108+(-'Swap - Encargos'!H25-'Swap - Encargos'!$L25)</f>
        <v>120</v>
      </c>
      <c r="R108" s="4">
        <f>Forward!R108+(-'Swap - Encargos'!I25-'Swap - Encargos'!$L25)</f>
        <v>118</v>
      </c>
      <c r="S108" s="4">
        <f>Forward!S108+(-'Swap - Encargos'!J25-'Swap - Encargos'!$L25)</f>
        <v>116</v>
      </c>
      <c r="T108" s="4">
        <f>Forward!T108+(-'Swap - Encargos'!K25-'Swap - Encargos'!$L25)</f>
        <v>114</v>
      </c>
      <c r="U108" s="4">
        <f>Forward!U108</f>
        <v>0</v>
      </c>
      <c r="V108" s="6"/>
      <c r="W108" s="20">
        <f t="shared" si="0"/>
        <v>96.333333333333329</v>
      </c>
      <c r="X108" s="20">
        <f t="shared" si="1"/>
        <v>156.11985596707817</v>
      </c>
      <c r="Y108" s="23">
        <f t="shared" si="2"/>
        <v>102.56666666666666</v>
      </c>
      <c r="Z108" s="23">
        <f t="shared" si="3"/>
        <v>153.19691358024687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220.4666666666667</v>
      </c>
      <c r="AJ108" s="9">
        <f t="shared" si="8"/>
        <v>0.69591750841750843</v>
      </c>
      <c r="AK108" s="9">
        <f t="shared" si="9"/>
        <v>0.69591750841750843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Encargos'!C26-'Swap - Encargos'!$L26)</f>
        <v>85</v>
      </c>
      <c r="M109" s="4">
        <f>Forward!M109+(-'Swap - Encargos'!D26-'Swap - Encargos'!$L26)</f>
        <v>87</v>
      </c>
      <c r="N109" s="4">
        <f>Forward!N109+(-'Swap - Encargos'!E26-'Swap - Encargos'!$L26)</f>
        <v>113</v>
      </c>
      <c r="O109" s="4">
        <f>Forward!O109+(-'Swap - Encargos'!F26-'Swap - Encargos'!$L26)</f>
        <v>122</v>
      </c>
      <c r="P109" s="4">
        <f>Forward!P109+(-'Swap - Encargos'!G26-'Swap - Encargos'!$L26)</f>
        <v>123</v>
      </c>
      <c r="Q109" s="4">
        <f>Forward!Q109+(-'Swap - Encargos'!H26-'Swap - Encargos'!$L26)</f>
        <v>127</v>
      </c>
      <c r="R109" s="4">
        <f>Forward!R109+(-'Swap - Encargos'!I26-'Swap - Encargos'!$L26)</f>
        <v>129</v>
      </c>
      <c r="S109" s="4">
        <f>Forward!S109+(-'Swap - Encargos'!J26-'Swap - Encargos'!$L26)</f>
        <v>127</v>
      </c>
      <c r="T109" s="4">
        <f>Forward!T109+(-'Swap - Encargos'!K26-'Swap - Encargos'!$L26)</f>
        <v>125</v>
      </c>
      <c r="U109" s="4">
        <f>Forward!U109</f>
        <v>0</v>
      </c>
      <c r="V109" s="6"/>
      <c r="W109" s="20">
        <f t="shared" si="0"/>
        <v>106.30555555555556</v>
      </c>
      <c r="X109" s="20">
        <f t="shared" si="1"/>
        <v>156.11985596707817</v>
      </c>
      <c r="Y109" s="23">
        <f t="shared" si="2"/>
        <v>113.7</v>
      </c>
      <c r="Z109" s="23">
        <f t="shared" si="3"/>
        <v>153.19691358024687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210.49444444444447</v>
      </c>
      <c r="AJ109" s="9">
        <f t="shared" si="8"/>
        <v>0.66443953423120095</v>
      </c>
      <c r="AK109" s="9">
        <f t="shared" si="9"/>
        <v>0.66443953423120095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Encargos'!D27-'Swap - Encargos'!$L27)</f>
        <v>87</v>
      </c>
      <c r="N110" s="4">
        <f>Forward!N110+(-'Swap - Encargos'!E27-'Swap - Encargos'!$L27)</f>
        <v>99</v>
      </c>
      <c r="O110" s="4">
        <f>Forward!O110+(-'Swap - Encargos'!F27-'Swap - Encargos'!$L27)</f>
        <v>112</v>
      </c>
      <c r="P110" s="4">
        <f>Forward!P110+(-'Swap - Encargos'!G27-'Swap - Encargos'!$L27)</f>
        <v>136</v>
      </c>
      <c r="Q110" s="4">
        <f>Forward!Q110+(-'Swap - Encargos'!H27-'Swap - Encargos'!$L27)</f>
        <v>135</v>
      </c>
      <c r="R110" s="4">
        <f>Forward!R110+(-'Swap - Encargos'!I27-'Swap - Encargos'!$L27)</f>
        <v>135</v>
      </c>
      <c r="S110" s="4">
        <f>Forward!S110+(-'Swap - Encargos'!J27-'Swap - Encargos'!$L27)</f>
        <v>133</v>
      </c>
      <c r="T110" s="4">
        <f>Forward!T110+(-'Swap - Encargos'!K27-'Swap - Encargos'!$L27)</f>
        <v>131</v>
      </c>
      <c r="U110" s="4">
        <f>Forward!U110</f>
        <v>0</v>
      </c>
      <c r="V110" s="6"/>
      <c r="W110" s="20">
        <f t="shared" si="0"/>
        <v>99.333333333333329</v>
      </c>
      <c r="X110" s="20">
        <f t="shared" si="1"/>
        <v>156.11985596707817</v>
      </c>
      <c r="Y110" s="23">
        <f t="shared" si="2"/>
        <v>113.8</v>
      </c>
      <c r="Z110" s="23">
        <f t="shared" si="3"/>
        <v>153.19691358024687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247.16666666666669</v>
      </c>
      <c r="AJ110" s="9">
        <f t="shared" si="8"/>
        <v>0.71332371332371336</v>
      </c>
      <c r="AK110" s="9">
        <f t="shared" si="9"/>
        <v>0.71332371332371336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Encargos'!D28-'Swap - Encargos'!$L28)</f>
        <v>125</v>
      </c>
      <c r="N111" s="4">
        <f>Forward!N111+(-'Swap - Encargos'!E28-'Swap - Encargos'!$L28)</f>
        <v>182</v>
      </c>
      <c r="O111" s="4">
        <f>Forward!O111+(-'Swap - Encargos'!F28-'Swap - Encargos'!$L28)</f>
        <v>178</v>
      </c>
      <c r="P111" s="4">
        <f>Forward!P111+(-'Swap - Encargos'!G28-'Swap - Encargos'!$L28)</f>
        <v>169</v>
      </c>
      <c r="Q111" s="4">
        <f>Forward!Q111+(-'Swap - Encargos'!H28-'Swap - Encargos'!$L28)</f>
        <v>161</v>
      </c>
      <c r="R111" s="4">
        <f>Forward!R111+(-'Swap - Encargos'!I28-'Swap - Encargos'!$L28)</f>
        <v>155</v>
      </c>
      <c r="S111" s="4">
        <f>Forward!S111+(-'Swap - Encargos'!J28-'Swap - Encargos'!$L28)</f>
        <v>150</v>
      </c>
      <c r="T111" s="4">
        <f>Forward!T111+(-'Swap - Encargos'!K28-'Swap - Encargos'!$L28)</f>
        <v>145</v>
      </c>
      <c r="U111" s="4">
        <f>Forward!U111</f>
        <v>0</v>
      </c>
      <c r="V111" s="6"/>
      <c r="W111" s="20">
        <f t="shared" si="0"/>
        <v>162.88888888888889</v>
      </c>
      <c r="X111" s="20">
        <f t="shared" si="1"/>
        <v>156.11985596707817</v>
      </c>
      <c r="Y111" s="23">
        <f t="shared" si="2"/>
        <v>163.5</v>
      </c>
      <c r="Z111" s="23">
        <f t="shared" si="3"/>
        <v>153.19691358024687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183.61111111111111</v>
      </c>
      <c r="AJ111" s="9">
        <f t="shared" si="8"/>
        <v>0.52990219656886328</v>
      </c>
      <c r="AK111" s="9">
        <f t="shared" si="9"/>
        <v>0.52990219656886328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Encargos'!D29-'Swap - Encargos'!$L29)</f>
        <v>130</v>
      </c>
      <c r="N112" s="4">
        <f>Forward!N112+(-'Swap - Encargos'!E29-'Swap - Encargos'!$L29)</f>
        <v>163</v>
      </c>
      <c r="O112" s="4">
        <f>Forward!O112+(-'Swap - Encargos'!F29-'Swap - Encargos'!$L29)</f>
        <v>160</v>
      </c>
      <c r="P112" s="4">
        <f>Forward!P112+(-'Swap - Encargos'!G29-'Swap - Encargos'!$L29)</f>
        <v>152</v>
      </c>
      <c r="Q112" s="4">
        <f>Forward!Q112+(-'Swap - Encargos'!H29-'Swap - Encargos'!$L29)</f>
        <v>158</v>
      </c>
      <c r="R112" s="4">
        <f>Forward!R112+(-'Swap - Encargos'!I29-'Swap - Encargos'!$L29)</f>
        <v>156</v>
      </c>
      <c r="S112" s="4">
        <f>Forward!S112+(-'Swap - Encargos'!J29-'Swap - Encargos'!$L29)</f>
        <v>151</v>
      </c>
      <c r="T112" s="4">
        <f>Forward!T112+(-'Swap - Encargos'!K29-'Swap - Encargos'!$L29)</f>
        <v>146</v>
      </c>
      <c r="U112" s="4">
        <f>Forward!U112</f>
        <v>0</v>
      </c>
      <c r="V112" s="6"/>
      <c r="W112" s="20">
        <f t="shared" si="0"/>
        <v>152.22222222222223</v>
      </c>
      <c r="X112" s="20">
        <f t="shared" si="1"/>
        <v>156.11985596707817</v>
      </c>
      <c r="Y112" s="23">
        <f t="shared" si="2"/>
        <v>153.46666666666667</v>
      </c>
      <c r="Z112" s="23">
        <f t="shared" si="3"/>
        <v>153.19691358024687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194.27777777777777</v>
      </c>
      <c r="AJ112" s="9">
        <f t="shared" si="8"/>
        <v>0.56068622735289397</v>
      </c>
      <c r="AK112" s="9">
        <f t="shared" si="9"/>
        <v>0.56068622735289397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Encargos'!D30-'Swap - Encargos'!$L30)</f>
        <v>113</v>
      </c>
      <c r="N113" s="4">
        <f>Forward!N113+(-'Swap - Encargos'!E30-'Swap - Encargos'!$L30)</f>
        <v>143</v>
      </c>
      <c r="O113" s="4">
        <f>Forward!O113+(-'Swap - Encargos'!F30-'Swap - Encargos'!$L30)</f>
        <v>150</v>
      </c>
      <c r="P113" s="4">
        <f>Forward!P113+(-'Swap - Encargos'!G30-'Swap - Encargos'!$L30)</f>
        <v>150</v>
      </c>
      <c r="Q113" s="4">
        <f>Forward!Q113+(-'Swap - Encargos'!H30-'Swap - Encargos'!$L30)</f>
        <v>143</v>
      </c>
      <c r="R113" s="4">
        <f>Forward!R113+(-'Swap - Encargos'!I30-'Swap - Encargos'!$L30)</f>
        <v>142</v>
      </c>
      <c r="S113" s="4">
        <f>Forward!S113+(-'Swap - Encargos'!J30-'Swap - Encargos'!$L30)</f>
        <v>137</v>
      </c>
      <c r="T113" s="4">
        <f>Forward!T113+(-'Swap - Encargos'!K30-'Swap - Encargos'!$L30)</f>
        <v>132</v>
      </c>
      <c r="U113" s="4">
        <f>Forward!U113</f>
        <v>0</v>
      </c>
      <c r="V113" s="6"/>
      <c r="W113" s="20">
        <f t="shared" si="0"/>
        <v>138.41666666666666</v>
      </c>
      <c r="X113" s="20">
        <f t="shared" si="1"/>
        <v>156.11985596707817</v>
      </c>
      <c r="Y113" s="23">
        <f t="shared" si="2"/>
        <v>141.25</v>
      </c>
      <c r="Z113" s="23">
        <f t="shared" si="3"/>
        <v>153.19691358024687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208.08333333333334</v>
      </c>
      <c r="AJ113" s="9">
        <f t="shared" si="8"/>
        <v>0.60052910052910058</v>
      </c>
      <c r="AK113" s="9">
        <f t="shared" si="9"/>
        <v>0.60052910052910058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Encargos'!D31-'Swap - Encargos'!$L31)</f>
        <v>85</v>
      </c>
      <c r="N114" s="4">
        <f>Forward!N114+(-'Swap - Encargos'!E31-'Swap - Encargos'!$L31)</f>
        <v>124</v>
      </c>
      <c r="O114" s="4">
        <f>Forward!O114+(-'Swap - Encargos'!F31-'Swap - Encargos'!$L31)</f>
        <v>139</v>
      </c>
      <c r="P114" s="4">
        <f>Forward!P114+(-'Swap - Encargos'!G31-'Swap - Encargos'!$L31)</f>
        <v>139</v>
      </c>
      <c r="Q114" s="4">
        <f>Forward!Q114+(-'Swap - Encargos'!H31-'Swap - Encargos'!$L31)</f>
        <v>136</v>
      </c>
      <c r="R114" s="4">
        <f>Forward!R114+(-'Swap - Encargos'!I31-'Swap - Encargos'!$L31)</f>
        <v>132</v>
      </c>
      <c r="S114" s="4">
        <f>Forward!S114+(-'Swap - Encargos'!J31-'Swap - Encargos'!$L31)</f>
        <v>127</v>
      </c>
      <c r="T114" s="4">
        <f>Forward!T114+(-'Swap - Encargos'!K31-'Swap - Encargos'!$L31)</f>
        <v>122</v>
      </c>
      <c r="U114" s="4">
        <f>Forward!U114</f>
        <v>0</v>
      </c>
      <c r="V114" s="6"/>
      <c r="W114" s="20">
        <f t="shared" si="0"/>
        <v>122</v>
      </c>
      <c r="X114" s="20">
        <f t="shared" si="1"/>
        <v>156.11985596707817</v>
      </c>
      <c r="Y114" s="23">
        <f t="shared" si="2"/>
        <v>127.73333333333333</v>
      </c>
      <c r="Z114" s="23">
        <f t="shared" si="3"/>
        <v>153.19691358024687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224.5</v>
      </c>
      <c r="AJ114" s="9">
        <f t="shared" si="8"/>
        <v>0.64790764790764788</v>
      </c>
      <c r="AK114" s="9">
        <f t="shared" si="9"/>
        <v>0.64790764790764788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Encargos'!D32-'Swap - Encargos'!$L32)</f>
        <v>142</v>
      </c>
      <c r="N115" s="4">
        <f>Forward!N115+(-'Swap - Encargos'!E32-'Swap - Encargos'!$L32)</f>
        <v>157</v>
      </c>
      <c r="O115" s="4">
        <f>Forward!O115+(-'Swap - Encargos'!F32-'Swap - Encargos'!$L32)</f>
        <v>156</v>
      </c>
      <c r="P115" s="4">
        <f>Forward!P115+(-'Swap - Encargos'!G32-'Swap - Encargos'!$L32)</f>
        <v>148</v>
      </c>
      <c r="Q115" s="4">
        <f>Forward!Q115+(-'Swap - Encargos'!H32-'Swap - Encargos'!$L32)</f>
        <v>144</v>
      </c>
      <c r="R115" s="4">
        <f>Forward!R115+(-'Swap - Encargos'!I32-'Swap - Encargos'!$L32)</f>
        <v>140</v>
      </c>
      <c r="S115" s="4">
        <f>Forward!S115+(-'Swap - Encargos'!J32-'Swap - Encargos'!$L32)</f>
        <v>135</v>
      </c>
      <c r="T115" s="4">
        <f>Forward!T115+(-'Swap - Encargos'!K32-'Swap - Encargos'!$L32)</f>
        <v>130</v>
      </c>
      <c r="U115" s="4">
        <f>Forward!U115</f>
        <v>0</v>
      </c>
      <c r="V115" s="6"/>
      <c r="W115" s="20">
        <f t="shared" si="0"/>
        <v>152.5</v>
      </c>
      <c r="X115" s="20">
        <f t="shared" si="1"/>
        <v>156.11985596707817</v>
      </c>
      <c r="Y115" s="23">
        <f t="shared" si="2"/>
        <v>149.23333333333332</v>
      </c>
      <c r="Z115" s="23">
        <f t="shared" si="3"/>
        <v>153.19691358024687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194</v>
      </c>
      <c r="AJ115" s="9">
        <f t="shared" si="8"/>
        <v>0.55988455988455987</v>
      </c>
      <c r="AK115" s="9">
        <f t="shared" si="9"/>
        <v>0.55988455988455987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Encargos'!D33-'Swap - Encargos'!$L33)</f>
        <v>200</v>
      </c>
      <c r="N116" s="4">
        <f>Forward!N116+(-'Swap - Encargos'!E33-'Swap - Encargos'!$L33)</f>
        <v>180</v>
      </c>
      <c r="O116" s="4">
        <f>Forward!O116+(-'Swap - Encargos'!F33-'Swap - Encargos'!$L33)</f>
        <v>165</v>
      </c>
      <c r="P116" s="4">
        <f>Forward!P116+(-'Swap - Encargos'!G33-'Swap - Encargos'!$L33)</f>
        <v>149</v>
      </c>
      <c r="Q116" s="4">
        <f>Forward!Q116+(-'Swap - Encargos'!H33-'Swap - Encargos'!$L33)</f>
        <v>147</v>
      </c>
      <c r="R116" s="4">
        <f>Forward!R116+(-'Swap - Encargos'!I33-'Swap - Encargos'!$L33)</f>
        <v>141</v>
      </c>
      <c r="S116" s="4">
        <f>Forward!S116+(-'Swap - Encargos'!J33-'Swap - Encargos'!$L33)</f>
        <v>136</v>
      </c>
      <c r="T116" s="4">
        <f>Forward!T116+(-'Swap - Encargos'!K33-'Swap - Encargos'!$L33)</f>
        <v>131</v>
      </c>
      <c r="U116" s="4">
        <f>Forward!U116</f>
        <v>0</v>
      </c>
      <c r="V116" s="6"/>
      <c r="W116" s="20">
        <f t="shared" si="0"/>
        <v>173.16666666666666</v>
      </c>
      <c r="X116" s="20">
        <f t="shared" si="1"/>
        <v>156.11985596707817</v>
      </c>
      <c r="Y116" s="23">
        <f t="shared" si="2"/>
        <v>162.30000000000001</v>
      </c>
      <c r="Z116" s="23">
        <f t="shared" si="3"/>
        <v>153.19691358024687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173.33333333333334</v>
      </c>
      <c r="AJ116" s="9">
        <f t="shared" si="8"/>
        <v>0.50024050024050026</v>
      </c>
      <c r="AK116" s="9">
        <f t="shared" si="9"/>
        <v>0.50024050024050026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Encargos'!D34-'Swap - Encargos'!$L34)</f>
        <v>152</v>
      </c>
      <c r="N117" s="4">
        <f>Forward!N117+(-'Swap - Encargos'!E34-'Swap - Encargos'!$L34)</f>
        <v>167</v>
      </c>
      <c r="O117" s="4">
        <f>Forward!O117+(-'Swap - Encargos'!F34-'Swap - Encargos'!$L34)</f>
        <v>160</v>
      </c>
      <c r="P117" s="4">
        <f>Forward!P117+(-'Swap - Encargos'!G34-'Swap - Encargos'!$L34)</f>
        <v>148</v>
      </c>
      <c r="Q117" s="4">
        <f>Forward!Q117+(-'Swap - Encargos'!H34-'Swap - Encargos'!$L34)</f>
        <v>140</v>
      </c>
      <c r="R117" s="4">
        <f>Forward!R117+(-'Swap - Encargos'!I34-'Swap - Encargos'!$L34)</f>
        <v>137</v>
      </c>
      <c r="S117" s="4">
        <f>Forward!S117+(-'Swap - Encargos'!J34-'Swap - Encargos'!$L34)</f>
        <v>134</v>
      </c>
      <c r="T117" s="4">
        <f>Forward!T117+(-'Swap - Encargos'!K34-'Swap - Encargos'!$L34)</f>
        <v>130</v>
      </c>
      <c r="U117" s="4">
        <f>Forward!U117</f>
        <v>0</v>
      </c>
      <c r="V117" s="6"/>
      <c r="W117" s="20">
        <f t="shared" si="0"/>
        <v>158.88888888888889</v>
      </c>
      <c r="X117" s="20">
        <f t="shared" si="1"/>
        <v>156.11985596707817</v>
      </c>
      <c r="Y117" s="23">
        <f t="shared" si="2"/>
        <v>151.65</v>
      </c>
      <c r="Z117" s="23">
        <f t="shared" si="3"/>
        <v>153.19691358024687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187.61111111111111</v>
      </c>
      <c r="AJ117" s="9">
        <f t="shared" si="8"/>
        <v>0.5414462081128748</v>
      </c>
      <c r="AK117" s="9">
        <f t="shared" si="9"/>
        <v>0.5414462081128748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Encargos'!D35-'Swap - Encargos'!$L35)</f>
        <v>196</v>
      </c>
      <c r="N118" s="4">
        <f>Forward!N118+(-'Swap - Encargos'!E35-'Swap - Encargos'!$L35)</f>
        <v>173</v>
      </c>
      <c r="O118" s="4">
        <f>Forward!O118+(-'Swap - Encargos'!F35-'Swap - Encargos'!$L35)</f>
        <v>168</v>
      </c>
      <c r="P118" s="4">
        <f>Forward!P118+(-'Swap - Encargos'!G35-'Swap - Encargos'!$L35)</f>
        <v>154</v>
      </c>
      <c r="Q118" s="4">
        <f>Forward!Q118+(-'Swap - Encargos'!H35-'Swap - Encargos'!$L35)</f>
        <v>143</v>
      </c>
      <c r="R118" s="4">
        <f>Forward!R118+(-'Swap - Encargos'!I35-'Swap - Encargos'!$L35)</f>
        <v>140</v>
      </c>
      <c r="S118" s="4">
        <f>Forward!S118+(-'Swap - Encargos'!J35-'Swap - Encargos'!$L35)</f>
        <v>137</v>
      </c>
      <c r="T118" s="4">
        <f>Forward!T118+(-'Swap - Encargos'!K35-'Swap - Encargos'!$L35)</f>
        <v>133</v>
      </c>
      <c r="U118" s="4">
        <f>Forward!U118</f>
        <v>0</v>
      </c>
      <c r="V118" s="6"/>
      <c r="W118" s="20">
        <f t="shared" si="0"/>
        <v>169.66666666666666</v>
      </c>
      <c r="X118" s="20">
        <f t="shared" si="1"/>
        <v>156.11985596707817</v>
      </c>
      <c r="Y118" s="23">
        <f t="shared" si="2"/>
        <v>159.33333333333334</v>
      </c>
      <c r="Z118" s="23">
        <f t="shared" si="3"/>
        <v>153.19691358024687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176.83333333333334</v>
      </c>
      <c r="AJ118" s="9">
        <f t="shared" si="8"/>
        <v>0.51034151034151032</v>
      </c>
      <c r="AK118" s="9">
        <f t="shared" si="9"/>
        <v>0.51034151034151032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Encargos'!D36-'Swap - Encargos'!$L36)</f>
        <v>251</v>
      </c>
      <c r="N119" s="4">
        <f>Forward!N119+(-'Swap - Encargos'!E36-'Swap - Encargos'!$L36)</f>
        <v>184</v>
      </c>
      <c r="O119" s="4">
        <f>Forward!O119+(-'Swap - Encargos'!F36-'Swap - Encargos'!$L36)</f>
        <v>162</v>
      </c>
      <c r="P119" s="4">
        <f>Forward!P119+(-'Swap - Encargos'!G36-'Swap - Encargos'!$L36)</f>
        <v>146</v>
      </c>
      <c r="Q119" s="4">
        <f>Forward!Q119+(-'Swap - Encargos'!H36-'Swap - Encargos'!$L36)</f>
        <v>145</v>
      </c>
      <c r="R119" s="4">
        <f>Forward!R119+(-'Swap - Encargos'!I36-'Swap - Encargos'!$L36)</f>
        <v>138</v>
      </c>
      <c r="S119" s="4">
        <f>Forward!S119+(-'Swap - Encargos'!J36-'Swap - Encargos'!$L36)</f>
        <v>135</v>
      </c>
      <c r="T119" s="4">
        <f>Forward!T119+(-'Swap - Encargos'!K36-'Swap - Encargos'!$L36)</f>
        <v>131</v>
      </c>
      <c r="U119" s="4">
        <f>Forward!U119</f>
        <v>0</v>
      </c>
      <c r="V119" s="6"/>
      <c r="W119" s="20">
        <f t="shared" si="0"/>
        <v>172.75</v>
      </c>
      <c r="X119" s="20">
        <f t="shared" si="1"/>
        <v>156.11985596707817</v>
      </c>
      <c r="Y119" s="23">
        <f t="shared" si="2"/>
        <v>160.65</v>
      </c>
      <c r="Z119" s="23">
        <f t="shared" si="3"/>
        <v>153.19691358024687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173.75</v>
      </c>
      <c r="AJ119" s="9">
        <f t="shared" si="8"/>
        <v>0.50144300144300147</v>
      </c>
      <c r="AK119" s="9">
        <f t="shared" si="9"/>
        <v>0.50144300144300147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Encargos'!D37-'Swap - Encargos'!$L37)</f>
        <v>215</v>
      </c>
      <c r="N120" s="4">
        <f>Forward!N120+(-'Swap - Encargos'!E37-'Swap - Encargos'!$L37)</f>
        <v>117</v>
      </c>
      <c r="O120" s="4">
        <f>Forward!O120+(-'Swap - Encargos'!F37-'Swap - Encargos'!$L37)</f>
        <v>149</v>
      </c>
      <c r="P120" s="4">
        <f>Forward!P120+(-'Swap - Encargos'!G37-'Swap - Encargos'!$L37)</f>
        <v>146</v>
      </c>
      <c r="Q120" s="4">
        <f>Forward!Q120+(-'Swap - Encargos'!H37-'Swap - Encargos'!$L37)</f>
        <v>140</v>
      </c>
      <c r="R120" s="4">
        <f>Forward!R120+(-'Swap - Encargos'!I37-'Swap - Encargos'!$L37)</f>
        <v>135</v>
      </c>
      <c r="S120" s="4">
        <f>Forward!S120+(-'Swap - Encargos'!J37-'Swap - Encargos'!$L37)</f>
        <v>132</v>
      </c>
      <c r="T120" s="4">
        <f>Forward!T120+(-'Swap - Encargos'!K37-'Swap - Encargos'!$L37)</f>
        <v>128</v>
      </c>
      <c r="U120" s="4">
        <f>Forward!U120</f>
        <v>0</v>
      </c>
      <c r="V120" s="6"/>
      <c r="W120" s="20">
        <f t="shared" si="0"/>
        <v>141.16666666666666</v>
      </c>
      <c r="X120" s="20">
        <f t="shared" si="1"/>
        <v>156.11985596707817</v>
      </c>
      <c r="Y120" s="23">
        <f t="shared" si="2"/>
        <v>140.06666666666666</v>
      </c>
      <c r="Z120" s="23">
        <f t="shared" si="3"/>
        <v>153.19691358024687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205.33333333333334</v>
      </c>
      <c r="AJ120" s="9">
        <f t="shared" si="8"/>
        <v>0.59259259259259267</v>
      </c>
      <c r="AK120" s="9">
        <f t="shared" si="9"/>
        <v>0.59259259259259267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Encargos'!D38-'Swap - Encargos'!$L38)</f>
        <v>87</v>
      </c>
      <c r="N121" s="4">
        <f>Forward!N121+(-'Swap - Encargos'!E38-'Swap - Encargos'!$L38)</f>
        <v>130</v>
      </c>
      <c r="O121" s="4">
        <f>Forward!O121+(-'Swap - Encargos'!F38-'Swap - Encargos'!$L38)</f>
        <v>151</v>
      </c>
      <c r="P121" s="4">
        <f>Forward!P121+(-'Swap - Encargos'!G38-'Swap - Encargos'!$L38)</f>
        <v>155</v>
      </c>
      <c r="Q121" s="4">
        <f>Forward!Q121+(-'Swap - Encargos'!H38-'Swap - Encargos'!$L38)</f>
        <v>146</v>
      </c>
      <c r="R121" s="4">
        <f>Forward!R121+(-'Swap - Encargos'!I38-'Swap - Encargos'!$L38)</f>
        <v>143</v>
      </c>
      <c r="S121" s="4">
        <f>Forward!S121+(-'Swap - Encargos'!J38-'Swap - Encargos'!$L38)</f>
        <v>140</v>
      </c>
      <c r="T121" s="4">
        <f>Forward!T121+(-'Swap - Encargos'!K38-'Swap - Encargos'!$L38)</f>
        <v>136</v>
      </c>
      <c r="U121" s="4">
        <f>Forward!U121</f>
        <v>0</v>
      </c>
      <c r="V121" s="6"/>
      <c r="W121" s="20">
        <f t="shared" si="0"/>
        <v>143.44444444444446</v>
      </c>
      <c r="X121" s="20">
        <f t="shared" si="1"/>
        <v>156.11985596707817</v>
      </c>
      <c r="Y121" s="23">
        <f t="shared" si="2"/>
        <v>144.06666666666666</v>
      </c>
      <c r="Z121" s="23">
        <f t="shared" si="3"/>
        <v>153.19691358024687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203.05555555555554</v>
      </c>
      <c r="AJ121" s="9">
        <f t="shared" si="8"/>
        <v>0.5860189193522527</v>
      </c>
      <c r="AK121" s="9">
        <f t="shared" si="9"/>
        <v>0.5860189193522527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Encargos'!E39-'Swap - Encargos'!$L39)</f>
        <v>128</v>
      </c>
      <c r="O122" s="4">
        <f>Forward!O122+(-'Swap - Encargos'!F39-'Swap - Encargos'!$L39)</f>
        <v>162</v>
      </c>
      <c r="P122" s="4">
        <f>Forward!P122+(-'Swap - Encargos'!G39-'Swap - Encargos'!$L39)</f>
        <v>148</v>
      </c>
      <c r="Q122" s="4">
        <f>Forward!Q122+(-'Swap - Encargos'!H39-'Swap - Encargos'!$L39)</f>
        <v>140</v>
      </c>
      <c r="R122" s="4">
        <f>Forward!R122+(-'Swap - Encargos'!I39-'Swap - Encargos'!$L39)</f>
        <v>137</v>
      </c>
      <c r="S122" s="4">
        <f>Forward!S122+(-'Swap - Encargos'!J39-'Swap - Encargos'!$L39)</f>
        <v>134</v>
      </c>
      <c r="T122" s="4">
        <f>Forward!T122+(-'Swap - Encargos'!K39-'Swap - Encargos'!$L39)</f>
        <v>130</v>
      </c>
      <c r="U122" s="4">
        <f>Forward!U122</f>
        <v>0</v>
      </c>
      <c r="V122" s="6"/>
      <c r="W122" s="20">
        <f t="shared" si="0"/>
        <v>146</v>
      </c>
      <c r="X122" s="20">
        <f t="shared" si="1"/>
        <v>156.11985596707817</v>
      </c>
      <c r="Y122" s="23">
        <f t="shared" si="2"/>
        <v>143</v>
      </c>
      <c r="Z122" s="23">
        <f t="shared" si="3"/>
        <v>153.19691358024687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232.3</v>
      </c>
      <c r="AJ122" s="9">
        <f t="shared" si="8"/>
        <v>0.61406291303198524</v>
      </c>
      <c r="AK122" s="9">
        <f t="shared" si="9"/>
        <v>0.61406291303198524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Encargos'!E40-'Swap - Encargos'!$L40)</f>
        <v>184</v>
      </c>
      <c r="O123" s="4">
        <f>Forward!O123+(-'Swap - Encargos'!F40-'Swap - Encargos'!$L40)</f>
        <v>175</v>
      </c>
      <c r="P123" s="4">
        <f>Forward!P123+(-'Swap - Encargos'!G40-'Swap - Encargos'!$L40)</f>
        <v>163</v>
      </c>
      <c r="Q123" s="4">
        <f>Forward!Q123+(-'Swap - Encargos'!H40-'Swap - Encargos'!$L40)</f>
        <v>149</v>
      </c>
      <c r="R123" s="4">
        <f>Forward!R123+(-'Swap - Encargos'!I40-'Swap - Encargos'!$L40)</f>
        <v>145</v>
      </c>
      <c r="S123" s="4">
        <f>Forward!S123+(-'Swap - Encargos'!J40-'Swap - Encargos'!$L40)</f>
        <v>142</v>
      </c>
      <c r="T123" s="4">
        <f>Forward!T123+(-'Swap - Encargos'!K40-'Swap - Encargos'!$L40)</f>
        <v>133</v>
      </c>
      <c r="U123" s="4">
        <f>Forward!U123</f>
        <v>0</v>
      </c>
      <c r="V123" s="6"/>
      <c r="W123" s="20">
        <f t="shared" si="0"/>
        <v>173.02777777777777</v>
      </c>
      <c r="X123" s="20">
        <f t="shared" si="1"/>
        <v>156.11985596707817</v>
      </c>
      <c r="Y123" s="23">
        <f t="shared" si="2"/>
        <v>162.5</v>
      </c>
      <c r="Z123" s="23">
        <f t="shared" si="3"/>
        <v>153.19691358024687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205.27222222222224</v>
      </c>
      <c r="AJ123" s="9">
        <f t="shared" si="8"/>
        <v>0.5426175580814756</v>
      </c>
      <c r="AK123" s="9">
        <f t="shared" si="9"/>
        <v>0.5426175580814756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Encargos'!E41-'Swap - Encargos'!$L41)</f>
        <v>253</v>
      </c>
      <c r="O124" s="4">
        <f>Forward!O124+(-'Swap - Encargos'!F41-'Swap - Encargos'!$L41)</f>
        <v>202</v>
      </c>
      <c r="P124" s="4">
        <f>Forward!P124+(-'Swap - Encargos'!G41-'Swap - Encargos'!$L41)</f>
        <v>162</v>
      </c>
      <c r="Q124" s="4">
        <f>Forward!Q124+(-'Swap - Encargos'!H41-'Swap - Encargos'!$L41)</f>
        <v>155</v>
      </c>
      <c r="R124" s="4">
        <f>Forward!R124+(-'Swap - Encargos'!I41-'Swap - Encargos'!$L41)</f>
        <v>155</v>
      </c>
      <c r="S124" s="4">
        <f>Forward!S124+(-'Swap - Encargos'!J41-'Swap - Encargos'!$L41)</f>
        <v>151</v>
      </c>
      <c r="T124" s="4">
        <f>Forward!T124+(-'Swap - Encargos'!K41-'Swap - Encargos'!$L41)</f>
        <v>141</v>
      </c>
      <c r="U124" s="4">
        <f>Forward!U124</f>
        <v>0</v>
      </c>
      <c r="V124" s="6"/>
      <c r="W124" s="20">
        <f t="shared" si="0"/>
        <v>200.22222222222223</v>
      </c>
      <c r="X124" s="20">
        <f t="shared" si="1"/>
        <v>156.11985596707817</v>
      </c>
      <c r="Y124" s="23">
        <f t="shared" si="2"/>
        <v>182</v>
      </c>
      <c r="Z124" s="23">
        <f t="shared" si="3"/>
        <v>153.19691358024687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178.07777777777778</v>
      </c>
      <c r="AJ124" s="9">
        <f t="shared" si="8"/>
        <v>0.4707316356800893</v>
      </c>
      <c r="AK124" s="9">
        <f t="shared" si="9"/>
        <v>0.4707316356800893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Encargos'!E42-'Swap - Encargos'!$L42)</f>
        <v>258</v>
      </c>
      <c r="O125" s="4">
        <f>Forward!O125+(-'Swap - Encargos'!F42-'Swap - Encargos'!$L42)</f>
        <v>205</v>
      </c>
      <c r="P125" s="4">
        <f>Forward!P125+(-'Swap - Encargos'!G42-'Swap - Encargos'!$L42)</f>
        <v>157</v>
      </c>
      <c r="Q125" s="4">
        <f>Forward!Q125+(-'Swap - Encargos'!H42-'Swap - Encargos'!$L42)</f>
        <v>144</v>
      </c>
      <c r="R125" s="4">
        <f>Forward!R125+(-'Swap - Encargos'!I42-'Swap - Encargos'!$L42)</f>
        <v>154</v>
      </c>
      <c r="S125" s="4">
        <f>Forward!S125+(-'Swap - Encargos'!J42-'Swap - Encargos'!$L42)</f>
        <v>154</v>
      </c>
      <c r="T125" s="4">
        <f>Forward!T125+(-'Swap - Encargos'!K42-'Swap - Encargos'!$L42)</f>
        <v>147</v>
      </c>
      <c r="U125" s="4">
        <f>Forward!U125</f>
        <v>0</v>
      </c>
      <c r="V125" s="6"/>
      <c r="W125" s="20">
        <f t="shared" si="0"/>
        <v>197.16666666666666</v>
      </c>
      <c r="X125" s="20">
        <f t="shared" si="1"/>
        <v>156.11985596707817</v>
      </c>
      <c r="Y125" s="23">
        <f t="shared" si="2"/>
        <v>178.4</v>
      </c>
      <c r="Z125" s="23">
        <f t="shared" si="3"/>
        <v>153.19691358024687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181.13333333333335</v>
      </c>
      <c r="AJ125" s="9">
        <f t="shared" si="8"/>
        <v>0.47880870561282934</v>
      </c>
      <c r="AK125" s="9">
        <f t="shared" si="9"/>
        <v>0.47880870561282934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Encargos'!E43-'Swap - Encargos'!$L43)</f>
        <v>273</v>
      </c>
      <c r="O126" s="4">
        <f>Forward!O126+(-'Swap - Encargos'!F43-'Swap - Encargos'!$L43)</f>
        <v>209</v>
      </c>
      <c r="P126" s="4">
        <f>Forward!P126+(-'Swap - Encargos'!G43-'Swap - Encargos'!$L43)</f>
        <v>159</v>
      </c>
      <c r="Q126" s="4">
        <f>Forward!Q126+(-'Swap - Encargos'!H43-'Swap - Encargos'!$L43)</f>
        <v>147</v>
      </c>
      <c r="R126" s="4">
        <f>Forward!R126+(-'Swap - Encargos'!I43-'Swap - Encargos'!$L43)</f>
        <v>153</v>
      </c>
      <c r="S126" s="4">
        <f>Forward!S126+(-'Swap - Encargos'!J43-'Swap - Encargos'!$L43)</f>
        <v>158</v>
      </c>
      <c r="T126" s="4">
        <f>Forward!T126+(-'Swap - Encargos'!K43-'Swap - Encargos'!$L43)</f>
        <v>147</v>
      </c>
      <c r="U126" s="4">
        <f>Forward!U126</f>
        <v>0</v>
      </c>
      <c r="V126" s="6"/>
      <c r="W126" s="20">
        <f t="shared" si="0"/>
        <v>199.66666666666666</v>
      </c>
      <c r="X126" s="20">
        <f t="shared" si="1"/>
        <v>156.11985596707817</v>
      </c>
      <c r="Y126" s="23">
        <f t="shared" si="2"/>
        <v>180.53333333333333</v>
      </c>
      <c r="Z126" s="23">
        <f t="shared" si="3"/>
        <v>153.19691358024687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178.63333333333335</v>
      </c>
      <c r="AJ126" s="9">
        <f t="shared" si="8"/>
        <v>0.47220019384967843</v>
      </c>
      <c r="AK126" s="9">
        <f t="shared" si="9"/>
        <v>0.47220019384967843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Encargos'!E44-'Swap - Encargos'!$L44)</f>
        <v>290</v>
      </c>
      <c r="O127" s="4">
        <f>Forward!O127+(-'Swap - Encargos'!F44-'Swap - Encargos'!$L44)</f>
        <v>222</v>
      </c>
      <c r="P127" s="4">
        <f>Forward!P127+(-'Swap - Encargos'!G44-'Swap - Encargos'!$L44)</f>
        <v>164</v>
      </c>
      <c r="Q127" s="4">
        <f>Forward!Q127+(-'Swap - Encargos'!H44-'Swap - Encargos'!$L44)</f>
        <v>153</v>
      </c>
      <c r="R127" s="4">
        <f>Forward!R127+(-'Swap - Encargos'!I44-'Swap - Encargos'!$L44)</f>
        <v>160</v>
      </c>
      <c r="S127" s="4">
        <f>Forward!S127+(-'Swap - Encargos'!J44-'Swap - Encargos'!$L44)</f>
        <v>159</v>
      </c>
      <c r="T127" s="4">
        <f>Forward!T127+(-'Swap - Encargos'!K44-'Swap - Encargos'!$L44)</f>
        <v>147</v>
      </c>
      <c r="U127" s="4">
        <f>Forward!U127</f>
        <v>0</v>
      </c>
      <c r="V127" s="6"/>
      <c r="W127" s="20">
        <f t="shared" si="0"/>
        <v>206.30555555555554</v>
      </c>
      <c r="X127" s="20">
        <f t="shared" si="1"/>
        <v>156.11985596707817</v>
      </c>
      <c r="Y127" s="23">
        <f t="shared" si="2"/>
        <v>186.88333333333333</v>
      </c>
      <c r="Z127" s="23">
        <f t="shared" si="3"/>
        <v>153.19691358024687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171.99444444444447</v>
      </c>
      <c r="AJ127" s="9">
        <f t="shared" si="8"/>
        <v>0.45465092372308874</v>
      </c>
      <c r="AK127" s="9">
        <f t="shared" si="9"/>
        <v>0.45465092372308874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Encargos'!E45-'Swap - Encargos'!$L45)</f>
        <v>256</v>
      </c>
      <c r="O128" s="4">
        <f>Forward!O128+(-'Swap - Encargos'!F45-'Swap - Encargos'!$L45)</f>
        <v>214</v>
      </c>
      <c r="P128" s="4">
        <f>Forward!P128+(-'Swap - Encargos'!G45-'Swap - Encargos'!$L45)</f>
        <v>175</v>
      </c>
      <c r="Q128" s="4">
        <f>Forward!Q128+(-'Swap - Encargos'!H45-'Swap - Encargos'!$L45)</f>
        <v>156</v>
      </c>
      <c r="R128" s="4">
        <f>Forward!R128+(-'Swap - Encargos'!I45-'Swap - Encargos'!$L45)</f>
        <v>162</v>
      </c>
      <c r="S128" s="4">
        <f>Forward!S128+(-'Swap - Encargos'!J45-'Swap - Encargos'!$L45)</f>
        <v>158</v>
      </c>
      <c r="T128" s="4">
        <f>Forward!T128+(-'Swap - Encargos'!K45-'Swap - Encargos'!$L45)</f>
        <v>146</v>
      </c>
      <c r="U128" s="4">
        <f>Forward!U128</f>
        <v>0</v>
      </c>
      <c r="V128" s="6"/>
      <c r="W128" s="20">
        <f t="shared" si="0"/>
        <v>198.33333333333334</v>
      </c>
      <c r="X128" s="20">
        <f t="shared" si="1"/>
        <v>156.11985596707817</v>
      </c>
      <c r="Y128" s="23">
        <f t="shared" si="2"/>
        <v>182.8</v>
      </c>
      <c r="Z128" s="23">
        <f t="shared" si="3"/>
        <v>153.19691358024687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179.96666666666667</v>
      </c>
      <c r="AJ128" s="9">
        <f t="shared" si="8"/>
        <v>0.47572473345669219</v>
      </c>
      <c r="AK128" s="9">
        <f t="shared" si="9"/>
        <v>0.47572473345669219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Encargos'!E46-'Swap - Encargos'!$L46)</f>
        <v>231</v>
      </c>
      <c r="O129" s="4">
        <f>Forward!O129+(-'Swap - Encargos'!F46-'Swap - Encargos'!$L46)</f>
        <v>196</v>
      </c>
      <c r="P129" s="4">
        <f>Forward!P129+(-'Swap - Encargos'!G46-'Swap - Encargos'!$L46)</f>
        <v>172</v>
      </c>
      <c r="Q129" s="4">
        <f>Forward!Q129+(-'Swap - Encargos'!H46-'Swap - Encargos'!$L46)</f>
        <v>154</v>
      </c>
      <c r="R129" s="4">
        <f>Forward!R129+(-'Swap - Encargos'!I46-'Swap - Encargos'!$L46)</f>
        <v>165</v>
      </c>
      <c r="S129" s="4">
        <f>Forward!S129+(-'Swap - Encargos'!J46-'Swap - Encargos'!$L46)</f>
        <v>158</v>
      </c>
      <c r="T129" s="4">
        <f>Forward!T129+(-'Swap - Encargos'!K46-'Swap - Encargos'!$L46)</f>
        <v>150</v>
      </c>
      <c r="U129" s="4">
        <f>Forward!U129</f>
        <v>0</v>
      </c>
      <c r="V129" s="6"/>
      <c r="W129" s="20">
        <f t="shared" si="0"/>
        <v>184.69444444444446</v>
      </c>
      <c r="X129" s="20">
        <f t="shared" si="1"/>
        <v>156.11985596707817</v>
      </c>
      <c r="Y129" s="23">
        <f t="shared" si="2"/>
        <v>175.08333333333334</v>
      </c>
      <c r="Z129" s="23">
        <f t="shared" si="3"/>
        <v>153.19691358024687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193.60555555555555</v>
      </c>
      <c r="AJ129" s="9">
        <f t="shared" si="8"/>
        <v>0.51177783652010456</v>
      </c>
      <c r="AK129" s="9">
        <f t="shared" si="9"/>
        <v>0.51177783652010456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Encargos'!E47-'Swap - Encargos'!$L47)</f>
        <v>284</v>
      </c>
      <c r="O130" s="4">
        <f>Forward!O130+(-'Swap - Encargos'!F47-'Swap - Encargos'!$L47)</f>
        <v>213</v>
      </c>
      <c r="P130" s="4">
        <f>Forward!P130+(-'Swap - Encargos'!G47-'Swap - Encargos'!$L47)</f>
        <v>173</v>
      </c>
      <c r="Q130" s="4">
        <f>Forward!Q130+(-'Swap - Encargos'!H47-'Swap - Encargos'!$L47)</f>
        <v>162</v>
      </c>
      <c r="R130" s="4">
        <f>Forward!R130+(-'Swap - Encargos'!I47-'Swap - Encargos'!$L47)</f>
        <v>172</v>
      </c>
      <c r="S130" s="4">
        <f>Forward!S130+(-'Swap - Encargos'!J47-'Swap - Encargos'!$L47)</f>
        <v>173</v>
      </c>
      <c r="T130" s="4">
        <f>Forward!T130+(-'Swap - Encargos'!K47-'Swap - Encargos'!$L47)</f>
        <v>165</v>
      </c>
      <c r="U130" s="4">
        <f>Forward!U130</f>
        <v>0</v>
      </c>
      <c r="V130" s="6"/>
      <c r="W130" s="20">
        <f t="shared" si="0"/>
        <v>196.22222222222223</v>
      </c>
      <c r="X130" s="20">
        <f t="shared" si="1"/>
        <v>156.11985596707817</v>
      </c>
      <c r="Y130" s="23">
        <f t="shared" si="2"/>
        <v>186</v>
      </c>
      <c r="Z130" s="23">
        <f t="shared" si="3"/>
        <v>153.19691358024687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182.07777777777778</v>
      </c>
      <c r="AJ130" s="9">
        <f t="shared" si="8"/>
        <v>0.48130525450113076</v>
      </c>
      <c r="AK130" s="9">
        <f t="shared" si="9"/>
        <v>0.48130525450113076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Encargos'!E48-'Swap - Encargos'!$L48)</f>
        <v>278</v>
      </c>
      <c r="O131" s="4">
        <f>Forward!O131+(-'Swap - Encargos'!F48-'Swap - Encargos'!$L48)</f>
        <v>195</v>
      </c>
      <c r="P131" s="4">
        <f>Forward!P131+(-'Swap - Encargos'!G48-'Swap - Encargos'!$L48)</f>
        <v>173</v>
      </c>
      <c r="Q131" s="4">
        <f>Forward!Q131+(-'Swap - Encargos'!H48-'Swap - Encargos'!$L48)</f>
        <v>176</v>
      </c>
      <c r="R131" s="4">
        <f>Forward!R131+(-'Swap - Encargos'!I48-'Swap - Encargos'!$L48)</f>
        <v>183</v>
      </c>
      <c r="S131" s="4">
        <f>Forward!S131+(-'Swap - Encargos'!J48-'Swap - Encargos'!$L48)</f>
        <v>185</v>
      </c>
      <c r="T131" s="4">
        <f>Forward!T131+(-'Swap - Encargos'!K48-'Swap - Encargos'!$L48)</f>
        <v>172</v>
      </c>
      <c r="U131" s="4">
        <f>Forward!U131</f>
        <v>0</v>
      </c>
      <c r="V131" s="6"/>
      <c r="W131" s="20">
        <f t="shared" si="0"/>
        <v>189.83333333333334</v>
      </c>
      <c r="X131" s="20">
        <f t="shared" si="1"/>
        <v>156.11985596707817</v>
      </c>
      <c r="Y131" s="23">
        <f t="shared" si="2"/>
        <v>187.05</v>
      </c>
      <c r="Z131" s="23">
        <f t="shared" si="3"/>
        <v>153.19691358024687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188.46666666666667</v>
      </c>
      <c r="AJ131" s="9">
        <f t="shared" si="8"/>
        <v>0.49819367345140542</v>
      </c>
      <c r="AK131" s="9">
        <f>IF(AJ131&gt;0,AJ131,0)</f>
        <v>0.49819367345140542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Encargos'!E49-'Swap - Encargos'!$L49)</f>
        <v>248</v>
      </c>
      <c r="O132" s="4">
        <f>Forward!O132+(-'Swap - Encargos'!F49-'Swap - Encargos'!$L49)</f>
        <v>190</v>
      </c>
      <c r="P132" s="4">
        <f>Forward!P132+(-'Swap - Encargos'!G49-'Swap - Encargos'!$L49)</f>
        <v>169</v>
      </c>
      <c r="Q132" s="4">
        <f>Forward!Q132+(-'Swap - Encargos'!H49-'Swap - Encargos'!$L49)</f>
        <v>174</v>
      </c>
      <c r="R132" s="4">
        <f>Forward!R132+(-'Swap - Encargos'!I49-'Swap - Encargos'!$L49)</f>
        <v>172</v>
      </c>
      <c r="S132" s="4">
        <f>Forward!S132+(-'Swap - Encargos'!J49-'Swap - Encargos'!$L49)</f>
        <v>179</v>
      </c>
      <c r="T132" s="4">
        <f>Forward!T132+(-'Swap - Encargos'!K49-'Swap - Encargos'!$L49)</f>
        <v>171</v>
      </c>
      <c r="U132" s="4">
        <f>Forward!U132</f>
        <v>0</v>
      </c>
      <c r="V132" s="6"/>
      <c r="W132" s="20">
        <f t="shared" si="0"/>
        <v>181.77777777777777</v>
      </c>
      <c r="X132" s="20">
        <f t="shared" si="1"/>
        <v>156.11985596707817</v>
      </c>
      <c r="Y132" s="23">
        <f t="shared" si="2"/>
        <v>179.1</v>
      </c>
      <c r="Z132" s="23">
        <f t="shared" si="3"/>
        <v>153.19691358024687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196.52222222222224</v>
      </c>
      <c r="AJ132" s="9">
        <f t="shared" si="8"/>
        <v>0.5194877669104474</v>
      </c>
      <c r="AK132" s="9">
        <f>IF(AJ132&gt;0,AJ132,0)</f>
        <v>0.5194877669104474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Encargos'!E50-'Swap - Encargos'!$L50)</f>
        <v>273</v>
      </c>
      <c r="O133" s="4">
        <f>Forward!O133+(-'Swap - Encargos'!F50-'Swap - Encargos'!$L50)</f>
        <v>230</v>
      </c>
      <c r="P133" s="4">
        <f>Forward!P133+(-'Swap - Encargos'!G50-'Swap - Encargos'!$L50)</f>
        <v>204</v>
      </c>
      <c r="Q133" s="4">
        <f>Forward!Q133+(-'Swap - Encargos'!H50-'Swap - Encargos'!$L50)</f>
        <v>206</v>
      </c>
      <c r="R133" s="4">
        <f>Forward!R133+(-'Swap - Encargos'!I50-'Swap - Encargos'!$L50)</f>
        <v>184</v>
      </c>
      <c r="S133" s="4">
        <f>Forward!S133+(-'Swap - Encargos'!J50-'Swap - Encargos'!$L50)</f>
        <v>168</v>
      </c>
      <c r="T133" s="4">
        <f>Forward!T133+(-'Swap - Encargos'!K50-'Swap - Encargos'!$L50)</f>
        <v>156</v>
      </c>
      <c r="U133" s="4">
        <f>Forward!U133</f>
        <v>0</v>
      </c>
      <c r="V133" s="6"/>
      <c r="W133" s="20">
        <f t="shared" si="0"/>
        <v>215.19444444444446</v>
      </c>
      <c r="X133" s="20">
        <f t="shared" si="1"/>
        <v>156.11985596707817</v>
      </c>
      <c r="Y133" s="23">
        <f t="shared" si="2"/>
        <v>200.15</v>
      </c>
      <c r="Z133" s="23">
        <f t="shared" si="3"/>
        <v>153.19691358024687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163.10555555555555</v>
      </c>
      <c r="AJ133" s="9">
        <f t="shared" si="8"/>
        <v>0.43115399300966312</v>
      </c>
      <c r="AK133" s="9">
        <f>IF(AJ133&gt;0,AJ133,0)</f>
        <v>0.43115399300966312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Encargos'!F51-'Swap - Encargos'!$L51)</f>
        <v>296</v>
      </c>
      <c r="P134" s="4">
        <f>Forward!P134+(-'Swap - Encargos'!G51-'Swap - Encargos'!$L51)</f>
        <v>229</v>
      </c>
      <c r="Q134" s="4">
        <f>Forward!Q134+(-'Swap - Encargos'!H51-'Swap - Encargos'!$L51)</f>
        <v>223</v>
      </c>
      <c r="R134" s="4">
        <f>Forward!R134+(-'Swap - Encargos'!I51-'Swap - Encargos'!$L51)</f>
        <v>206</v>
      </c>
      <c r="S134" s="4">
        <f>Forward!S134+(-'Swap - Encargos'!J51-'Swap - Encargos'!$L51)</f>
        <v>177</v>
      </c>
      <c r="T134" s="4">
        <f>Forward!T134+(-'Swap - Encargos'!K51-'Swap - Encargos'!$L51)</f>
        <v>167</v>
      </c>
      <c r="U134" s="4">
        <f>Forward!U134</f>
        <v>0</v>
      </c>
      <c r="V134" s="6"/>
      <c r="W134" s="20">
        <f t="shared" si="0"/>
        <v>249.33333333333334</v>
      </c>
      <c r="X134" s="20">
        <f t="shared" si="1"/>
        <v>156.11985596707817</v>
      </c>
      <c r="Y134" s="23">
        <f t="shared" si="2"/>
        <v>226.2</v>
      </c>
      <c r="Z134" s="23">
        <f t="shared" si="3"/>
        <v>153.19691358024687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140.66666666666666</v>
      </c>
      <c r="AJ134" s="9">
        <f t="shared" si="8"/>
        <v>0.36068376068376068</v>
      </c>
      <c r="AK134" s="9">
        <f>IF(AJ134&gt;0,AJ134,0)</f>
        <v>0.36068376068376068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Encargos'!F52-'Swap - Encargos'!$L52)</f>
        <v>345</v>
      </c>
      <c r="P135" s="4">
        <f>Forward!P135+(-'Swap - Encargos'!G52-'Swap - Encargos'!$L52)</f>
        <v>233</v>
      </c>
      <c r="Q135" s="4">
        <f>Forward!Q135+(-'Swap - Encargos'!H52-'Swap - Encargos'!$L52)</f>
        <v>240</v>
      </c>
      <c r="R135" s="4">
        <f>Forward!R135+(-'Swap - Encargos'!I52-'Swap - Encargos'!$L52)</f>
        <v>213</v>
      </c>
      <c r="S135" s="4">
        <f>Forward!S135+(-'Swap - Encargos'!J52-'Swap - Encargos'!$L52)</f>
        <v>196</v>
      </c>
      <c r="T135" s="4">
        <f>Forward!T135+(-'Swap - Encargos'!K52-'Swap - Encargos'!$L52)</f>
        <v>170</v>
      </c>
      <c r="U135" s="4">
        <f>Forward!U135</f>
        <v>0</v>
      </c>
      <c r="V135" s="6"/>
      <c r="W135" s="20">
        <f t="shared" si="0"/>
        <v>269</v>
      </c>
      <c r="X135" s="20">
        <f t="shared" si="1"/>
        <v>156.11985596707817</v>
      </c>
      <c r="Y135" s="23">
        <f t="shared" si="2"/>
        <v>242.48333333333332</v>
      </c>
      <c r="Z135" s="23">
        <f t="shared" si="3"/>
        <v>153.19691358024687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121</v>
      </c>
      <c r="AJ135" s="9">
        <f>(AE135-W135)/AE135</f>
        <v>0.31025641025641026</v>
      </c>
      <c r="AK135" s="9">
        <f>IF(AJ135&gt;0,AJ135,0)</f>
        <v>0.31025641025641026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Encargos'!F53-'Swap - Encargos'!$L53)</f>
        <v>304</v>
      </c>
      <c r="P136" s="4">
        <f>Forward!P136+(-'Swap - Encargos'!G53-'Swap - Encargos'!$L53)</f>
        <v>221</v>
      </c>
      <c r="Q136" s="4">
        <f>Forward!Q136+(-'Swap - Encargos'!H53-'Swap - Encargos'!$L53)</f>
        <v>221</v>
      </c>
      <c r="R136" s="4">
        <f>Forward!R136+(-'Swap - Encargos'!I53-'Swap - Encargos'!$L53)</f>
        <v>206</v>
      </c>
      <c r="S136" s="4">
        <f>Forward!S136+(-'Swap - Encargos'!J53-'Swap - Encargos'!$L53)</f>
        <v>195</v>
      </c>
      <c r="T136" s="4">
        <f>Forward!T136+(-'Swap - Encargos'!K53-'Swap - Encargos'!$L53)</f>
        <v>182</v>
      </c>
      <c r="U136" s="4">
        <f>Forward!U136</f>
        <v>0</v>
      </c>
      <c r="V136" s="6"/>
      <c r="W136" s="20">
        <f t="shared" si="0"/>
        <v>243.22222222222223</v>
      </c>
      <c r="X136" s="20">
        <f t="shared" si="1"/>
        <v>156.11985596707817</v>
      </c>
      <c r="Y136" s="23">
        <f t="shared" si="2"/>
        <v>225.33333333333334</v>
      </c>
      <c r="Z136" s="23">
        <f t="shared" si="3"/>
        <v>153.19691358024687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39" si="16">$AE136+$AB136</f>
        <v>434.63</v>
      </c>
      <c r="AH136" s="8">
        <f t="shared" si="6"/>
        <v>468.77</v>
      </c>
      <c r="AI136" s="25">
        <f t="shared" ref="AI136:AI139" si="17">(AE136-W136)</f>
        <v>146.77777777777777</v>
      </c>
      <c r="AJ136" s="9">
        <f t="shared" ref="AJ136:AJ139" si="18">(AE136-W136)/AE136</f>
        <v>0.37635327635327631</v>
      </c>
      <c r="AK136" s="9">
        <f t="shared" ref="AK136:AK139" si="19">IF(AJ136&gt;0,AJ136,0)</f>
        <v>0.37635327635327631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Encargos'!F54-'Swap - Encargos'!$L54)</f>
        <v>236</v>
      </c>
      <c r="P137" s="4">
        <f>Forward!P137+(-'Swap - Encargos'!G54-'Swap - Encargos'!$L54)</f>
        <v>218</v>
      </c>
      <c r="Q137" s="4">
        <f>Forward!Q137+(-'Swap - Encargos'!H54-'Swap - Encargos'!$L54)</f>
        <v>221</v>
      </c>
      <c r="R137" s="4">
        <f>Forward!R137+(-'Swap - Encargos'!I54-'Swap - Encargos'!$L54)</f>
        <v>202</v>
      </c>
      <c r="S137" s="4">
        <f>Forward!S137+(-'Swap - Encargos'!J54-'Swap - Encargos'!$L54)</f>
        <v>182</v>
      </c>
      <c r="T137" s="4">
        <f>Forward!T137+(-'Swap - Encargos'!K54-'Swap - Encargos'!$L54)</f>
        <v>176</v>
      </c>
      <c r="U137" s="4">
        <f>Forward!U137</f>
        <v>0</v>
      </c>
      <c r="V137" s="4"/>
      <c r="W137" s="20">
        <f t="shared" si="0"/>
        <v>222.16666666666666</v>
      </c>
      <c r="X137" s="20">
        <f t="shared" si="1"/>
        <v>156.11985596707817</v>
      </c>
      <c r="Y137" s="23">
        <f t="shared" si="2"/>
        <v>208.8</v>
      </c>
      <c r="Z137" s="23">
        <f t="shared" si="3"/>
        <v>153.19691358024687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167.83333333333334</v>
      </c>
      <c r="AJ137" s="9">
        <f t="shared" si="18"/>
        <v>0.43034188034188037</v>
      </c>
      <c r="AK137" s="9">
        <f t="shared" si="19"/>
        <v>0.43034188034188037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Encargos'!F55-'Swap - Encargos'!$L55)</f>
        <v>278</v>
      </c>
      <c r="P138" s="4">
        <f>Forward!P138+(-'Swap - Encargos'!G55-'Swap - Encargos'!$L55)</f>
        <v>233</v>
      </c>
      <c r="Q138" s="4">
        <f>Forward!Q138+(-'Swap - Encargos'!H55-'Swap - Encargos'!$L55)</f>
        <v>224</v>
      </c>
      <c r="R138" s="4">
        <f>Forward!R138+(-'Swap - Encargos'!I55-'Swap - Encargos'!$L55)</f>
        <v>206</v>
      </c>
      <c r="S138" s="4">
        <f>Forward!S138+(-'Swap - Encargos'!J55-'Swap - Encargos'!$L55)</f>
        <v>201</v>
      </c>
      <c r="T138" s="4">
        <f>Forward!T138+(-'Swap - Encargos'!K55-'Swap - Encargos'!$L55)</f>
        <v>179</v>
      </c>
      <c r="U138" s="4">
        <f>Forward!U138</f>
        <v>0</v>
      </c>
      <c r="V138" s="4"/>
      <c r="W138" s="20">
        <f t="shared" si="0"/>
        <v>237</v>
      </c>
      <c r="X138" s="20">
        <f t="shared" si="1"/>
        <v>156.11985596707817</v>
      </c>
      <c r="Y138" s="23">
        <f t="shared" si="2"/>
        <v>221.8</v>
      </c>
      <c r="Z138" s="23">
        <f t="shared" si="3"/>
        <v>153.19691358024687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153</v>
      </c>
      <c r="AJ138" s="9">
        <f t="shared" si="18"/>
        <v>0.3923076923076923</v>
      </c>
      <c r="AK138" s="9">
        <f t="shared" si="19"/>
        <v>0.3923076923076923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Encargos'!F56-'Swap - Encargos'!$L56)</f>
        <v>265</v>
      </c>
      <c r="P139" s="4">
        <f>Forward!P139+(-'Swap - Encargos'!G56-'Swap - Encargos'!$L56)</f>
        <v>242</v>
      </c>
      <c r="Q139" s="4">
        <f>Forward!Q139+(-'Swap - Encargos'!H56-'Swap - Encargos'!$L56)</f>
        <v>227</v>
      </c>
      <c r="R139" s="4">
        <f>Forward!R139+(-'Swap - Encargos'!I56-'Swap - Encargos'!$L56)</f>
        <v>211</v>
      </c>
      <c r="S139" s="4">
        <f>Forward!S139+(-'Swap - Encargos'!J56-'Swap - Encargos'!$L56)</f>
        <v>193</v>
      </c>
      <c r="T139" s="4">
        <f>Forward!T139+(-'Swap - Encargos'!K56-'Swap - Encargos'!$L56)</f>
        <v>183</v>
      </c>
      <c r="U139" s="4">
        <f>Forward!U139</f>
        <v>0</v>
      </c>
      <c r="V139" s="4"/>
      <c r="W139" s="20">
        <f t="shared" si="0"/>
        <v>237.16666666666666</v>
      </c>
      <c r="X139" s="20">
        <f t="shared" si="1"/>
        <v>156.11985596707817</v>
      </c>
      <c r="Y139" s="23">
        <f t="shared" si="2"/>
        <v>220.76666666666668</v>
      </c>
      <c r="Z139" s="23">
        <f t="shared" si="3"/>
        <v>153.19691358024687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152.83333333333334</v>
      </c>
      <c r="AJ139" s="9">
        <f t="shared" si="18"/>
        <v>0.39188034188034193</v>
      </c>
      <c r="AK139" s="9">
        <f t="shared" si="19"/>
        <v>0.39188034188034193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A572F-D89F-4507-B9D0-9324BC474EB8}">
  <dimension ref="A1:CV145"/>
  <sheetViews>
    <sheetView topLeftCell="A100" zoomScale="85" zoomScaleNormal="85" workbookViewId="0">
      <selection activeCell="M104" sqref="M104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3.44140625" customWidth="1"/>
    <col min="46" max="51" width="9.6640625" bestFit="1" customWidth="1"/>
    <col min="72" max="72" width="5" customWidth="1"/>
    <col min="73" max="73" width="4.33203125" customWidth="1"/>
    <col min="74" max="74" width="10.109375" bestFit="1" customWidth="1"/>
    <col min="75" max="80" width="9.6640625" bestFit="1" customWidth="1"/>
    <col min="100" max="100" width="7.33203125" customWidth="1"/>
    <col min="101" max="101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100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100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100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100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100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  <c r="AS53" s="27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9"/>
      <c r="BV53" s="27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8"/>
      <c r="CQ53" s="28"/>
      <c r="CR53" s="28"/>
      <c r="CS53" s="28"/>
      <c r="CT53" s="28"/>
      <c r="CU53" s="28"/>
      <c r="CV53" s="29"/>
    </row>
    <row r="54" spans="1:100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  <c r="AS54" s="30"/>
      <c r="BT54" s="31"/>
      <c r="BV54" s="30"/>
      <c r="CV54" s="31"/>
    </row>
    <row r="55" spans="1:100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  <c r="AS55" s="30"/>
      <c r="BT55" s="31"/>
      <c r="BV55" s="30"/>
      <c r="CV55" s="31"/>
    </row>
    <row r="56" spans="1:100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  <c r="AS56" s="30"/>
      <c r="BT56" s="31"/>
      <c r="BV56" s="30"/>
      <c r="CV56" s="31"/>
    </row>
    <row r="57" spans="1:100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  <c r="AS57" s="30"/>
      <c r="BT57" s="31"/>
      <c r="BV57" s="30"/>
      <c r="CV57" s="31"/>
    </row>
    <row r="58" spans="1:100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  <c r="AS58" s="30"/>
      <c r="BT58" s="31"/>
      <c r="BV58" s="30"/>
      <c r="CV58" s="31"/>
    </row>
    <row r="59" spans="1:100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  <c r="AS59" s="30"/>
      <c r="BT59" s="31"/>
      <c r="BV59" s="30"/>
      <c r="CV59" s="31"/>
    </row>
    <row r="60" spans="1:100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  <c r="AS60" s="30"/>
      <c r="BT60" s="31"/>
      <c r="BV60" s="30"/>
      <c r="CV60" s="31"/>
    </row>
    <row r="61" spans="1:100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  <c r="AS61" s="30"/>
      <c r="BT61" s="31"/>
      <c r="BV61" s="30"/>
      <c r="CV61" s="31"/>
    </row>
    <row r="62" spans="1:100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  <c r="AS62" s="30"/>
      <c r="BT62" s="31"/>
      <c r="BV62" s="30"/>
      <c r="CV62" s="31"/>
    </row>
    <row r="63" spans="1:100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  <c r="AS63" s="30"/>
      <c r="BT63" s="31"/>
      <c r="BV63" s="30"/>
      <c r="CV63" s="31"/>
    </row>
    <row r="64" spans="1:100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  <c r="AS64" s="30"/>
      <c r="BT64" s="31"/>
      <c r="BV64" s="30"/>
      <c r="CV64" s="31"/>
    </row>
    <row r="65" spans="1:100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  <c r="AS65" s="30"/>
      <c r="BT65" s="31"/>
      <c r="BV65" s="30"/>
      <c r="CV65" s="31"/>
    </row>
    <row r="66" spans="1:100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  <c r="AS66" s="30"/>
      <c r="BT66" s="31"/>
      <c r="BV66" s="30"/>
      <c r="CV66" s="31"/>
    </row>
    <row r="67" spans="1:100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  <c r="AS67" s="30"/>
      <c r="BT67" s="31"/>
      <c r="BV67" s="30"/>
      <c r="CV67" s="31"/>
    </row>
    <row r="68" spans="1:100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  <c r="AS68" s="30"/>
      <c r="BT68" s="31"/>
      <c r="BV68" s="30"/>
      <c r="CV68" s="31"/>
    </row>
    <row r="69" spans="1:100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  <c r="AS69" s="30"/>
      <c r="BT69" s="31"/>
      <c r="BV69" s="30"/>
      <c r="CV69" s="31"/>
    </row>
    <row r="70" spans="1:100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  <c r="AS70" s="30"/>
      <c r="BT70" s="31"/>
      <c r="BV70" s="30"/>
      <c r="CV70" s="31"/>
    </row>
    <row r="71" spans="1:100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  <c r="AS71" s="30"/>
      <c r="BT71" s="31"/>
      <c r="BV71" s="30"/>
      <c r="CV71" s="31"/>
    </row>
    <row r="72" spans="1:100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  <c r="AS72" s="30"/>
      <c r="BT72" s="31"/>
      <c r="BV72" s="30"/>
      <c r="CV72" s="31"/>
    </row>
    <row r="73" spans="1:100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  <c r="AS73" s="30"/>
      <c r="BT73" s="31"/>
      <c r="BV73" s="30"/>
      <c r="CV73" s="31"/>
    </row>
    <row r="74" spans="1:100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  <c r="AS74" s="30"/>
      <c r="BT74" s="31"/>
      <c r="BV74" s="30"/>
      <c r="CV74" s="31"/>
    </row>
    <row r="75" spans="1:100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  <c r="AS75" s="30"/>
      <c r="BT75" s="31"/>
      <c r="BV75" s="30"/>
      <c r="CV75" s="31"/>
    </row>
    <row r="76" spans="1:100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  <c r="AS76" s="30"/>
      <c r="BT76" s="31"/>
      <c r="BV76" s="30"/>
      <c r="CV76" s="31"/>
    </row>
    <row r="77" spans="1:100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  <c r="AS77" s="30"/>
      <c r="BT77" s="31"/>
      <c r="BV77" s="30"/>
      <c r="CV77" s="31"/>
    </row>
    <row r="78" spans="1:100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  <c r="AS78" s="30"/>
      <c r="BT78" s="31"/>
      <c r="BV78" s="30"/>
      <c r="CV78" s="31"/>
    </row>
    <row r="79" spans="1:100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  <c r="AS79" s="30"/>
      <c r="BT79" s="31"/>
      <c r="BV79" s="30"/>
      <c r="CV79" s="31"/>
    </row>
    <row r="80" spans="1:100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  <c r="AS80" s="30"/>
      <c r="BT80" s="31"/>
      <c r="BV80" s="30"/>
      <c r="CV80" s="31"/>
    </row>
    <row r="81" spans="1:100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  <c r="AS81" s="30"/>
      <c r="BT81" s="31"/>
      <c r="BV81" s="30"/>
      <c r="CV81" s="31"/>
    </row>
    <row r="82" spans="1:100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  <c r="AS82" s="30"/>
      <c r="BT82" s="31"/>
      <c r="BV82" s="30"/>
      <c r="CV82" s="31"/>
    </row>
    <row r="83" spans="1:100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  <c r="AS83" s="30"/>
      <c r="BT83" s="31"/>
      <c r="BV83" s="30"/>
      <c r="CV83" s="31"/>
    </row>
    <row r="84" spans="1:100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  <c r="AS84" s="30"/>
      <c r="BT84" s="31"/>
      <c r="BV84" s="30"/>
      <c r="CV84" s="31"/>
    </row>
    <row r="85" spans="1:100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  <c r="AS85" s="30"/>
      <c r="BT85" s="31"/>
      <c r="BV85" s="30"/>
      <c r="CV85" s="31"/>
    </row>
    <row r="86" spans="1:100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Encargos'!$L3)</f>
        <v>204</v>
      </c>
      <c r="L86" s="4">
        <f>Forward!L86+(-'Swap - Encargos'!$L3)</f>
        <v>211</v>
      </c>
      <c r="M86" s="4">
        <f>Forward!M86+(-'Swap - Encargos'!$L3)</f>
        <v>184</v>
      </c>
      <c r="N86" s="4">
        <f>Forward!N86+(-'Swap - Encargos'!$L3)</f>
        <v>169</v>
      </c>
      <c r="O86" s="4">
        <f>Forward!O86+(-'Swap - Encargos'!$L3)</f>
        <v>161</v>
      </c>
      <c r="P86" s="4">
        <f>Forward!P86+(-'Swap - Encargos'!$L3)</f>
        <v>153</v>
      </c>
      <c r="Q86" s="4">
        <f>Forward!Q86+(-'Swap - Encargos'!$L3)</f>
        <v>148</v>
      </c>
      <c r="R86" s="4">
        <f>Forward!R86+(-'Swap - Encargos'!$L3)</f>
        <v>143</v>
      </c>
      <c r="S86" s="4">
        <f>Forward!S86+(-'Swap - Encargos'!$L3)</f>
        <v>138</v>
      </c>
      <c r="T86" s="4">
        <f>Forward!T86+(-'Swap - Encargos'!$L3)</f>
        <v>133</v>
      </c>
      <c r="U86" s="4">
        <f>Forward!U86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199.66666666666666</v>
      </c>
      <c r="X86" s="20">
        <f t="shared" ref="X86:X139" si="1">AVERAGE($W$2:$W$198)</f>
        <v>171.69958847736629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185.8</v>
      </c>
      <c r="Z86" s="23">
        <f t="shared" ref="Z86:Z139" si="3">AVERAGE($Y$2:$Y$198)</f>
        <v>165.44290123456787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39" si="4">$AE86+$AA86</f>
        <v>335.89</v>
      </c>
      <c r="AG86" s="14">
        <f t="shared" ref="AG86:AG130" si="5">$AE86+$AB86</f>
        <v>371</v>
      </c>
      <c r="AH86" s="8">
        <f t="shared" ref="AH86:AH139" si="6">$AE86+$AC86</f>
        <v>403.95</v>
      </c>
      <c r="AI86" s="25">
        <f t="shared" ref="AI86:AI134" si="7">(AE86-W86)</f>
        <v>106.33333333333334</v>
      </c>
      <c r="AJ86" s="9">
        <f t="shared" ref="AJ86:AJ134" si="8">(AE86-W86)/AE86</f>
        <v>0.34749455337690632</v>
      </c>
      <c r="AK86" s="9">
        <f t="shared" ref="AK86:AK130" si="9">IF(AJ86&gt;0,AJ86,0)</f>
        <v>0.34749455337690632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  <c r="AS86" s="30"/>
      <c r="BT86" s="31"/>
      <c r="BV86" s="30"/>
      <c r="CV86" s="31"/>
    </row>
    <row r="87" spans="1:100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Encargos'!$L4)</f>
        <v>143</v>
      </c>
      <c r="L87" s="4">
        <f>Forward!L87+(-'Swap - Encargos'!$L4)</f>
        <v>204</v>
      </c>
      <c r="M87" s="4">
        <f>Forward!M87+(-'Swap - Encargos'!$L4)</f>
        <v>189</v>
      </c>
      <c r="N87" s="4">
        <f>Forward!N87+(-'Swap - Encargos'!$L4)</f>
        <v>171</v>
      </c>
      <c r="O87" s="4">
        <f>Forward!O87+(-'Swap - Encargos'!$L4)</f>
        <v>163</v>
      </c>
      <c r="P87" s="4">
        <f>Forward!P87+(-'Swap - Encargos'!$L4)</f>
        <v>155</v>
      </c>
      <c r="Q87" s="4">
        <f>Forward!Q87+(-'Swap - Encargos'!$L4)</f>
        <v>150</v>
      </c>
      <c r="R87" s="4">
        <f>Forward!R87+(-'Swap - Encargos'!$L4)</f>
        <v>145</v>
      </c>
      <c r="S87" s="4">
        <f>Forward!S87+(-'Swap - Encargos'!$L4)</f>
        <v>140</v>
      </c>
      <c r="T87" s="4">
        <f>Forward!T87+(-'Swap - Encargos'!$L4)</f>
        <v>135</v>
      </c>
      <c r="U87" s="4">
        <f>Forward!U87</f>
        <v>0</v>
      </c>
      <c r="V87" s="6"/>
      <c r="W87" s="20">
        <f t="shared" si="0"/>
        <v>179.44444444444446</v>
      </c>
      <c r="X87" s="20">
        <f t="shared" si="1"/>
        <v>171.69958847736629</v>
      </c>
      <c r="Y87" s="23">
        <f t="shared" si="2"/>
        <v>174.2</v>
      </c>
      <c r="Z87" s="23">
        <f t="shared" si="3"/>
        <v>165.44290123456787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126.55555555555554</v>
      </c>
      <c r="AJ87" s="9">
        <f t="shared" si="8"/>
        <v>0.4135802469135802</v>
      </c>
      <c r="AK87" s="9">
        <f t="shared" si="9"/>
        <v>0.4135802469135802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  <c r="AS87" s="30"/>
      <c r="BT87" s="31"/>
      <c r="BV87" s="30"/>
      <c r="CV87" s="31"/>
    </row>
    <row r="88" spans="1:100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Encargos'!$L5)</f>
        <v>162</v>
      </c>
      <c r="L88" s="4">
        <f>Forward!L88+(-'Swap - Encargos'!$L5)</f>
        <v>228</v>
      </c>
      <c r="M88" s="4">
        <f>Forward!M88+(-'Swap - Encargos'!$L5)</f>
        <v>195</v>
      </c>
      <c r="N88" s="4">
        <f>Forward!N88+(-'Swap - Encargos'!$L5)</f>
        <v>170</v>
      </c>
      <c r="O88" s="4">
        <f>Forward!O88+(-'Swap - Encargos'!$L5)</f>
        <v>162</v>
      </c>
      <c r="P88" s="4">
        <f>Forward!P88+(-'Swap - Encargos'!$L5)</f>
        <v>154</v>
      </c>
      <c r="Q88" s="4">
        <f>Forward!Q88+(-'Swap - Encargos'!$L5)</f>
        <v>149</v>
      </c>
      <c r="R88" s="4">
        <f>Forward!R88+(-'Swap - Encargos'!$L5)</f>
        <v>144</v>
      </c>
      <c r="S88" s="4">
        <f>Forward!S88+(-'Swap - Encargos'!$L5)</f>
        <v>139</v>
      </c>
      <c r="T88" s="4">
        <f>Forward!T88+(-'Swap - Encargos'!$L5)</f>
        <v>134</v>
      </c>
      <c r="U88" s="4">
        <f>Forward!U88</f>
        <v>0</v>
      </c>
      <c r="V88" s="6"/>
      <c r="W88" s="20">
        <f t="shared" si="0"/>
        <v>195.44444444444446</v>
      </c>
      <c r="X88" s="20">
        <f t="shared" si="1"/>
        <v>171.69958847736629</v>
      </c>
      <c r="Y88" s="23">
        <f t="shared" si="2"/>
        <v>183.13333333333333</v>
      </c>
      <c r="Z88" s="23">
        <f t="shared" si="3"/>
        <v>165.44290123456787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110.55555555555554</v>
      </c>
      <c r="AJ88" s="9">
        <f t="shared" si="8"/>
        <v>0.36129266521423381</v>
      </c>
      <c r="AK88" s="9">
        <f t="shared" si="9"/>
        <v>0.36129266521423381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  <c r="AS88" s="30"/>
      <c r="BT88" s="31"/>
      <c r="BV88" s="30"/>
      <c r="CV88" s="31"/>
    </row>
    <row r="89" spans="1:100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Encargos'!$L6)</f>
        <v>142</v>
      </c>
      <c r="L89" s="4">
        <f>Forward!L89+(-'Swap - Encargos'!$L6)</f>
        <v>228</v>
      </c>
      <c r="M89" s="4">
        <f>Forward!M89+(-'Swap - Encargos'!$L6)</f>
        <v>203</v>
      </c>
      <c r="N89" s="4">
        <f>Forward!N89+(-'Swap - Encargos'!$L6)</f>
        <v>172</v>
      </c>
      <c r="O89" s="4">
        <f>Forward!O89+(-'Swap - Encargos'!$L6)</f>
        <v>164</v>
      </c>
      <c r="P89" s="4">
        <f>Forward!P89+(-'Swap - Encargos'!$L6)</f>
        <v>156</v>
      </c>
      <c r="Q89" s="4">
        <f>Forward!Q89+(-'Swap - Encargos'!$L6)</f>
        <v>151</v>
      </c>
      <c r="R89" s="4">
        <f>Forward!R89+(-'Swap - Encargos'!$L6)</f>
        <v>146</v>
      </c>
      <c r="S89" s="4">
        <f>Forward!S89+(-'Swap - Encargos'!$L6)</f>
        <v>141</v>
      </c>
      <c r="T89" s="4">
        <f>Forward!T89+(-'Swap - Encargos'!$L6)</f>
        <v>136</v>
      </c>
      <c r="U89" s="4">
        <f>Forward!U89</f>
        <v>0</v>
      </c>
      <c r="V89" s="6"/>
      <c r="W89" s="20">
        <f t="shared" si="0"/>
        <v>193.5</v>
      </c>
      <c r="X89" s="20">
        <f t="shared" si="1"/>
        <v>171.69958847736629</v>
      </c>
      <c r="Y89" s="23">
        <f t="shared" si="2"/>
        <v>182.5</v>
      </c>
      <c r="Z89" s="23">
        <f t="shared" si="3"/>
        <v>165.44290123456787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112.5</v>
      </c>
      <c r="AJ89" s="9">
        <f t="shared" si="8"/>
        <v>0.36764705882352944</v>
      </c>
      <c r="AK89" s="9">
        <f t="shared" si="9"/>
        <v>0.36764705882352944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  <c r="AS89" s="30"/>
      <c r="BT89" s="31"/>
      <c r="BV89" s="30"/>
      <c r="CV89" s="31"/>
    </row>
    <row r="90" spans="1:100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Encargos'!$L7)</f>
        <v>140</v>
      </c>
      <c r="L90" s="4">
        <f>Forward!L90+(-'Swap - Encargos'!$L7)</f>
        <v>205</v>
      </c>
      <c r="M90" s="4">
        <f>Forward!M90+(-'Swap - Encargos'!$L7)</f>
        <v>198</v>
      </c>
      <c r="N90" s="4">
        <f>Forward!N90+(-'Swap - Encargos'!$L7)</f>
        <v>178</v>
      </c>
      <c r="O90" s="4">
        <f>Forward!O90+(-'Swap - Encargos'!$L7)</f>
        <v>170</v>
      </c>
      <c r="P90" s="4">
        <f>Forward!P90+(-'Swap - Encargos'!$L7)</f>
        <v>162</v>
      </c>
      <c r="Q90" s="4">
        <f>Forward!Q90+(-'Swap - Encargos'!$L7)</f>
        <v>157</v>
      </c>
      <c r="R90" s="4">
        <f>Forward!R90+(-'Swap - Encargos'!$L7)</f>
        <v>152</v>
      </c>
      <c r="S90" s="4">
        <f>Forward!S90+(-'Swap - Encargos'!$L7)</f>
        <v>147</v>
      </c>
      <c r="T90" s="4">
        <f>Forward!T90+(-'Swap - Encargos'!$L7)</f>
        <v>142</v>
      </c>
      <c r="U90" s="4">
        <f>Forward!U90</f>
        <v>0</v>
      </c>
      <c r="V90" s="6"/>
      <c r="W90" s="20">
        <f t="shared" si="0"/>
        <v>185.22222222222223</v>
      </c>
      <c r="X90" s="20">
        <f t="shared" si="1"/>
        <v>171.69958847736629</v>
      </c>
      <c r="Y90" s="23">
        <f t="shared" si="2"/>
        <v>179.66666666666666</v>
      </c>
      <c r="Z90" s="23">
        <f t="shared" si="3"/>
        <v>165.44290123456787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120.77777777777777</v>
      </c>
      <c r="AJ90" s="9">
        <f t="shared" si="8"/>
        <v>0.39469862018881624</v>
      </c>
      <c r="AK90" s="9">
        <f t="shared" si="9"/>
        <v>0.39469862018881624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  <c r="AS90" s="30"/>
      <c r="BT90" s="31"/>
      <c r="BV90" s="30"/>
      <c r="CV90" s="31"/>
    </row>
    <row r="91" spans="1:100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Encargos'!$L8)</f>
        <v>134</v>
      </c>
      <c r="L91" s="4">
        <f>Forward!L91+(-'Swap - Encargos'!$L8)</f>
        <v>202</v>
      </c>
      <c r="M91" s="4">
        <f>Forward!M91+(-'Swap - Encargos'!$L8)</f>
        <v>193</v>
      </c>
      <c r="N91" s="4">
        <f>Forward!N91+(-'Swap - Encargos'!$L8)</f>
        <v>172</v>
      </c>
      <c r="O91" s="4">
        <f>Forward!O91+(-'Swap - Encargos'!$L8)</f>
        <v>164</v>
      </c>
      <c r="P91" s="4">
        <f>Forward!P91+(-'Swap - Encargos'!$L8)</f>
        <v>156</v>
      </c>
      <c r="Q91" s="4">
        <f>Forward!Q91+(-'Swap - Encargos'!$L8)</f>
        <v>151</v>
      </c>
      <c r="R91" s="4">
        <f>Forward!R91+(-'Swap - Encargos'!$L8)</f>
        <v>146</v>
      </c>
      <c r="S91" s="4">
        <f>Forward!S91+(-'Swap - Encargos'!$L8)</f>
        <v>141</v>
      </c>
      <c r="T91" s="4">
        <f>Forward!T91+(-'Swap - Encargos'!$L8)</f>
        <v>136</v>
      </c>
      <c r="U91" s="4">
        <f>Forward!U91</f>
        <v>0</v>
      </c>
      <c r="V91" s="6"/>
      <c r="W91" s="20">
        <f t="shared" si="0"/>
        <v>181.61111111111111</v>
      </c>
      <c r="X91" s="20">
        <f t="shared" si="1"/>
        <v>171.69958847736629</v>
      </c>
      <c r="Y91" s="23">
        <f t="shared" si="2"/>
        <v>174.83333333333334</v>
      </c>
      <c r="Z91" s="23">
        <f t="shared" si="3"/>
        <v>165.44290123456787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124.38888888888889</v>
      </c>
      <c r="AJ91" s="9">
        <f t="shared" si="8"/>
        <v>0.40649963689179375</v>
      </c>
      <c r="AK91" s="9">
        <f t="shared" si="9"/>
        <v>0.40649963689179375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  <c r="AS91" s="30"/>
      <c r="BT91" s="31"/>
      <c r="BV91" s="30"/>
      <c r="CV91" s="31"/>
    </row>
    <row r="92" spans="1:100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Encargos'!$L9)</f>
        <v>67</v>
      </c>
      <c r="L92" s="4">
        <f>Forward!L92+(-'Swap - Encargos'!$L9)</f>
        <v>187</v>
      </c>
      <c r="M92" s="4">
        <f>Forward!M92+(-'Swap - Encargos'!$L9)</f>
        <v>187</v>
      </c>
      <c r="N92" s="4">
        <f>Forward!N92+(-'Swap - Encargos'!$L9)</f>
        <v>173</v>
      </c>
      <c r="O92" s="4">
        <f>Forward!O92+(-'Swap - Encargos'!$L9)</f>
        <v>165</v>
      </c>
      <c r="P92" s="4">
        <f>Forward!P92+(-'Swap - Encargos'!$L9)</f>
        <v>157</v>
      </c>
      <c r="Q92" s="4">
        <f>Forward!Q92+(-'Swap - Encargos'!$L9)</f>
        <v>152</v>
      </c>
      <c r="R92" s="4">
        <f>Forward!R92+(-'Swap - Encargos'!$L9)</f>
        <v>147</v>
      </c>
      <c r="S92" s="4">
        <f>Forward!S92+(-'Swap - Encargos'!$L9)</f>
        <v>142</v>
      </c>
      <c r="T92" s="4">
        <f>Forward!T92+(-'Swap - Encargos'!$L9)</f>
        <v>137</v>
      </c>
      <c r="U92" s="4">
        <f>Forward!U92</f>
        <v>0</v>
      </c>
      <c r="V92" s="6"/>
      <c r="W92" s="20">
        <f t="shared" si="0"/>
        <v>164.66666666666666</v>
      </c>
      <c r="X92" s="20">
        <f t="shared" si="1"/>
        <v>171.69958847736629</v>
      </c>
      <c r="Y92" s="23">
        <f t="shared" si="2"/>
        <v>164.8</v>
      </c>
      <c r="Z92" s="23">
        <f t="shared" si="3"/>
        <v>165.44290123456787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141.33333333333334</v>
      </c>
      <c r="AJ92" s="9">
        <f t="shared" si="8"/>
        <v>0.46187363834422662</v>
      </c>
      <c r="AK92" s="9">
        <f t="shared" si="9"/>
        <v>0.46187363834422662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  <c r="AS92" s="30"/>
      <c r="BT92" s="31"/>
      <c r="BV92" s="30"/>
      <c r="CV92" s="31"/>
    </row>
    <row r="93" spans="1:100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Encargos'!$L10)</f>
        <v>69</v>
      </c>
      <c r="L93" s="4">
        <f>Forward!L93+(-'Swap - Encargos'!$L10)</f>
        <v>173</v>
      </c>
      <c r="M93" s="4">
        <f>Forward!M93+(-'Swap - Encargos'!$L10)</f>
        <v>178</v>
      </c>
      <c r="N93" s="4">
        <f>Forward!N93+(-'Swap - Encargos'!$L10)</f>
        <v>168</v>
      </c>
      <c r="O93" s="4">
        <f>Forward!O93+(-'Swap - Encargos'!$L10)</f>
        <v>160</v>
      </c>
      <c r="P93" s="4">
        <f>Forward!P93+(-'Swap - Encargos'!$L10)</f>
        <v>152</v>
      </c>
      <c r="Q93" s="4">
        <f>Forward!Q93+(-'Swap - Encargos'!$L10)</f>
        <v>147</v>
      </c>
      <c r="R93" s="4">
        <f>Forward!R93+(-'Swap - Encargos'!$L10)</f>
        <v>142</v>
      </c>
      <c r="S93" s="4">
        <f>Forward!S93+(-'Swap - Encargos'!$L10)</f>
        <v>137</v>
      </c>
      <c r="T93" s="4">
        <f>Forward!T93+(-'Swap - Encargos'!$L10)</f>
        <v>132</v>
      </c>
      <c r="U93" s="4">
        <f>Forward!U93</f>
        <v>0</v>
      </c>
      <c r="V93" s="6"/>
      <c r="W93" s="20">
        <f t="shared" si="0"/>
        <v>159.25</v>
      </c>
      <c r="X93" s="20">
        <f t="shared" si="1"/>
        <v>171.69958847736629</v>
      </c>
      <c r="Y93" s="23">
        <f t="shared" si="2"/>
        <v>159.28333333333333</v>
      </c>
      <c r="Z93" s="23">
        <f t="shared" si="3"/>
        <v>165.44290123456787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146.75</v>
      </c>
      <c r="AJ93" s="9">
        <f t="shared" si="8"/>
        <v>0.47957516339869283</v>
      </c>
      <c r="AK93" s="9">
        <f t="shared" si="9"/>
        <v>0.47957516339869283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  <c r="AS93" s="30"/>
      <c r="BT93" s="31"/>
      <c r="BV93" s="30"/>
      <c r="CV93" s="31"/>
    </row>
    <row r="94" spans="1:100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Encargos'!$L11)</f>
        <v>89</v>
      </c>
      <c r="L94" s="4">
        <f>Forward!L94+(-'Swap - Encargos'!$L11)</f>
        <v>167</v>
      </c>
      <c r="M94" s="4">
        <f>Forward!M94+(-'Swap - Encargos'!$L11)</f>
        <v>174</v>
      </c>
      <c r="N94" s="4">
        <f>Forward!N94+(-'Swap - Encargos'!$L11)</f>
        <v>170</v>
      </c>
      <c r="O94" s="4">
        <f>Forward!O94+(-'Swap - Encargos'!$L11)</f>
        <v>162</v>
      </c>
      <c r="P94" s="4">
        <f>Forward!P94+(-'Swap - Encargos'!$L11)</f>
        <v>154</v>
      </c>
      <c r="Q94" s="4">
        <f>Forward!Q94+(-'Swap - Encargos'!$L11)</f>
        <v>149</v>
      </c>
      <c r="R94" s="4">
        <f>Forward!R94+(-'Swap - Encargos'!$L11)</f>
        <v>144</v>
      </c>
      <c r="S94" s="4">
        <f>Forward!S94+(-'Swap - Encargos'!$L11)</f>
        <v>139</v>
      </c>
      <c r="T94" s="4">
        <f>Forward!T94+(-'Swap - Encargos'!$L11)</f>
        <v>134</v>
      </c>
      <c r="U94" s="4">
        <f>Forward!U94</f>
        <v>0</v>
      </c>
      <c r="V94" s="6"/>
      <c r="W94" s="20">
        <f t="shared" si="0"/>
        <v>161.33333333333334</v>
      </c>
      <c r="X94" s="20">
        <f t="shared" si="1"/>
        <v>171.69958847736629</v>
      </c>
      <c r="Y94" s="23">
        <f t="shared" si="2"/>
        <v>161.06666666666666</v>
      </c>
      <c r="Z94" s="23">
        <f t="shared" si="3"/>
        <v>165.44290123456787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144.66666666666666</v>
      </c>
      <c r="AJ94" s="9">
        <f t="shared" si="8"/>
        <v>0.47276688453159038</v>
      </c>
      <c r="AK94" s="9">
        <f t="shared" si="9"/>
        <v>0.47276688453159038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  <c r="AS94" s="30"/>
      <c r="BT94" s="31"/>
      <c r="BV94" s="30"/>
      <c r="CV94" s="31"/>
    </row>
    <row r="95" spans="1:100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Encargos'!$L12)</f>
        <v>65</v>
      </c>
      <c r="L95" s="4">
        <f>Forward!L95+(-'Swap - Encargos'!$L12)</f>
        <v>135</v>
      </c>
      <c r="M95" s="4">
        <f>Forward!M95+(-'Swap - Encargos'!$L12)</f>
        <v>155</v>
      </c>
      <c r="N95" s="4">
        <f>Forward!N95+(-'Swap - Encargos'!$L12)</f>
        <v>155</v>
      </c>
      <c r="O95" s="4">
        <f>Forward!O95+(-'Swap - Encargos'!$L12)</f>
        <v>147</v>
      </c>
      <c r="P95" s="4">
        <f>Forward!P95+(-'Swap - Encargos'!$L12)</f>
        <v>145</v>
      </c>
      <c r="Q95" s="4">
        <f>Forward!Q95+(-'Swap - Encargos'!$L12)</f>
        <v>140</v>
      </c>
      <c r="R95" s="4">
        <f>Forward!R95+(-'Swap - Encargos'!$L12)</f>
        <v>135</v>
      </c>
      <c r="S95" s="4">
        <f>Forward!S95+(-'Swap - Encargos'!$L12)</f>
        <v>130</v>
      </c>
      <c r="T95" s="4">
        <f>Forward!T95+(-'Swap - Encargos'!$L12)</f>
        <v>125</v>
      </c>
      <c r="U95" s="4">
        <f>Forward!U95</f>
        <v>0</v>
      </c>
      <c r="V95" s="6"/>
      <c r="W95" s="20">
        <f t="shared" si="0"/>
        <v>140.83333333333334</v>
      </c>
      <c r="X95" s="20">
        <f t="shared" si="1"/>
        <v>171.69958847736629</v>
      </c>
      <c r="Y95" s="23">
        <f t="shared" si="2"/>
        <v>143.4</v>
      </c>
      <c r="Z95" s="23">
        <f t="shared" si="3"/>
        <v>165.44290123456787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165.16666666666666</v>
      </c>
      <c r="AJ95" s="9">
        <f t="shared" si="8"/>
        <v>0.539760348583878</v>
      </c>
      <c r="AK95" s="9">
        <f t="shared" si="9"/>
        <v>0.539760348583878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  <c r="AS95" s="30"/>
      <c r="BT95" s="31"/>
      <c r="BV95" s="30"/>
      <c r="CV95" s="31"/>
    </row>
    <row r="96" spans="1:100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Encargos'!$L13)</f>
        <v>60</v>
      </c>
      <c r="L96" s="4">
        <f>Forward!L96+(-'Swap - Encargos'!$L13)</f>
        <v>91</v>
      </c>
      <c r="M96" s="4">
        <f>Forward!M96+(-'Swap - Encargos'!$L13)</f>
        <v>133</v>
      </c>
      <c r="N96" s="4">
        <f>Forward!N96+(-'Swap - Encargos'!$L13)</f>
        <v>143</v>
      </c>
      <c r="O96" s="4">
        <f>Forward!O96+(-'Swap - Encargos'!$L13)</f>
        <v>135</v>
      </c>
      <c r="P96" s="4">
        <f>Forward!P96+(-'Swap - Encargos'!$L13)</f>
        <v>145</v>
      </c>
      <c r="Q96" s="4">
        <f>Forward!Q96+(-'Swap - Encargos'!$L13)</f>
        <v>140</v>
      </c>
      <c r="R96" s="4">
        <f>Forward!R96+(-'Swap - Encargos'!$L13)</f>
        <v>135</v>
      </c>
      <c r="S96" s="4">
        <f>Forward!S96+(-'Swap - Encargos'!$L13)</f>
        <v>130</v>
      </c>
      <c r="T96" s="4">
        <f>Forward!T96+(-'Swap - Encargos'!$L13)</f>
        <v>125</v>
      </c>
      <c r="U96" s="4">
        <f>Forward!U96</f>
        <v>0</v>
      </c>
      <c r="V96" s="6"/>
      <c r="W96" s="20">
        <f t="shared" si="0"/>
        <v>117.72222222222223</v>
      </c>
      <c r="X96" s="20">
        <f t="shared" si="1"/>
        <v>171.69958847736629</v>
      </c>
      <c r="Y96" s="23">
        <f t="shared" si="2"/>
        <v>126.56666666666666</v>
      </c>
      <c r="Z96" s="23">
        <f t="shared" si="3"/>
        <v>165.44290123456787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188.27777777777777</v>
      </c>
      <c r="AJ96" s="9">
        <f t="shared" si="8"/>
        <v>0.61528685548293394</v>
      </c>
      <c r="AK96" s="9">
        <f t="shared" si="9"/>
        <v>0.61528685548293394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  <c r="AS96" s="30"/>
      <c r="BT96" s="31"/>
      <c r="BV96" s="30"/>
      <c r="CV96" s="31"/>
    </row>
    <row r="97" spans="1:100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Encargos'!$L14)</f>
        <v>61</v>
      </c>
      <c r="L97" s="4">
        <f>Forward!L97+(-'Swap - Encargos'!$L14)</f>
        <v>88</v>
      </c>
      <c r="M97" s="4">
        <f>Forward!M97+(-'Swap - Encargos'!$L14)</f>
        <v>128</v>
      </c>
      <c r="N97" s="4">
        <f>Forward!N97+(-'Swap - Encargos'!$L14)</f>
        <v>140</v>
      </c>
      <c r="O97" s="4">
        <f>Forward!O97+(-'Swap - Encargos'!$L14)</f>
        <v>132</v>
      </c>
      <c r="P97" s="4">
        <f>Forward!P97+(-'Swap - Encargos'!$L14)</f>
        <v>145</v>
      </c>
      <c r="Q97" s="4">
        <f>Forward!Q97+(-'Swap - Encargos'!$L14)</f>
        <v>140</v>
      </c>
      <c r="R97" s="4">
        <f>Forward!R97+(-'Swap - Encargos'!$L14)</f>
        <v>135</v>
      </c>
      <c r="S97" s="4">
        <f>Forward!S97+(-'Swap - Encargos'!$L14)</f>
        <v>130</v>
      </c>
      <c r="T97" s="4">
        <f>Forward!T97+(-'Swap - Encargos'!$L14)</f>
        <v>125</v>
      </c>
      <c r="U97" s="4">
        <f>Forward!U97</f>
        <v>0</v>
      </c>
      <c r="V97" s="6"/>
      <c r="W97" s="20">
        <f t="shared" si="0"/>
        <v>116.47222222222223</v>
      </c>
      <c r="X97" s="20">
        <f t="shared" si="1"/>
        <v>171.69958847736629</v>
      </c>
      <c r="Y97" s="23">
        <f t="shared" si="2"/>
        <v>125.2</v>
      </c>
      <c r="Z97" s="23">
        <f t="shared" si="3"/>
        <v>165.44290123456787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189.52777777777777</v>
      </c>
      <c r="AJ97" s="9">
        <f t="shared" si="8"/>
        <v>0.61937182280319536</v>
      </c>
      <c r="AK97" s="9">
        <f t="shared" si="9"/>
        <v>0.61937182280319536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  <c r="AS97" s="30"/>
      <c r="BT97" s="31"/>
      <c r="BV97" s="30"/>
      <c r="CV97" s="31"/>
    </row>
    <row r="98" spans="1:100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Encargos'!$L15)</f>
        <v>78</v>
      </c>
      <c r="M98" s="4">
        <f>Forward!M98+(-'Swap - Encargos'!$L15)</f>
        <v>100</v>
      </c>
      <c r="N98" s="4">
        <f>Forward!N98+(-'Swap - Encargos'!$L15)</f>
        <v>115</v>
      </c>
      <c r="O98" s="4">
        <f>Forward!O98+(-'Swap - Encargos'!$L15)</f>
        <v>128</v>
      </c>
      <c r="P98" s="4">
        <f>Forward!P98+(-'Swap - Encargos'!$L15)</f>
        <v>149</v>
      </c>
      <c r="Q98" s="4">
        <f>Forward!Q98+(-'Swap - Encargos'!$L15)</f>
        <v>144</v>
      </c>
      <c r="R98" s="4">
        <f>Forward!R98+(-'Swap - Encargos'!$L15)</f>
        <v>139</v>
      </c>
      <c r="S98" s="4">
        <f>Forward!S98+(-'Swap - Encargos'!$L15)</f>
        <v>134</v>
      </c>
      <c r="T98" s="4">
        <f>Forward!T98+(-'Swap - Encargos'!$L15)</f>
        <v>129</v>
      </c>
      <c r="U98" s="4">
        <f>Forward!U98</f>
        <v>0</v>
      </c>
      <c r="V98" s="6"/>
      <c r="W98" s="20">
        <f t="shared" si="0"/>
        <v>97.666666666666671</v>
      </c>
      <c r="X98" s="20">
        <f t="shared" si="1"/>
        <v>171.69958847736629</v>
      </c>
      <c r="Y98" s="23">
        <f t="shared" si="2"/>
        <v>114</v>
      </c>
      <c r="Z98" s="23">
        <f t="shared" si="3"/>
        <v>165.44290123456787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219.13333333333333</v>
      </c>
      <c r="AJ98" s="9">
        <f t="shared" si="8"/>
        <v>0.69170875420875411</v>
      </c>
      <c r="AK98" s="9">
        <f t="shared" si="9"/>
        <v>0.69170875420875411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  <c r="AS98" s="30"/>
      <c r="BT98" s="31"/>
      <c r="BV98" s="30"/>
      <c r="CV98" s="31"/>
    </row>
    <row r="99" spans="1:100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Encargos'!$L16)</f>
        <v>77</v>
      </c>
      <c r="M99" s="4">
        <f>Forward!M99+(-'Swap - Encargos'!$L16)</f>
        <v>91</v>
      </c>
      <c r="N99" s="4">
        <f>Forward!N99+(-'Swap - Encargos'!$L16)</f>
        <v>104</v>
      </c>
      <c r="O99" s="4">
        <f>Forward!O99+(-'Swap - Encargos'!$L16)</f>
        <v>115</v>
      </c>
      <c r="P99" s="4">
        <f>Forward!P99+(-'Swap - Encargos'!$L16)</f>
        <v>149</v>
      </c>
      <c r="Q99" s="4">
        <f>Forward!Q99+(-'Swap - Encargos'!$L16)</f>
        <v>148</v>
      </c>
      <c r="R99" s="4">
        <f>Forward!R99+(-'Swap - Encargos'!$L16)</f>
        <v>143</v>
      </c>
      <c r="S99" s="4">
        <f>Forward!S99+(-'Swap - Encargos'!$L16)</f>
        <v>138</v>
      </c>
      <c r="T99" s="4">
        <f>Forward!T99+(-'Swap - Encargos'!$L16)</f>
        <v>133</v>
      </c>
      <c r="U99" s="4">
        <f>Forward!U99</f>
        <v>0</v>
      </c>
      <c r="V99" s="6"/>
      <c r="W99" s="20">
        <f t="shared" si="0"/>
        <v>91.722222222222229</v>
      </c>
      <c r="X99" s="20">
        <f t="shared" si="1"/>
        <v>171.69958847736629</v>
      </c>
      <c r="Y99" s="23">
        <f t="shared" si="2"/>
        <v>108.38333333333334</v>
      </c>
      <c r="Z99" s="23">
        <f t="shared" si="3"/>
        <v>165.44290123456787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225.07777777777778</v>
      </c>
      <c r="AJ99" s="9">
        <f t="shared" si="8"/>
        <v>0.71047278338945008</v>
      </c>
      <c r="AK99" s="9">
        <f t="shared" si="9"/>
        <v>0.71047278338945008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  <c r="AS99" s="30"/>
      <c r="BT99" s="31"/>
      <c r="BV99" s="30"/>
      <c r="CV99" s="31"/>
    </row>
    <row r="100" spans="1:100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Encargos'!$L17)</f>
        <v>73</v>
      </c>
      <c r="M100" s="4">
        <f>Forward!M100+(-'Swap - Encargos'!$L17)</f>
        <v>86</v>
      </c>
      <c r="N100" s="4">
        <f>Forward!N100+(-'Swap - Encargos'!$L17)</f>
        <v>100</v>
      </c>
      <c r="O100" s="4">
        <f>Forward!O100+(-'Swap - Encargos'!$L17)</f>
        <v>107</v>
      </c>
      <c r="P100" s="4">
        <f>Forward!P100+(-'Swap - Encargos'!$L17)</f>
        <v>129</v>
      </c>
      <c r="Q100" s="4">
        <f>Forward!Q100+(-'Swap - Encargos'!$L17)</f>
        <v>141</v>
      </c>
      <c r="R100" s="4">
        <f>Forward!R100+(-'Swap - Encargos'!$L17)</f>
        <v>136</v>
      </c>
      <c r="S100" s="4">
        <f>Forward!S100+(-'Swap - Encargos'!$L17)</f>
        <v>131</v>
      </c>
      <c r="T100" s="4">
        <f>Forward!T100+(-'Swap - Encargos'!$L17)</f>
        <v>126</v>
      </c>
      <c r="U100" s="4">
        <f>Forward!U100</f>
        <v>0</v>
      </c>
      <c r="V100" s="6"/>
      <c r="W100" s="20">
        <f t="shared" si="0"/>
        <v>88.222222222222229</v>
      </c>
      <c r="X100" s="20">
        <f t="shared" si="1"/>
        <v>171.69958847736629</v>
      </c>
      <c r="Y100" s="23">
        <f t="shared" si="2"/>
        <v>101.26666666666667</v>
      </c>
      <c r="Z100" s="23">
        <f t="shared" si="3"/>
        <v>165.44290123456787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228.57777777777778</v>
      </c>
      <c r="AJ100" s="9">
        <f t="shared" si="8"/>
        <v>0.72152076318742986</v>
      </c>
      <c r="AK100" s="9">
        <f t="shared" si="9"/>
        <v>0.72152076318742986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  <c r="AS100" s="30"/>
      <c r="BT100" s="31"/>
      <c r="BV100" s="30"/>
      <c r="CV100" s="31"/>
    </row>
    <row r="101" spans="1:100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Encargos'!$L18)</f>
        <v>71</v>
      </c>
      <c r="M101" s="4">
        <f>Forward!M101+(-'Swap - Encargos'!$L18)</f>
        <v>73</v>
      </c>
      <c r="N101" s="4">
        <f>Forward!N101+(-'Swap - Encargos'!$L18)</f>
        <v>85</v>
      </c>
      <c r="O101" s="4">
        <f>Forward!O101+(-'Swap - Encargos'!$L18)</f>
        <v>98</v>
      </c>
      <c r="P101" s="4">
        <f>Forward!P101+(-'Swap - Encargos'!$L18)</f>
        <v>119</v>
      </c>
      <c r="Q101" s="4">
        <f>Forward!Q101+(-'Swap - Encargos'!$L18)</f>
        <v>135</v>
      </c>
      <c r="R101" s="4">
        <f>Forward!R101+(-'Swap - Encargos'!$L18)</f>
        <v>133</v>
      </c>
      <c r="S101" s="4">
        <f>Forward!S101+(-'Swap - Encargos'!$L18)</f>
        <v>131</v>
      </c>
      <c r="T101" s="4">
        <f>Forward!T101+(-'Swap - Encargos'!$L18)</f>
        <v>129</v>
      </c>
      <c r="U101" s="4">
        <f>Forward!U101</f>
        <v>0</v>
      </c>
      <c r="V101" s="6"/>
      <c r="W101" s="20">
        <f t="shared" si="0"/>
        <v>78.583333333333329</v>
      </c>
      <c r="X101" s="20">
        <f t="shared" si="1"/>
        <v>171.69958847736629</v>
      </c>
      <c r="Y101" s="23">
        <f t="shared" si="2"/>
        <v>92.4</v>
      </c>
      <c r="Z101" s="23">
        <f t="shared" si="3"/>
        <v>165.44290123456787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238.2166666666667</v>
      </c>
      <c r="AJ101" s="9">
        <f t="shared" si="8"/>
        <v>0.75194654882154888</v>
      </c>
      <c r="AK101" s="9">
        <f t="shared" si="9"/>
        <v>0.75194654882154888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  <c r="AS101" s="30"/>
      <c r="BT101" s="31"/>
      <c r="BV101" s="30"/>
      <c r="CV101" s="31"/>
    </row>
    <row r="102" spans="1:100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Encargos'!$L19)</f>
        <v>75</v>
      </c>
      <c r="M102" s="4">
        <f>Forward!M102+(-'Swap - Encargos'!$L19)</f>
        <v>76</v>
      </c>
      <c r="N102" s="4">
        <f>Forward!N102+(-'Swap - Encargos'!$L19)</f>
        <v>89</v>
      </c>
      <c r="O102" s="4">
        <f>Forward!O102+(-'Swap - Encargos'!$L19)</f>
        <v>100</v>
      </c>
      <c r="P102" s="4">
        <f>Forward!P102+(-'Swap - Encargos'!$L19)</f>
        <v>115</v>
      </c>
      <c r="Q102" s="4">
        <f>Forward!Q102+(-'Swap - Encargos'!$L19)</f>
        <v>130</v>
      </c>
      <c r="R102" s="4">
        <f>Forward!R102+(-'Swap - Encargos'!$L19)</f>
        <v>128</v>
      </c>
      <c r="S102" s="4">
        <f>Forward!S102+(-'Swap - Encargos'!$L19)</f>
        <v>126</v>
      </c>
      <c r="T102" s="4">
        <f>Forward!T102+(-'Swap - Encargos'!$L19)</f>
        <v>124</v>
      </c>
      <c r="U102" s="4">
        <f>Forward!U102</f>
        <v>0</v>
      </c>
      <c r="V102" s="6"/>
      <c r="W102" s="20">
        <f t="shared" si="0"/>
        <v>82.777777777777771</v>
      </c>
      <c r="X102" s="20">
        <f t="shared" si="1"/>
        <v>171.69958847736629</v>
      </c>
      <c r="Y102" s="23">
        <f t="shared" si="2"/>
        <v>94.666666666666671</v>
      </c>
      <c r="Z102" s="23">
        <f t="shared" si="3"/>
        <v>165.44290123456787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234.02222222222224</v>
      </c>
      <c r="AJ102" s="9">
        <f t="shared" si="8"/>
        <v>0.73870650953984285</v>
      </c>
      <c r="AK102" s="9">
        <f t="shared" si="9"/>
        <v>0.73870650953984285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  <c r="AS102" s="30"/>
      <c r="BT102" s="31"/>
      <c r="BV102" s="30"/>
      <c r="CV102" s="31"/>
    </row>
    <row r="103" spans="1:100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Encargos'!$L20)</f>
        <v>75</v>
      </c>
      <c r="M103" s="4">
        <f>Forward!M103+(-'Swap - Encargos'!$L20)</f>
        <v>77</v>
      </c>
      <c r="N103" s="4">
        <f>Forward!N103+(-'Swap - Encargos'!$L20)</f>
        <v>91</v>
      </c>
      <c r="O103" s="4">
        <f>Forward!O103+(-'Swap - Encargos'!$L20)</f>
        <v>101</v>
      </c>
      <c r="P103" s="4">
        <f>Forward!P103+(-'Swap - Encargos'!$L20)</f>
        <v>109</v>
      </c>
      <c r="Q103" s="4">
        <f>Forward!Q103+(-'Swap - Encargos'!$L20)</f>
        <v>126</v>
      </c>
      <c r="R103" s="4">
        <f>Forward!R103+(-'Swap - Encargos'!$L20)</f>
        <v>124</v>
      </c>
      <c r="S103" s="4">
        <f>Forward!S103+(-'Swap - Encargos'!$L20)</f>
        <v>122</v>
      </c>
      <c r="T103" s="4">
        <f>Forward!T103+(-'Swap - Encargos'!$L20)</f>
        <v>120</v>
      </c>
      <c r="U103" s="4">
        <f>Forward!U103</f>
        <v>0</v>
      </c>
      <c r="V103" s="6"/>
      <c r="W103" s="20">
        <f t="shared" si="0"/>
        <v>84.611111111111114</v>
      </c>
      <c r="X103" s="20">
        <f t="shared" si="1"/>
        <v>171.69958847736629</v>
      </c>
      <c r="Y103" s="23">
        <f t="shared" si="2"/>
        <v>94.85</v>
      </c>
      <c r="Z103" s="23">
        <f t="shared" si="3"/>
        <v>165.44290123456787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232.1888888888889</v>
      </c>
      <c r="AJ103" s="9">
        <f t="shared" si="8"/>
        <v>0.73291947250280587</v>
      </c>
      <c r="AK103" s="9">
        <f t="shared" si="9"/>
        <v>0.73291947250280587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  <c r="AS103" s="30"/>
      <c r="BT103" s="31"/>
      <c r="BV103" s="30"/>
      <c r="CV103" s="31"/>
    </row>
    <row r="104" spans="1:100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Encargos'!$L21)</f>
        <v>78</v>
      </c>
      <c r="M104" s="4">
        <f>Forward!M104+(-'Swap - Encargos'!$L21)</f>
        <v>80</v>
      </c>
      <c r="N104" s="4">
        <f>Forward!N104+(-'Swap - Encargos'!$L21)</f>
        <v>93</v>
      </c>
      <c r="O104" s="4">
        <f>Forward!O104+(-'Swap - Encargos'!$L21)</f>
        <v>100</v>
      </c>
      <c r="P104" s="4">
        <f>Forward!P104+(-'Swap - Encargos'!$L21)</f>
        <v>109</v>
      </c>
      <c r="Q104" s="4">
        <f>Forward!Q104+(-'Swap - Encargos'!$L21)</f>
        <v>122</v>
      </c>
      <c r="R104" s="4">
        <f>Forward!R104+(-'Swap - Encargos'!$L21)</f>
        <v>120</v>
      </c>
      <c r="S104" s="4">
        <f>Forward!S104+(-'Swap - Encargos'!$L21)</f>
        <v>118</v>
      </c>
      <c r="T104" s="4">
        <f>Forward!T104+(-'Swap - Encargos'!$L21)</f>
        <v>116</v>
      </c>
      <c r="U104" s="4">
        <f>Forward!U104</f>
        <v>0</v>
      </c>
      <c r="V104" s="6"/>
      <c r="W104" s="20">
        <f t="shared" si="0"/>
        <v>87.333333333333329</v>
      </c>
      <c r="X104" s="20">
        <f t="shared" si="1"/>
        <v>171.69958847736629</v>
      </c>
      <c r="Y104" s="23">
        <f t="shared" si="2"/>
        <v>96.4</v>
      </c>
      <c r="Z104" s="23">
        <f t="shared" si="3"/>
        <v>165.44290123456787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229.4666666666667</v>
      </c>
      <c r="AJ104" s="9">
        <f t="shared" si="8"/>
        <v>0.72432659932659937</v>
      </c>
      <c r="AK104" s="9">
        <f t="shared" si="9"/>
        <v>0.72432659932659937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  <c r="AS104" s="30"/>
      <c r="BT104" s="31"/>
      <c r="BV104" s="30"/>
      <c r="CV104" s="31"/>
    </row>
    <row r="105" spans="1:100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Encargos'!$L22)</f>
        <v>81</v>
      </c>
      <c r="M105" s="4">
        <f>Forward!M105+(-'Swap - Encargos'!$L22)</f>
        <v>77</v>
      </c>
      <c r="N105" s="4">
        <f>Forward!N105+(-'Swap - Encargos'!$L22)</f>
        <v>92</v>
      </c>
      <c r="O105" s="4">
        <f>Forward!O105+(-'Swap - Encargos'!$L22)</f>
        <v>100</v>
      </c>
      <c r="P105" s="4">
        <f>Forward!P105+(-'Swap - Encargos'!$L22)</f>
        <v>109</v>
      </c>
      <c r="Q105" s="4">
        <f>Forward!Q105+(-'Swap - Encargos'!$L22)</f>
        <v>122</v>
      </c>
      <c r="R105" s="4">
        <f>Forward!R105+(-'Swap - Encargos'!$L22)</f>
        <v>120</v>
      </c>
      <c r="S105" s="4">
        <f>Forward!S105+(-'Swap - Encargos'!$L22)</f>
        <v>118</v>
      </c>
      <c r="T105" s="4">
        <f>Forward!T105+(-'Swap - Encargos'!$L22)</f>
        <v>116</v>
      </c>
      <c r="U105" s="4">
        <f>Forward!U105</f>
        <v>0</v>
      </c>
      <c r="V105" s="6"/>
      <c r="W105" s="20">
        <f t="shared" si="0"/>
        <v>87.027777777777771</v>
      </c>
      <c r="X105" s="20">
        <f t="shared" si="1"/>
        <v>171.69958847736629</v>
      </c>
      <c r="Y105" s="23">
        <f t="shared" si="2"/>
        <v>96.583333333333329</v>
      </c>
      <c r="Z105" s="23">
        <f t="shared" si="3"/>
        <v>165.44290123456787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229.77222222222224</v>
      </c>
      <c r="AJ105" s="9">
        <f t="shared" si="8"/>
        <v>0.72529110549943887</v>
      </c>
      <c r="AK105" s="9">
        <f t="shared" si="9"/>
        <v>0.72529110549943887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  <c r="AS105" s="30"/>
      <c r="BT105" s="31"/>
      <c r="BV105" s="30"/>
      <c r="CV105" s="31"/>
    </row>
    <row r="106" spans="1:100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Encargos'!$L23)</f>
        <v>78</v>
      </c>
      <c r="M106" s="4">
        <f>Forward!M106+(-'Swap - Encargos'!$L23)</f>
        <v>73</v>
      </c>
      <c r="N106" s="4">
        <f>Forward!N106+(-'Swap - Encargos'!$L23)</f>
        <v>86</v>
      </c>
      <c r="O106" s="4">
        <f>Forward!O106+(-'Swap - Encargos'!$L23)</f>
        <v>95</v>
      </c>
      <c r="P106" s="4">
        <f>Forward!P106+(-'Swap - Encargos'!$L23)</f>
        <v>109</v>
      </c>
      <c r="Q106" s="4">
        <f>Forward!Q106+(-'Swap - Encargos'!$L23)</f>
        <v>122</v>
      </c>
      <c r="R106" s="4">
        <f>Forward!R106+(-'Swap - Encargos'!$L23)</f>
        <v>120</v>
      </c>
      <c r="S106" s="4">
        <f>Forward!S106+(-'Swap - Encargos'!$L23)</f>
        <v>118</v>
      </c>
      <c r="T106" s="4">
        <f>Forward!T106+(-'Swap - Encargos'!$L23)</f>
        <v>116</v>
      </c>
      <c r="U106" s="4">
        <f>Forward!U106</f>
        <v>0</v>
      </c>
      <c r="V106" s="6"/>
      <c r="W106" s="20">
        <f t="shared" si="0"/>
        <v>82.777777777777771</v>
      </c>
      <c r="X106" s="20">
        <f t="shared" si="1"/>
        <v>171.69958847736629</v>
      </c>
      <c r="Y106" s="23">
        <f t="shared" si="2"/>
        <v>94.066666666666663</v>
      </c>
      <c r="Z106" s="23">
        <f t="shared" si="3"/>
        <v>165.44290123456787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234.02222222222224</v>
      </c>
      <c r="AJ106" s="9">
        <f t="shared" si="8"/>
        <v>0.73870650953984285</v>
      </c>
      <c r="AK106" s="9">
        <f t="shared" si="9"/>
        <v>0.73870650953984285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  <c r="AS106" s="30"/>
      <c r="BT106" s="31"/>
      <c r="BV106" s="30"/>
      <c r="CV106" s="31"/>
    </row>
    <row r="107" spans="1:100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Encargos'!$L24)</f>
        <v>80</v>
      </c>
      <c r="M107" s="4">
        <f>Forward!M107+(-'Swap - Encargos'!$L24)</f>
        <v>74</v>
      </c>
      <c r="N107" s="4">
        <f>Forward!N107+(-'Swap - Encargos'!$L24)</f>
        <v>90</v>
      </c>
      <c r="O107" s="4">
        <f>Forward!O107+(-'Swap - Encargos'!$L24)</f>
        <v>100</v>
      </c>
      <c r="P107" s="4">
        <f>Forward!P107+(-'Swap - Encargos'!$L24)</f>
        <v>107</v>
      </c>
      <c r="Q107" s="4">
        <f>Forward!Q107+(-'Swap - Encargos'!$L24)</f>
        <v>120</v>
      </c>
      <c r="R107" s="4">
        <f>Forward!R107+(-'Swap - Encargos'!$L24)</f>
        <v>118</v>
      </c>
      <c r="S107" s="4">
        <f>Forward!S107+(-'Swap - Encargos'!$L24)</f>
        <v>116</v>
      </c>
      <c r="T107" s="4">
        <f>Forward!T107+(-'Swap - Encargos'!$L24)</f>
        <v>114</v>
      </c>
      <c r="U107" s="4">
        <f>Forward!U107</f>
        <v>0</v>
      </c>
      <c r="V107" s="6"/>
      <c r="W107" s="20">
        <f t="shared" si="0"/>
        <v>86.333333333333329</v>
      </c>
      <c r="X107" s="20">
        <f t="shared" si="1"/>
        <v>171.69958847736629</v>
      </c>
      <c r="Y107" s="23">
        <f t="shared" si="2"/>
        <v>96.2</v>
      </c>
      <c r="Z107" s="23">
        <f t="shared" si="3"/>
        <v>165.44290123456787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230.4666666666667</v>
      </c>
      <c r="AJ107" s="9">
        <f t="shared" si="8"/>
        <v>0.72748316498316501</v>
      </c>
      <c r="AK107" s="9">
        <f t="shared" si="9"/>
        <v>0.72748316498316501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  <c r="AS107" s="30"/>
      <c r="BT107" s="31"/>
      <c r="BV107" s="30"/>
      <c r="CV107" s="31"/>
    </row>
    <row r="108" spans="1:100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Encargos'!$L25)</f>
        <v>80</v>
      </c>
      <c r="M108" s="4">
        <f>Forward!M108+(-'Swap - Encargos'!$L25)</f>
        <v>87</v>
      </c>
      <c r="N108" s="4">
        <f>Forward!N108+(-'Swap - Encargos'!$L25)</f>
        <v>99</v>
      </c>
      <c r="O108" s="4">
        <f>Forward!O108+(-'Swap - Encargos'!$L25)</f>
        <v>109</v>
      </c>
      <c r="P108" s="4">
        <f>Forward!P108+(-'Swap - Encargos'!$L25)</f>
        <v>107</v>
      </c>
      <c r="Q108" s="4">
        <f>Forward!Q108+(-'Swap - Encargos'!$L25)</f>
        <v>120</v>
      </c>
      <c r="R108" s="4">
        <f>Forward!R108+(-'Swap - Encargos'!$L25)</f>
        <v>118</v>
      </c>
      <c r="S108" s="4">
        <f>Forward!S108+(-'Swap - Encargos'!$L25)</f>
        <v>116</v>
      </c>
      <c r="T108" s="4">
        <f>Forward!T108+(-'Swap - Encargos'!$L25)</f>
        <v>114</v>
      </c>
      <c r="U108" s="4">
        <f>Forward!U108</f>
        <v>0</v>
      </c>
      <c r="V108" s="6"/>
      <c r="W108" s="20">
        <f t="shared" si="0"/>
        <v>96.722222222222229</v>
      </c>
      <c r="X108" s="20">
        <f t="shared" si="1"/>
        <v>171.69958847736629</v>
      </c>
      <c r="Y108" s="23">
        <f t="shared" si="2"/>
        <v>103.06666666666666</v>
      </c>
      <c r="Z108" s="23">
        <f t="shared" si="3"/>
        <v>165.44290123456787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220.07777777777778</v>
      </c>
      <c r="AJ108" s="9">
        <f t="shared" si="8"/>
        <v>0.69468995510662179</v>
      </c>
      <c r="AK108" s="9">
        <f t="shared" si="9"/>
        <v>0.69468995510662179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  <c r="AS108" s="30"/>
      <c r="BU108" s="35"/>
      <c r="CV108" s="31"/>
    </row>
    <row r="109" spans="1:100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Encargos'!$L26)</f>
        <v>81</v>
      </c>
      <c r="M109" s="4">
        <f>Forward!M109+(-'Swap - Encargos'!$L26)</f>
        <v>86</v>
      </c>
      <c r="N109" s="4">
        <f>Forward!N109+(-'Swap - Encargos'!$L26)</f>
        <v>114</v>
      </c>
      <c r="O109" s="4">
        <f>Forward!O109+(-'Swap - Encargos'!$L26)</f>
        <v>124</v>
      </c>
      <c r="P109" s="4">
        <f>Forward!P109+(-'Swap - Encargos'!$L26)</f>
        <v>123</v>
      </c>
      <c r="Q109" s="4">
        <f>Forward!Q109+(-'Swap - Encargos'!$L26)</f>
        <v>131</v>
      </c>
      <c r="R109" s="4">
        <f>Forward!R109+(-'Swap - Encargos'!$L26)</f>
        <v>129</v>
      </c>
      <c r="S109" s="4">
        <f>Forward!S109+(-'Swap - Encargos'!$L26)</f>
        <v>127</v>
      </c>
      <c r="T109" s="4">
        <f>Forward!T109+(-'Swap - Encargos'!$L26)</f>
        <v>125</v>
      </c>
      <c r="U109" s="4">
        <f>Forward!U109</f>
        <v>0</v>
      </c>
      <c r="V109" s="6"/>
      <c r="W109" s="20">
        <f t="shared" si="0"/>
        <v>106.80555555555556</v>
      </c>
      <c r="X109" s="20">
        <f t="shared" si="1"/>
        <v>171.69958847736629</v>
      </c>
      <c r="Y109" s="23">
        <f t="shared" si="2"/>
        <v>114.76666666666667</v>
      </c>
      <c r="Z109" s="23">
        <f t="shared" si="3"/>
        <v>165.44290123456787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209.99444444444447</v>
      </c>
      <c r="AJ109" s="9">
        <f t="shared" si="8"/>
        <v>0.66286125140291807</v>
      </c>
      <c r="AK109" s="9">
        <f t="shared" si="9"/>
        <v>0.66286125140291807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  <c r="AS109" s="30"/>
      <c r="BU109" s="35"/>
      <c r="CV109" s="31"/>
    </row>
    <row r="110" spans="1:100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Encargos'!$L27)</f>
        <v>90</v>
      </c>
      <c r="N110" s="4">
        <f>Forward!N110+(-'Swap - Encargos'!$L27)</f>
        <v>105</v>
      </c>
      <c r="O110" s="4">
        <f>Forward!O110+(-'Swap - Encargos'!$L27)</f>
        <v>117</v>
      </c>
      <c r="P110" s="4">
        <f>Forward!P110+(-'Swap - Encargos'!$L27)</f>
        <v>138</v>
      </c>
      <c r="Q110" s="4">
        <f>Forward!Q110+(-'Swap - Encargos'!$L27)</f>
        <v>137</v>
      </c>
      <c r="R110" s="4">
        <f>Forward!R110+(-'Swap - Encargos'!$L27)</f>
        <v>135</v>
      </c>
      <c r="S110" s="4">
        <f>Forward!S110+(-'Swap - Encargos'!$L27)</f>
        <v>133</v>
      </c>
      <c r="T110" s="4">
        <f>Forward!T110+(-'Swap - Encargos'!$L27)</f>
        <v>131</v>
      </c>
      <c r="U110" s="4">
        <f>Forward!U110</f>
        <v>0</v>
      </c>
      <c r="V110" s="6"/>
      <c r="W110" s="20">
        <f t="shared" si="0"/>
        <v>104</v>
      </c>
      <c r="X110" s="20">
        <f t="shared" si="1"/>
        <v>171.69958847736629</v>
      </c>
      <c r="Y110" s="23">
        <f t="shared" si="2"/>
        <v>117.4</v>
      </c>
      <c r="Z110" s="23">
        <f t="shared" si="3"/>
        <v>165.44290123456787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242.5</v>
      </c>
      <c r="AJ110" s="9">
        <f t="shared" si="8"/>
        <v>0.69985569985569984</v>
      </c>
      <c r="AK110" s="9">
        <f t="shared" si="9"/>
        <v>0.69985569985569984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  <c r="AS110" s="30"/>
      <c r="BN110" s="27"/>
      <c r="BO110" s="28"/>
      <c r="BP110" s="28"/>
      <c r="BQ110" s="28"/>
      <c r="BR110" s="28"/>
      <c r="BS110" s="28"/>
      <c r="BT110" s="28"/>
      <c r="BV110" s="28"/>
      <c r="BW110" s="28"/>
      <c r="BX110" s="28"/>
      <c r="BY110" s="28"/>
      <c r="BZ110" s="28"/>
      <c r="CA110" s="29"/>
      <c r="CV110" s="31"/>
    </row>
    <row r="111" spans="1:100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Encargos'!$L28)</f>
        <v>129</v>
      </c>
      <c r="N111" s="4">
        <f>Forward!N111+(-'Swap - Encargos'!$L28)</f>
        <v>186</v>
      </c>
      <c r="O111" s="4">
        <f>Forward!O111+(-'Swap - Encargos'!$L28)</f>
        <v>177</v>
      </c>
      <c r="P111" s="4">
        <f>Forward!P111+(-'Swap - Encargos'!$L28)</f>
        <v>171</v>
      </c>
      <c r="Q111" s="4">
        <f>Forward!Q111+(-'Swap - Encargos'!$L28)</f>
        <v>161</v>
      </c>
      <c r="R111" s="4">
        <f>Forward!R111+(-'Swap - Encargos'!$L28)</f>
        <v>155</v>
      </c>
      <c r="S111" s="4">
        <f>Forward!S111+(-'Swap - Encargos'!$L28)</f>
        <v>150</v>
      </c>
      <c r="T111" s="4">
        <f>Forward!T111+(-'Swap - Encargos'!$L28)</f>
        <v>145</v>
      </c>
      <c r="U111" s="4">
        <f>Forward!U111</f>
        <v>0</v>
      </c>
      <c r="V111" s="6"/>
      <c r="W111" s="20">
        <f t="shared" si="0"/>
        <v>165.16666666666666</v>
      </c>
      <c r="X111" s="20">
        <f t="shared" si="1"/>
        <v>171.69958847736629</v>
      </c>
      <c r="Y111" s="23">
        <f t="shared" si="2"/>
        <v>165.23333333333332</v>
      </c>
      <c r="Z111" s="23">
        <f t="shared" si="3"/>
        <v>165.44290123456787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181.33333333333334</v>
      </c>
      <c r="AJ111" s="9">
        <f t="shared" si="8"/>
        <v>0.52332852332852331</v>
      </c>
      <c r="AK111" s="9">
        <f t="shared" si="9"/>
        <v>0.52332852332852331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  <c r="AS111" s="30"/>
      <c r="BN111" s="30"/>
      <c r="CA111" s="31"/>
      <c r="CV111" s="31"/>
    </row>
    <row r="112" spans="1:100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Encargos'!$L29)</f>
        <v>129</v>
      </c>
      <c r="N112" s="4">
        <f>Forward!N112+(-'Swap - Encargos'!$L29)</f>
        <v>171</v>
      </c>
      <c r="O112" s="4">
        <f>Forward!O112+(-'Swap - Encargos'!$L29)</f>
        <v>165</v>
      </c>
      <c r="P112" s="4">
        <f>Forward!P112+(-'Swap - Encargos'!$L29)</f>
        <v>159</v>
      </c>
      <c r="Q112" s="4">
        <f>Forward!Q112+(-'Swap - Encargos'!$L29)</f>
        <v>160</v>
      </c>
      <c r="R112" s="4">
        <f>Forward!R112+(-'Swap - Encargos'!$L29)</f>
        <v>156</v>
      </c>
      <c r="S112" s="4">
        <f>Forward!S112+(-'Swap - Encargos'!$L29)</f>
        <v>151</v>
      </c>
      <c r="T112" s="4">
        <f>Forward!T112+(-'Swap - Encargos'!$L29)</f>
        <v>146</v>
      </c>
      <c r="U112" s="4">
        <f>Forward!U112</f>
        <v>0</v>
      </c>
      <c r="V112" s="6"/>
      <c r="W112" s="20">
        <f t="shared" si="0"/>
        <v>156.66666666666666</v>
      </c>
      <c r="X112" s="20">
        <f t="shared" si="1"/>
        <v>171.69958847736629</v>
      </c>
      <c r="Y112" s="23">
        <f t="shared" si="2"/>
        <v>157.69999999999999</v>
      </c>
      <c r="Z112" s="23">
        <f t="shared" si="3"/>
        <v>165.44290123456787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189.83333333333334</v>
      </c>
      <c r="AJ112" s="9">
        <f t="shared" si="8"/>
        <v>0.54785954785954794</v>
      </c>
      <c r="AK112" s="9">
        <f t="shared" si="9"/>
        <v>0.54785954785954794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  <c r="AS112" s="30"/>
      <c r="BN112" s="30"/>
      <c r="CA112" s="31"/>
      <c r="CV112" s="31"/>
    </row>
    <row r="113" spans="1:100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Encargos'!$L30)</f>
        <v>120</v>
      </c>
      <c r="N113" s="4">
        <f>Forward!N113+(-'Swap - Encargos'!$L30)</f>
        <v>155</v>
      </c>
      <c r="O113" s="4">
        <f>Forward!O113+(-'Swap - Encargos'!$L30)</f>
        <v>156</v>
      </c>
      <c r="P113" s="4">
        <f>Forward!P113+(-'Swap - Encargos'!$L30)</f>
        <v>152</v>
      </c>
      <c r="Q113" s="4">
        <f>Forward!Q113+(-'Swap - Encargos'!$L30)</f>
        <v>147</v>
      </c>
      <c r="R113" s="4">
        <f>Forward!R113+(-'Swap - Encargos'!$L30)</f>
        <v>142</v>
      </c>
      <c r="S113" s="4">
        <f>Forward!S113+(-'Swap - Encargos'!$L30)</f>
        <v>137</v>
      </c>
      <c r="T113" s="4">
        <f>Forward!T113+(-'Swap - Encargos'!$L30)</f>
        <v>132</v>
      </c>
      <c r="U113" s="4">
        <f>Forward!U113</f>
        <v>0</v>
      </c>
      <c r="V113" s="6"/>
      <c r="W113" s="20">
        <f t="shared" si="0"/>
        <v>146.33333333333334</v>
      </c>
      <c r="X113" s="20">
        <f t="shared" si="1"/>
        <v>171.69958847736629</v>
      </c>
      <c r="Y113" s="23">
        <f t="shared" si="2"/>
        <v>147.1</v>
      </c>
      <c r="Z113" s="23">
        <f t="shared" si="3"/>
        <v>165.44290123456787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200.16666666666666</v>
      </c>
      <c r="AJ113" s="9">
        <f t="shared" si="8"/>
        <v>0.57768157768157768</v>
      </c>
      <c r="AK113" s="9">
        <f t="shared" si="9"/>
        <v>0.57768157768157768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  <c r="AS113" s="30"/>
      <c r="BN113" s="30"/>
      <c r="CA113" s="31"/>
      <c r="CV113" s="31"/>
    </row>
    <row r="114" spans="1:100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Encargos'!$L31)</f>
        <v>90</v>
      </c>
      <c r="N114" s="4">
        <f>Forward!N114+(-'Swap - Encargos'!$L31)</f>
        <v>130</v>
      </c>
      <c r="O114" s="4">
        <f>Forward!O114+(-'Swap - Encargos'!$L31)</f>
        <v>145</v>
      </c>
      <c r="P114" s="4">
        <f>Forward!P114+(-'Swap - Encargos'!$L31)</f>
        <v>142</v>
      </c>
      <c r="Q114" s="4">
        <f>Forward!Q114+(-'Swap - Encargos'!$L31)</f>
        <v>137</v>
      </c>
      <c r="R114" s="4">
        <f>Forward!R114+(-'Swap - Encargos'!$L31)</f>
        <v>132</v>
      </c>
      <c r="S114" s="4">
        <f>Forward!S114+(-'Swap - Encargos'!$L31)</f>
        <v>127</v>
      </c>
      <c r="T114" s="4">
        <f>Forward!T114+(-'Swap - Encargos'!$L31)</f>
        <v>122</v>
      </c>
      <c r="U114" s="4">
        <f>Forward!U114</f>
        <v>0</v>
      </c>
      <c r="V114" s="6"/>
      <c r="W114" s="20">
        <f t="shared" si="0"/>
        <v>127.44444444444444</v>
      </c>
      <c r="X114" s="20">
        <f t="shared" si="1"/>
        <v>171.69958847736629</v>
      </c>
      <c r="Y114" s="23">
        <f t="shared" si="2"/>
        <v>131.6</v>
      </c>
      <c r="Z114" s="23">
        <f t="shared" si="3"/>
        <v>165.44290123456787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219.05555555555554</v>
      </c>
      <c r="AJ114" s="9">
        <f t="shared" si="8"/>
        <v>0.63219496552829879</v>
      </c>
      <c r="AK114" s="9">
        <f t="shared" si="9"/>
        <v>0.63219496552829879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  <c r="AS114" s="30"/>
      <c r="BN114" s="30"/>
      <c r="CA114" s="31"/>
      <c r="CV114" s="31"/>
    </row>
    <row r="115" spans="1:100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Encargos'!$L32)</f>
        <v>142</v>
      </c>
      <c r="N115" s="4">
        <f>Forward!N115+(-'Swap - Encargos'!$L32)</f>
        <v>157</v>
      </c>
      <c r="O115" s="4">
        <f>Forward!O115+(-'Swap - Encargos'!$L32)</f>
        <v>158</v>
      </c>
      <c r="P115" s="4">
        <f>Forward!P115+(-'Swap - Encargos'!$L32)</f>
        <v>150</v>
      </c>
      <c r="Q115" s="4">
        <f>Forward!Q115+(-'Swap - Encargos'!$L32)</f>
        <v>145</v>
      </c>
      <c r="R115" s="4">
        <f>Forward!R115+(-'Swap - Encargos'!$L32)</f>
        <v>140</v>
      </c>
      <c r="S115" s="4">
        <f>Forward!S115+(-'Swap - Encargos'!$L32)</f>
        <v>135</v>
      </c>
      <c r="T115" s="4">
        <f>Forward!T115+(-'Swap - Encargos'!$L32)</f>
        <v>130</v>
      </c>
      <c r="U115" s="4">
        <f>Forward!U115</f>
        <v>0</v>
      </c>
      <c r="V115" s="6"/>
      <c r="W115" s="20">
        <f t="shared" si="0"/>
        <v>153.44444444444446</v>
      </c>
      <c r="X115" s="20">
        <f t="shared" si="1"/>
        <v>171.69958847736629</v>
      </c>
      <c r="Y115" s="23">
        <f t="shared" si="2"/>
        <v>150.23333333333332</v>
      </c>
      <c r="Z115" s="23">
        <f t="shared" si="3"/>
        <v>165.44290123456787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193.05555555555554</v>
      </c>
      <c r="AJ115" s="9">
        <f t="shared" si="8"/>
        <v>0.55715889049222378</v>
      </c>
      <c r="AK115" s="9">
        <f t="shared" si="9"/>
        <v>0.55715889049222378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  <c r="AS115" s="30"/>
      <c r="BN115" s="30"/>
      <c r="CA115" s="31"/>
      <c r="CV115" s="31"/>
    </row>
    <row r="116" spans="1:100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Encargos'!$L33)</f>
        <v>200</v>
      </c>
      <c r="N116" s="4">
        <f>Forward!N116+(-'Swap - Encargos'!$L33)</f>
        <v>182</v>
      </c>
      <c r="O116" s="4">
        <f>Forward!O116+(-'Swap - Encargos'!$L33)</f>
        <v>167</v>
      </c>
      <c r="P116" s="4">
        <f>Forward!P116+(-'Swap - Encargos'!$L33)</f>
        <v>151</v>
      </c>
      <c r="Q116" s="4">
        <f>Forward!Q116+(-'Swap - Encargos'!$L33)</f>
        <v>146</v>
      </c>
      <c r="R116" s="4">
        <f>Forward!R116+(-'Swap - Encargos'!$L33)</f>
        <v>141</v>
      </c>
      <c r="S116" s="4">
        <f>Forward!S116+(-'Swap - Encargos'!$L33)</f>
        <v>136</v>
      </c>
      <c r="T116" s="4">
        <f>Forward!T116+(-'Swap - Encargos'!$L33)</f>
        <v>131</v>
      </c>
      <c r="U116" s="4">
        <f>Forward!U116</f>
        <v>0</v>
      </c>
      <c r="V116" s="6"/>
      <c r="W116" s="20">
        <f t="shared" si="0"/>
        <v>174.83333333333334</v>
      </c>
      <c r="X116" s="20">
        <f t="shared" si="1"/>
        <v>171.69958847736629</v>
      </c>
      <c r="Y116" s="23">
        <f t="shared" si="2"/>
        <v>163.30000000000001</v>
      </c>
      <c r="Z116" s="23">
        <f t="shared" si="3"/>
        <v>165.44290123456787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171.66666666666666</v>
      </c>
      <c r="AJ116" s="9">
        <f t="shared" si="8"/>
        <v>0.49543049543049539</v>
      </c>
      <c r="AK116" s="9">
        <f t="shared" si="9"/>
        <v>0.49543049543049539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  <c r="AS116" s="30"/>
      <c r="BN116" s="30"/>
      <c r="CA116" s="31"/>
      <c r="CV116" s="31"/>
    </row>
    <row r="117" spans="1:100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Encargos'!$L34)</f>
        <v>155</v>
      </c>
      <c r="N117" s="4">
        <f>Forward!N117+(-'Swap - Encargos'!$L34)</f>
        <v>172</v>
      </c>
      <c r="O117" s="4">
        <f>Forward!O117+(-'Swap - Encargos'!$L34)</f>
        <v>162</v>
      </c>
      <c r="P117" s="4">
        <f>Forward!P117+(-'Swap - Encargos'!$L34)</f>
        <v>150</v>
      </c>
      <c r="Q117" s="4">
        <f>Forward!Q117+(-'Swap - Encargos'!$L34)</f>
        <v>145</v>
      </c>
      <c r="R117" s="4">
        <f>Forward!R117+(-'Swap - Encargos'!$L34)</f>
        <v>140</v>
      </c>
      <c r="S117" s="4">
        <f>Forward!S117+(-'Swap - Encargos'!$L34)</f>
        <v>135</v>
      </c>
      <c r="T117" s="4">
        <f>Forward!T117+(-'Swap - Encargos'!$L34)</f>
        <v>130</v>
      </c>
      <c r="U117" s="4">
        <f>Forward!U117</f>
        <v>0</v>
      </c>
      <c r="V117" s="6"/>
      <c r="W117" s="20">
        <f t="shared" si="0"/>
        <v>162.02777777777777</v>
      </c>
      <c r="X117" s="20">
        <f t="shared" si="1"/>
        <v>171.69958847736629</v>
      </c>
      <c r="Y117" s="23">
        <f t="shared" si="2"/>
        <v>155.05000000000001</v>
      </c>
      <c r="Z117" s="23">
        <f t="shared" si="3"/>
        <v>165.44290123456787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184.47222222222223</v>
      </c>
      <c r="AJ117" s="9">
        <f t="shared" si="8"/>
        <v>0.53238736572069911</v>
      </c>
      <c r="AK117" s="9">
        <f t="shared" si="9"/>
        <v>0.53238736572069911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  <c r="AS117" s="30"/>
      <c r="BN117" s="30"/>
      <c r="CA117" s="31"/>
      <c r="CV117" s="31"/>
    </row>
    <row r="118" spans="1:100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Encargos'!$L35)</f>
        <v>198</v>
      </c>
      <c r="N118" s="4">
        <f>Forward!N118+(-'Swap - Encargos'!$L35)</f>
        <v>186</v>
      </c>
      <c r="O118" s="4">
        <f>Forward!O118+(-'Swap - Encargos'!$L35)</f>
        <v>170</v>
      </c>
      <c r="P118" s="4">
        <f>Forward!P118+(-'Swap - Encargos'!$L35)</f>
        <v>153</v>
      </c>
      <c r="Q118" s="4">
        <f>Forward!Q118+(-'Swap - Encargos'!$L35)</f>
        <v>148</v>
      </c>
      <c r="R118" s="4">
        <f>Forward!R118+(-'Swap - Encargos'!$L35)</f>
        <v>143</v>
      </c>
      <c r="S118" s="4">
        <f>Forward!S118+(-'Swap - Encargos'!$L35)</f>
        <v>138</v>
      </c>
      <c r="T118" s="4">
        <f>Forward!T118+(-'Swap - Encargos'!$L35)</f>
        <v>133</v>
      </c>
      <c r="U118" s="4">
        <f>Forward!U118</f>
        <v>0</v>
      </c>
      <c r="V118" s="6"/>
      <c r="W118" s="20">
        <f t="shared" si="0"/>
        <v>174.66666666666666</v>
      </c>
      <c r="X118" s="20">
        <f t="shared" si="1"/>
        <v>171.69958847736629</v>
      </c>
      <c r="Y118" s="23">
        <f t="shared" si="2"/>
        <v>163.66666666666666</v>
      </c>
      <c r="Z118" s="23">
        <f t="shared" si="3"/>
        <v>165.44290123456787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171.83333333333334</v>
      </c>
      <c r="AJ118" s="9">
        <f t="shared" si="8"/>
        <v>0.49591149591149591</v>
      </c>
      <c r="AK118" s="9">
        <f t="shared" si="9"/>
        <v>0.49591149591149591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  <c r="AS118" s="30"/>
      <c r="BN118" s="30"/>
      <c r="CA118" s="31"/>
      <c r="CV118" s="31"/>
    </row>
    <row r="119" spans="1:100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Encargos'!$L36)</f>
        <v>290</v>
      </c>
      <c r="N119" s="4">
        <f>Forward!N119+(-'Swap - Encargos'!$L36)</f>
        <v>213</v>
      </c>
      <c r="O119" s="4">
        <f>Forward!O119+(-'Swap - Encargos'!$L36)</f>
        <v>171</v>
      </c>
      <c r="P119" s="4">
        <f>Forward!P119+(-'Swap - Encargos'!$L36)</f>
        <v>151</v>
      </c>
      <c r="Q119" s="4">
        <f>Forward!Q119+(-'Swap - Encargos'!$L36)</f>
        <v>146</v>
      </c>
      <c r="R119" s="4">
        <f>Forward!R119+(-'Swap - Encargos'!$L36)</f>
        <v>141</v>
      </c>
      <c r="S119" s="4">
        <f>Forward!S119+(-'Swap - Encargos'!$L36)</f>
        <v>136</v>
      </c>
      <c r="T119" s="4">
        <f>Forward!T119+(-'Swap - Encargos'!$L36)</f>
        <v>131</v>
      </c>
      <c r="U119" s="4">
        <f>Forward!U119</f>
        <v>0</v>
      </c>
      <c r="V119" s="6"/>
      <c r="W119" s="20">
        <f t="shared" si="0"/>
        <v>189.91666666666666</v>
      </c>
      <c r="X119" s="20">
        <f t="shared" si="1"/>
        <v>171.69958847736629</v>
      </c>
      <c r="Y119" s="23">
        <f t="shared" si="2"/>
        <v>171.85</v>
      </c>
      <c r="Z119" s="23">
        <f t="shared" si="3"/>
        <v>165.44290123456787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156.58333333333334</v>
      </c>
      <c r="AJ119" s="9">
        <f t="shared" si="8"/>
        <v>0.45189995189995191</v>
      </c>
      <c r="AK119" s="9">
        <f t="shared" si="9"/>
        <v>0.45189995189995191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  <c r="AS119" s="30"/>
      <c r="BN119" s="30"/>
      <c r="CA119" s="31"/>
      <c r="CV119" s="31"/>
    </row>
    <row r="120" spans="1:100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Encargos'!$L37)</f>
        <v>252</v>
      </c>
      <c r="N120" s="4">
        <f>Forward!N120+(-'Swap - Encargos'!$L37)</f>
        <v>146</v>
      </c>
      <c r="O120" s="4">
        <f>Forward!O120+(-'Swap - Encargos'!$L37)</f>
        <v>159</v>
      </c>
      <c r="P120" s="4">
        <f>Forward!P120+(-'Swap - Encargos'!$L37)</f>
        <v>148</v>
      </c>
      <c r="Q120" s="4">
        <f>Forward!Q120+(-'Swap - Encargos'!$L37)</f>
        <v>143</v>
      </c>
      <c r="R120" s="4">
        <f>Forward!R120+(-'Swap - Encargos'!$L37)</f>
        <v>138</v>
      </c>
      <c r="S120" s="4">
        <f>Forward!S120+(-'Swap - Encargos'!$L37)</f>
        <v>133</v>
      </c>
      <c r="T120" s="4">
        <f>Forward!T120+(-'Swap - Encargos'!$L37)</f>
        <v>128</v>
      </c>
      <c r="U120" s="4">
        <f>Forward!U120</f>
        <v>0</v>
      </c>
      <c r="V120" s="6"/>
      <c r="W120" s="20">
        <f t="shared" si="0"/>
        <v>156.77777777777777</v>
      </c>
      <c r="X120" s="20">
        <f t="shared" si="1"/>
        <v>171.69958847736629</v>
      </c>
      <c r="Y120" s="23">
        <f t="shared" si="2"/>
        <v>150.6</v>
      </c>
      <c r="Z120" s="23">
        <f t="shared" si="3"/>
        <v>165.44290123456787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189.72222222222223</v>
      </c>
      <c r="AJ120" s="9">
        <f t="shared" si="8"/>
        <v>0.54753888087221425</v>
      </c>
      <c r="AK120" s="9">
        <f t="shared" si="9"/>
        <v>0.54753888087221425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  <c r="AS120" s="30"/>
      <c r="BN120" s="30"/>
      <c r="CA120" s="31"/>
      <c r="CV120" s="31"/>
    </row>
    <row r="121" spans="1:100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Encargos'!$L38)</f>
        <v>87</v>
      </c>
      <c r="N121" s="4">
        <f>Forward!N121+(-'Swap - Encargos'!$L38)</f>
        <v>150</v>
      </c>
      <c r="O121" s="4">
        <f>Forward!O121+(-'Swap - Encargos'!$L38)</f>
        <v>161</v>
      </c>
      <c r="P121" s="4">
        <f>Forward!P121+(-'Swap - Encargos'!$L38)</f>
        <v>156</v>
      </c>
      <c r="Q121" s="4">
        <f>Forward!Q121+(-'Swap - Encargos'!$L38)</f>
        <v>151</v>
      </c>
      <c r="R121" s="4">
        <f>Forward!R121+(-'Swap - Encargos'!$L38)</f>
        <v>146</v>
      </c>
      <c r="S121" s="4">
        <f>Forward!S121+(-'Swap - Encargos'!$L38)</f>
        <v>141</v>
      </c>
      <c r="T121" s="4">
        <f>Forward!T121+(-'Swap - Encargos'!$L38)</f>
        <v>136</v>
      </c>
      <c r="U121" s="4">
        <f>Forward!U121</f>
        <v>0</v>
      </c>
      <c r="V121" s="6"/>
      <c r="W121" s="20">
        <f t="shared" si="0"/>
        <v>153.75</v>
      </c>
      <c r="X121" s="20">
        <f t="shared" si="1"/>
        <v>171.69958847736629</v>
      </c>
      <c r="Y121" s="23">
        <f t="shared" si="2"/>
        <v>151.81666666666666</v>
      </c>
      <c r="Z121" s="23">
        <f t="shared" si="3"/>
        <v>165.44290123456787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192.75</v>
      </c>
      <c r="AJ121" s="9">
        <f t="shared" si="8"/>
        <v>0.55627705627705626</v>
      </c>
      <c r="AK121" s="9">
        <f t="shared" si="9"/>
        <v>0.55627705627705626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  <c r="AS121" s="30"/>
      <c r="BN121" s="30"/>
      <c r="CA121" s="31"/>
      <c r="CV121" s="31"/>
    </row>
    <row r="122" spans="1:100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Encargos'!$L39)</f>
        <v>145</v>
      </c>
      <c r="O122" s="4">
        <f>Forward!O122+(-'Swap - Encargos'!$L39)</f>
        <v>169</v>
      </c>
      <c r="P122" s="4">
        <f>Forward!P122+(-'Swap - Encargos'!$L39)</f>
        <v>150</v>
      </c>
      <c r="Q122" s="4">
        <f>Forward!Q122+(-'Swap - Encargos'!$L39)</f>
        <v>145</v>
      </c>
      <c r="R122" s="4">
        <f>Forward!R122+(-'Swap - Encargos'!$L39)</f>
        <v>140</v>
      </c>
      <c r="S122" s="4">
        <f>Forward!S122+(-'Swap - Encargos'!$L39)</f>
        <v>135</v>
      </c>
      <c r="T122" s="4">
        <f>Forward!T122+(-'Swap - Encargos'!$L39)</f>
        <v>130</v>
      </c>
      <c r="U122" s="4">
        <f>Forward!U122</f>
        <v>0</v>
      </c>
      <c r="V122" s="6"/>
      <c r="W122" s="20">
        <f t="shared" si="0"/>
        <v>154.66666666666666</v>
      </c>
      <c r="X122" s="20">
        <f t="shared" si="1"/>
        <v>171.69958847736629</v>
      </c>
      <c r="Y122" s="23">
        <f t="shared" si="2"/>
        <v>149.80000000000001</v>
      </c>
      <c r="Z122" s="23">
        <f t="shared" si="3"/>
        <v>165.44290123456787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223.63333333333335</v>
      </c>
      <c r="AJ122" s="9">
        <f t="shared" si="8"/>
        <v>0.59115340558639529</v>
      </c>
      <c r="AK122" s="9">
        <f t="shared" si="9"/>
        <v>0.59115340558639529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  <c r="AS122" s="30"/>
      <c r="BN122" s="30"/>
      <c r="CA122" s="31"/>
      <c r="CV122" s="31"/>
    </row>
    <row r="123" spans="1:100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Encargos'!$L40)</f>
        <v>197</v>
      </c>
      <c r="O123" s="4">
        <f>Forward!O123+(-'Swap - Encargos'!$L40)</f>
        <v>189</v>
      </c>
      <c r="P123" s="4">
        <f>Forward!P123+(-'Swap - Encargos'!$L40)</f>
        <v>168</v>
      </c>
      <c r="Q123" s="4">
        <f>Forward!Q123+(-'Swap - Encargos'!$L40)</f>
        <v>153</v>
      </c>
      <c r="R123" s="4">
        <f>Forward!R123+(-'Swap - Encargos'!$L40)</f>
        <v>148</v>
      </c>
      <c r="S123" s="4">
        <f>Forward!S123+(-'Swap - Encargos'!$L40)</f>
        <v>143</v>
      </c>
      <c r="T123" s="4">
        <f>Forward!T123+(-'Swap - Encargos'!$L40)</f>
        <v>133</v>
      </c>
      <c r="U123" s="4">
        <f>Forward!U123</f>
        <v>0</v>
      </c>
      <c r="V123" s="6"/>
      <c r="W123" s="20">
        <f t="shared" si="0"/>
        <v>183.44444444444446</v>
      </c>
      <c r="X123" s="20">
        <f t="shared" si="1"/>
        <v>171.69958847736629</v>
      </c>
      <c r="Y123" s="23">
        <f t="shared" si="2"/>
        <v>170.1</v>
      </c>
      <c r="Z123" s="23">
        <f t="shared" si="3"/>
        <v>165.44290123456787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194.85555555555555</v>
      </c>
      <c r="AJ123" s="9">
        <f t="shared" si="8"/>
        <v>0.51508209240168001</v>
      </c>
      <c r="AK123" s="9">
        <f t="shared" si="9"/>
        <v>0.51508209240168001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  <c r="AS123" s="30"/>
      <c r="BN123" s="30"/>
      <c r="CA123" s="31"/>
      <c r="CV123" s="31"/>
    </row>
    <row r="124" spans="1:100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Encargos'!$L41)</f>
        <v>292</v>
      </c>
      <c r="O124" s="4">
        <f>Forward!O124+(-'Swap - Encargos'!$L41)</f>
        <v>212</v>
      </c>
      <c r="P124" s="4">
        <f>Forward!P124+(-'Swap - Encargos'!$L41)</f>
        <v>176</v>
      </c>
      <c r="Q124" s="4">
        <f>Forward!Q124+(-'Swap - Encargos'!$L41)</f>
        <v>161</v>
      </c>
      <c r="R124" s="4">
        <f>Forward!R124+(-'Swap - Encargos'!$L41)</f>
        <v>156</v>
      </c>
      <c r="S124" s="4">
        <f>Forward!S124+(-'Swap - Encargos'!$L41)</f>
        <v>151</v>
      </c>
      <c r="T124" s="4">
        <f>Forward!T124+(-'Swap - Encargos'!$L41)</f>
        <v>141</v>
      </c>
      <c r="U124" s="4">
        <f>Forward!U124</f>
        <v>0</v>
      </c>
      <c r="V124" s="6"/>
      <c r="W124" s="20">
        <f t="shared" si="0"/>
        <v>219.38888888888889</v>
      </c>
      <c r="X124" s="20">
        <f t="shared" si="1"/>
        <v>171.69958847736629</v>
      </c>
      <c r="Y124" s="23">
        <f t="shared" si="2"/>
        <v>194.7</v>
      </c>
      <c r="Z124" s="23">
        <f t="shared" si="3"/>
        <v>165.44290123456787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158.91111111111113</v>
      </c>
      <c r="AJ124" s="9">
        <f t="shared" si="8"/>
        <v>0.42006637882926545</v>
      </c>
      <c r="AK124" s="9">
        <f t="shared" si="9"/>
        <v>0.42006637882926545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  <c r="AS124" s="30"/>
      <c r="BN124" s="30"/>
      <c r="CA124" s="31"/>
      <c r="CV124" s="31"/>
    </row>
    <row r="125" spans="1:100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Encargos'!$L42)</f>
        <v>340</v>
      </c>
      <c r="O125" s="4">
        <f>Forward!O125+(-'Swap - Encargos'!$L42)</f>
        <v>243</v>
      </c>
      <c r="P125" s="4">
        <f>Forward!P125+(-'Swap - Encargos'!$L42)</f>
        <v>188</v>
      </c>
      <c r="Q125" s="4">
        <f>Forward!Q125+(-'Swap - Encargos'!$L42)</f>
        <v>169</v>
      </c>
      <c r="R125" s="4">
        <f>Forward!R125+(-'Swap - Encargos'!$L42)</f>
        <v>164</v>
      </c>
      <c r="S125" s="4">
        <f>Forward!S125+(-'Swap - Encargos'!$L42)</f>
        <v>159</v>
      </c>
      <c r="T125" s="4">
        <f>Forward!T125+(-'Swap - Encargos'!$L42)</f>
        <v>149</v>
      </c>
      <c r="U125" s="4">
        <f>Forward!U125</f>
        <v>0</v>
      </c>
      <c r="V125" s="6"/>
      <c r="W125" s="20">
        <f t="shared" si="0"/>
        <v>242.75</v>
      </c>
      <c r="X125" s="20">
        <f t="shared" si="1"/>
        <v>171.69958847736629</v>
      </c>
      <c r="Y125" s="23">
        <f t="shared" si="2"/>
        <v>211.75</v>
      </c>
      <c r="Z125" s="23">
        <f t="shared" si="3"/>
        <v>165.44290123456787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135.55000000000001</v>
      </c>
      <c r="AJ125" s="9">
        <f t="shared" si="8"/>
        <v>0.35831350779804388</v>
      </c>
      <c r="AK125" s="9">
        <f t="shared" si="9"/>
        <v>0.35831350779804388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  <c r="AS125" s="30"/>
      <c r="BN125" s="30"/>
      <c r="CA125" s="31"/>
      <c r="CV125" s="31"/>
    </row>
    <row r="126" spans="1:100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Encargos'!$L43)</f>
        <v>326</v>
      </c>
      <c r="O126" s="4">
        <f>Forward!O126+(-'Swap - Encargos'!$L43)</f>
        <v>241</v>
      </c>
      <c r="P126" s="4">
        <f>Forward!P126+(-'Swap - Encargos'!$L43)</f>
        <v>191</v>
      </c>
      <c r="Q126" s="4">
        <f>Forward!Q126+(-'Swap - Encargos'!$L43)</f>
        <v>171</v>
      </c>
      <c r="R126" s="4">
        <f>Forward!R126+(-'Swap - Encargos'!$L43)</f>
        <v>166</v>
      </c>
      <c r="S126" s="4">
        <f>Forward!S126+(-'Swap - Encargos'!$L43)</f>
        <v>161</v>
      </c>
      <c r="T126" s="4">
        <f>Forward!T126+(-'Swap - Encargos'!$L43)</f>
        <v>151</v>
      </c>
      <c r="U126" s="4">
        <f>Forward!U126</f>
        <v>0</v>
      </c>
      <c r="V126" s="6"/>
      <c r="W126" s="20">
        <f t="shared" si="0"/>
        <v>235.44444444444446</v>
      </c>
      <c r="X126" s="20">
        <f t="shared" si="1"/>
        <v>171.69958847736629</v>
      </c>
      <c r="Y126" s="23">
        <f t="shared" si="2"/>
        <v>208</v>
      </c>
      <c r="Z126" s="23">
        <f t="shared" si="3"/>
        <v>165.44290123456787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142.85555555555555</v>
      </c>
      <c r="AJ126" s="9">
        <f t="shared" si="8"/>
        <v>0.37762504772814048</v>
      </c>
      <c r="AK126" s="9">
        <f t="shared" si="9"/>
        <v>0.37762504772814048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  <c r="AS126" s="30"/>
      <c r="BN126" s="30"/>
      <c r="CA126" s="31"/>
      <c r="CV126" s="31"/>
    </row>
    <row r="127" spans="1:100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Encargos'!$L44)</f>
        <v>334</v>
      </c>
      <c r="O127" s="4">
        <f>Forward!O127+(-'Swap - Encargos'!$L44)</f>
        <v>251</v>
      </c>
      <c r="P127" s="4">
        <f>Forward!P127+(-'Swap - Encargos'!$L44)</f>
        <v>190</v>
      </c>
      <c r="Q127" s="4">
        <f>Forward!Q127+(-'Swap - Encargos'!$L44)</f>
        <v>172</v>
      </c>
      <c r="R127" s="4">
        <f>Forward!R127+(-'Swap - Encargos'!$L44)</f>
        <v>167</v>
      </c>
      <c r="S127" s="4">
        <f>Forward!S127+(-'Swap - Encargos'!$L44)</f>
        <v>162</v>
      </c>
      <c r="T127" s="4">
        <f>Forward!T127+(-'Swap - Encargos'!$L44)</f>
        <v>152</v>
      </c>
      <c r="U127" s="4">
        <f>Forward!U127</f>
        <v>0</v>
      </c>
      <c r="V127" s="6"/>
      <c r="W127" s="20">
        <f t="shared" si="0"/>
        <v>235.83333333333334</v>
      </c>
      <c r="X127" s="20">
        <f t="shared" si="1"/>
        <v>171.69958847736629</v>
      </c>
      <c r="Y127" s="23">
        <f t="shared" si="2"/>
        <v>208.46666666666667</v>
      </c>
      <c r="Z127" s="23">
        <f t="shared" si="3"/>
        <v>165.44290123456787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142.46666666666667</v>
      </c>
      <c r="AJ127" s="9">
        <f t="shared" si="8"/>
        <v>0.37659705700942814</v>
      </c>
      <c r="AK127" s="9">
        <f t="shared" si="9"/>
        <v>0.37659705700942814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  <c r="AS127" s="30"/>
      <c r="BN127" s="30"/>
      <c r="CA127" s="31"/>
      <c r="CV127" s="31"/>
    </row>
    <row r="128" spans="1:100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Encargos'!$L45)</f>
        <v>286</v>
      </c>
      <c r="O128" s="4">
        <f>Forward!O128+(-'Swap - Encargos'!$L45)</f>
        <v>246</v>
      </c>
      <c r="P128" s="4">
        <f>Forward!P128+(-'Swap - Encargos'!$L45)</f>
        <v>194</v>
      </c>
      <c r="Q128" s="4">
        <f>Forward!Q128+(-'Swap - Encargos'!$L45)</f>
        <v>174</v>
      </c>
      <c r="R128" s="4">
        <f>Forward!R128+(-'Swap - Encargos'!$L45)</f>
        <v>169</v>
      </c>
      <c r="S128" s="4">
        <f>Forward!S128+(-'Swap - Encargos'!$L45)</f>
        <v>164</v>
      </c>
      <c r="T128" s="4">
        <f>Forward!T128+(-'Swap - Encargos'!$L45)</f>
        <v>154</v>
      </c>
      <c r="U128" s="4">
        <f>Forward!U128</f>
        <v>0</v>
      </c>
      <c r="V128" s="6"/>
      <c r="W128" s="20">
        <f t="shared" si="0"/>
        <v>223.33333333333334</v>
      </c>
      <c r="X128" s="20">
        <f t="shared" si="1"/>
        <v>171.69958847736629</v>
      </c>
      <c r="Y128" s="23">
        <f t="shared" si="2"/>
        <v>201.6</v>
      </c>
      <c r="Z128" s="23">
        <f t="shared" si="3"/>
        <v>165.44290123456787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154.96666666666667</v>
      </c>
      <c r="AJ128" s="9">
        <f t="shared" si="8"/>
        <v>0.40963961582518282</v>
      </c>
      <c r="AK128" s="9">
        <f t="shared" si="9"/>
        <v>0.40963961582518282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  <c r="AS128" s="30"/>
      <c r="BN128" s="30"/>
      <c r="CA128" s="31"/>
      <c r="CV128" s="31"/>
    </row>
    <row r="129" spans="1:100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Encargos'!$L46)</f>
        <v>263</v>
      </c>
      <c r="O129" s="4">
        <f>Forward!O129+(-'Swap - Encargos'!$L46)</f>
        <v>238</v>
      </c>
      <c r="P129" s="4">
        <f>Forward!P129+(-'Swap - Encargos'!$L46)</f>
        <v>196</v>
      </c>
      <c r="Q129" s="4">
        <f>Forward!Q129+(-'Swap - Encargos'!$L46)</f>
        <v>175</v>
      </c>
      <c r="R129" s="4">
        <f>Forward!R129+(-'Swap - Encargos'!$L46)</f>
        <v>170</v>
      </c>
      <c r="S129" s="4">
        <f>Forward!S129+(-'Swap - Encargos'!$L46)</f>
        <v>165</v>
      </c>
      <c r="T129" s="4">
        <f>Forward!T129+(-'Swap - Encargos'!$L46)</f>
        <v>155</v>
      </c>
      <c r="U129" s="4">
        <f>Forward!U129</f>
        <v>0</v>
      </c>
      <c r="V129" s="6"/>
      <c r="W129" s="20">
        <f t="shared" si="0"/>
        <v>215.22222222222223</v>
      </c>
      <c r="X129" s="20">
        <f t="shared" si="1"/>
        <v>171.69958847736629</v>
      </c>
      <c r="Y129" s="23">
        <f t="shared" si="2"/>
        <v>196.96666666666667</v>
      </c>
      <c r="Z129" s="23">
        <f t="shared" si="3"/>
        <v>165.44290123456787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163.07777777777778</v>
      </c>
      <c r="AJ129" s="9">
        <f t="shared" si="8"/>
        <v>0.43108056510118364</v>
      </c>
      <c r="AK129" s="9">
        <f t="shared" si="9"/>
        <v>0.43108056510118364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  <c r="AS129" s="30"/>
      <c r="BN129" s="30"/>
      <c r="CA129" s="31"/>
      <c r="CV129" s="31"/>
    </row>
    <row r="130" spans="1:100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Encargos'!$L47)</f>
        <v>303</v>
      </c>
      <c r="O130" s="4">
        <f>Forward!O130+(-'Swap - Encargos'!$L47)</f>
        <v>259</v>
      </c>
      <c r="P130" s="4">
        <f>Forward!P130+(-'Swap - Encargos'!$L47)</f>
        <v>211</v>
      </c>
      <c r="Q130" s="4">
        <f>Forward!Q130+(-'Swap - Encargos'!$L47)</f>
        <v>190</v>
      </c>
      <c r="R130" s="4">
        <f>Forward!R130+(-'Swap - Encargos'!$L47)</f>
        <v>185</v>
      </c>
      <c r="S130" s="4">
        <f>Forward!S130+(-'Swap - Encargos'!$L47)</f>
        <v>180</v>
      </c>
      <c r="T130" s="4">
        <f>Forward!T130+(-'Swap - Encargos'!$L47)</f>
        <v>170</v>
      </c>
      <c r="U130" s="4">
        <f>Forward!U130</f>
        <v>0</v>
      </c>
      <c r="V130" s="6"/>
      <c r="W130" s="20">
        <f t="shared" si="0"/>
        <v>232.55555555555554</v>
      </c>
      <c r="X130" s="20">
        <f t="shared" si="1"/>
        <v>171.69958847736629</v>
      </c>
      <c r="Y130" s="23">
        <f t="shared" si="2"/>
        <v>213.2</v>
      </c>
      <c r="Z130" s="23">
        <f t="shared" si="3"/>
        <v>165.44290123456787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145.74444444444447</v>
      </c>
      <c r="AJ130" s="9">
        <f t="shared" si="8"/>
        <v>0.38526155021000386</v>
      </c>
      <c r="AK130" s="9">
        <f t="shared" si="9"/>
        <v>0.38526155021000386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  <c r="AS130" s="30"/>
      <c r="BN130" s="30"/>
      <c r="CA130" s="31"/>
      <c r="CV130" s="31"/>
    </row>
    <row r="131" spans="1:100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Encargos'!$L48)</f>
        <v>292</v>
      </c>
      <c r="O131" s="4">
        <f>Forward!O131+(-'Swap - Encargos'!$L48)</f>
        <v>251</v>
      </c>
      <c r="P131" s="4">
        <f>Forward!P131+(-'Swap - Encargos'!$L48)</f>
        <v>212</v>
      </c>
      <c r="Q131" s="4">
        <f>Forward!Q131+(-'Swap - Encargos'!$L48)</f>
        <v>200</v>
      </c>
      <c r="R131" s="4">
        <f>Forward!R131+(-'Swap - Encargos'!$L48)</f>
        <v>195</v>
      </c>
      <c r="S131" s="4">
        <f>Forward!S131+(-'Swap - Encargos'!$L48)</f>
        <v>190</v>
      </c>
      <c r="T131" s="4">
        <f>Forward!T131+(-'Swap - Encargos'!$L48)</f>
        <v>180</v>
      </c>
      <c r="U131" s="4">
        <f>Forward!U131</f>
        <v>0</v>
      </c>
      <c r="V131" s="6"/>
      <c r="W131" s="20">
        <f t="shared" si="0"/>
        <v>228.66666666666666</v>
      </c>
      <c r="X131" s="20">
        <f t="shared" si="1"/>
        <v>171.69958847736629</v>
      </c>
      <c r="Y131" s="23">
        <f t="shared" si="2"/>
        <v>214.7</v>
      </c>
      <c r="Z131" s="23">
        <f t="shared" si="3"/>
        <v>165.44290123456787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149.63333333333335</v>
      </c>
      <c r="AJ131" s="9">
        <f t="shared" si="8"/>
        <v>0.39554145739712754</v>
      </c>
      <c r="AK131" s="9">
        <f>IF(AJ131&gt;0,AJ131,0)</f>
        <v>0.39554145739712754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  <c r="AS131" s="30"/>
      <c r="BN131" s="30"/>
      <c r="CA131" s="31"/>
      <c r="CV131" s="31"/>
    </row>
    <row r="132" spans="1:100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Encargos'!$L49)</f>
        <v>265</v>
      </c>
      <c r="O132" s="4">
        <f>Forward!O132+(-'Swap - Encargos'!$L49)</f>
        <v>249</v>
      </c>
      <c r="P132" s="4">
        <f>Forward!P132+(-'Swap - Encargos'!$L49)</f>
        <v>203</v>
      </c>
      <c r="Q132" s="4">
        <f>Forward!Q132+(-'Swap - Encargos'!$L49)</f>
        <v>195</v>
      </c>
      <c r="R132" s="4">
        <f>Forward!R132+(-'Swap - Encargos'!$L49)</f>
        <v>190</v>
      </c>
      <c r="S132" s="4">
        <f>Forward!S132+(-'Swap - Encargos'!$L49)</f>
        <v>185</v>
      </c>
      <c r="T132" s="4">
        <f>Forward!T132+(-'Swap - Encargos'!$L49)</f>
        <v>175</v>
      </c>
      <c r="U132" s="4">
        <f>Forward!U132</f>
        <v>0</v>
      </c>
      <c r="V132" s="6"/>
      <c r="W132" s="20">
        <f t="shared" si="0"/>
        <v>219.55555555555554</v>
      </c>
      <c r="X132" s="20">
        <f t="shared" si="1"/>
        <v>171.69958847736629</v>
      </c>
      <c r="Y132" s="23">
        <f t="shared" si="2"/>
        <v>207.06666666666666</v>
      </c>
      <c r="Z132" s="23">
        <f t="shared" si="3"/>
        <v>165.44290123456787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158.74444444444447</v>
      </c>
      <c r="AJ132" s="9">
        <f t="shared" si="8"/>
        <v>0.41962581137838872</v>
      </c>
      <c r="AK132" s="9">
        <f>IF(AJ132&gt;0,AJ132,0)</f>
        <v>0.41962581137838872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  <c r="AS132" s="30"/>
      <c r="BN132" s="30"/>
      <c r="CA132" s="31"/>
      <c r="CV132" s="31"/>
    </row>
    <row r="133" spans="1:100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Encargos'!$L50)</f>
        <v>282</v>
      </c>
      <c r="O133" s="4">
        <f>Forward!O133+(-'Swap - Encargos'!$L50)</f>
        <v>286</v>
      </c>
      <c r="P133" s="4">
        <f>Forward!P133+(-'Swap - Encargos'!$L50)</f>
        <v>235</v>
      </c>
      <c r="Q133" s="4">
        <f>Forward!Q133+(-'Swap - Encargos'!$L50)</f>
        <v>230</v>
      </c>
      <c r="R133" s="4">
        <f>Forward!R133+(-'Swap - Encargos'!$L50)</f>
        <v>201</v>
      </c>
      <c r="S133" s="4">
        <f>Forward!S133+(-'Swap - Encargos'!$L50)</f>
        <v>175</v>
      </c>
      <c r="T133" s="4">
        <f>Forward!T133+(-'Swap - Encargos'!$L50)</f>
        <v>165</v>
      </c>
      <c r="U133" s="4">
        <f>Forward!U133</f>
        <v>0</v>
      </c>
      <c r="V133" s="6"/>
      <c r="W133" s="20">
        <f t="shared" si="0"/>
        <v>251.77777777777777</v>
      </c>
      <c r="X133" s="20">
        <f t="shared" si="1"/>
        <v>171.69958847736629</v>
      </c>
      <c r="Y133" s="23">
        <f t="shared" si="2"/>
        <v>227.18333333333334</v>
      </c>
      <c r="Z133" s="23">
        <f t="shared" si="3"/>
        <v>165.44290123456787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126.52222222222224</v>
      </c>
      <c r="AJ133" s="9">
        <f t="shared" si="8"/>
        <v>0.33444943754222106</v>
      </c>
      <c r="AK133" s="9">
        <f>IF(AJ133&gt;0,AJ133,0)</f>
        <v>0.33444943754222106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  <c r="AS133" s="30"/>
      <c r="BN133" s="30"/>
      <c r="CA133" s="31"/>
      <c r="CV133" s="31"/>
    </row>
    <row r="134" spans="1:100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Encargos'!$L51)</f>
        <v>334</v>
      </c>
      <c r="P134" s="4">
        <f>Forward!P134+(-'Swap - Encargos'!$L51)</f>
        <v>264</v>
      </c>
      <c r="Q134" s="4">
        <f>Forward!Q134+(-'Swap - Encargos'!$L51)</f>
        <v>245</v>
      </c>
      <c r="R134" s="4">
        <f>Forward!R134+(-'Swap - Encargos'!$L51)</f>
        <v>225</v>
      </c>
      <c r="S134" s="4">
        <f>Forward!S134+(-'Swap - Encargos'!$L51)</f>
        <v>185</v>
      </c>
      <c r="T134" s="4">
        <f>Forward!T134+(-'Swap - Encargos'!$L51)</f>
        <v>173</v>
      </c>
      <c r="U134" s="4">
        <f>Forward!U134</f>
        <v>0</v>
      </c>
      <c r="V134" s="6"/>
      <c r="W134" s="20">
        <f t="shared" si="0"/>
        <v>281</v>
      </c>
      <c r="X134" s="20">
        <f t="shared" si="1"/>
        <v>171.69958847736629</v>
      </c>
      <c r="Y134" s="23">
        <f t="shared" si="2"/>
        <v>250.6</v>
      </c>
      <c r="Z134" s="23">
        <f t="shared" si="3"/>
        <v>165.44290123456787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109</v>
      </c>
      <c r="AJ134" s="9">
        <f t="shared" si="8"/>
        <v>0.27948717948717949</v>
      </c>
      <c r="AK134" s="9">
        <f>IF(AJ134&gt;0,AJ134,0)</f>
        <v>0.27948717948717949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  <c r="AS134" s="30"/>
      <c r="BN134" s="30"/>
      <c r="CA134" s="31"/>
      <c r="CV134" s="31"/>
    </row>
    <row r="135" spans="1:100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Encargos'!$L52)</f>
        <v>406</v>
      </c>
      <c r="P135" s="4">
        <f>Forward!P135+(-'Swap - Encargos'!$L52)</f>
        <v>284</v>
      </c>
      <c r="Q135" s="4">
        <f>Forward!Q135+(-'Swap - Encargos'!$L52)</f>
        <v>268</v>
      </c>
      <c r="R135" s="4">
        <f>Forward!R135+(-'Swap - Encargos'!$L52)</f>
        <v>240</v>
      </c>
      <c r="S135" s="4">
        <f>Forward!S135+(-'Swap - Encargos'!$L52)</f>
        <v>217</v>
      </c>
      <c r="T135" s="4">
        <f>Forward!T135+(-'Swap - Encargos'!$L52)</f>
        <v>179</v>
      </c>
      <c r="U135" s="4">
        <f>Forward!U135</f>
        <v>0</v>
      </c>
      <c r="V135" s="6"/>
      <c r="W135" s="20">
        <f t="shared" si="0"/>
        <v>314.72222222222223</v>
      </c>
      <c r="X135" s="20">
        <f t="shared" si="1"/>
        <v>171.69958847736629</v>
      </c>
      <c r="Y135" s="23">
        <f t="shared" si="2"/>
        <v>279.21666666666664</v>
      </c>
      <c r="Z135" s="23">
        <f t="shared" si="3"/>
        <v>165.44290123456787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75.277777777777771</v>
      </c>
      <c r="AJ135" s="9">
        <f>(AE135-W135)/AE135</f>
        <v>0.19301994301994299</v>
      </c>
      <c r="AK135" s="9">
        <f>IF(AJ135&gt;0,AJ135,0)</f>
        <v>0.19301994301994299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  <c r="AS135" s="30"/>
      <c r="BN135" s="30"/>
      <c r="CA135" s="31"/>
      <c r="CV135" s="31"/>
    </row>
    <row r="136" spans="1:100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Encargos'!$L53)</f>
        <v>370</v>
      </c>
      <c r="P136" s="4">
        <f>Forward!P136+(-'Swap - Encargos'!$L53)</f>
        <v>268</v>
      </c>
      <c r="Q136" s="4">
        <f>Forward!Q136+(-'Swap - Encargos'!$L53)</f>
        <v>252</v>
      </c>
      <c r="R136" s="4">
        <f>Forward!R136+(-'Swap - Encargos'!$L53)</f>
        <v>231</v>
      </c>
      <c r="S136" s="4">
        <f>Forward!S136+(-'Swap - Encargos'!$L53)</f>
        <v>210</v>
      </c>
      <c r="T136" s="4">
        <f>Forward!T136+(-'Swap - Encargos'!$L53)</f>
        <v>188</v>
      </c>
      <c r="U136" s="4">
        <f>Forward!U136</f>
        <v>0</v>
      </c>
      <c r="V136" s="6"/>
      <c r="W136" s="20">
        <f t="shared" si="0"/>
        <v>288.94444444444446</v>
      </c>
      <c r="X136" s="20">
        <f t="shared" si="1"/>
        <v>171.69958847736629</v>
      </c>
      <c r="Y136" s="23">
        <f t="shared" si="2"/>
        <v>260.13333333333333</v>
      </c>
      <c r="Z136" s="23">
        <f t="shared" si="3"/>
        <v>165.44290123456787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39" si="16">$AE136+$AB136</f>
        <v>434.63</v>
      </c>
      <c r="AH136" s="8">
        <f t="shared" si="6"/>
        <v>468.77</v>
      </c>
      <c r="AI136" s="25">
        <f t="shared" ref="AI136:AI139" si="17">(AE136-W136)</f>
        <v>101.05555555555554</v>
      </c>
      <c r="AJ136" s="9">
        <f t="shared" ref="AJ136:AJ139" si="18">(AE136-W136)/AE136</f>
        <v>0.25911680911680907</v>
      </c>
      <c r="AK136" s="9">
        <f t="shared" ref="AK136:AK139" si="19">IF(AJ136&gt;0,AJ136,0)</f>
        <v>0.25911680911680907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  <c r="AS136" s="30"/>
      <c r="BN136" s="32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4"/>
      <c r="CV136" s="31"/>
    </row>
    <row r="137" spans="1:100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Encargos'!$L54)</f>
        <v>295</v>
      </c>
      <c r="P137" s="4">
        <f>Forward!P137+(-'Swap - Encargos'!$L54)</f>
        <v>266</v>
      </c>
      <c r="Q137" s="4">
        <f>Forward!Q137+(-'Swap - Encargos'!$L54)</f>
        <v>250</v>
      </c>
      <c r="R137" s="4">
        <f>Forward!R137+(-'Swap - Encargos'!$L54)</f>
        <v>226</v>
      </c>
      <c r="S137" s="4">
        <f>Forward!S137+(-'Swap - Encargos'!$L54)</f>
        <v>201</v>
      </c>
      <c r="T137" s="4">
        <f>Forward!T137+(-'Swap - Encargos'!$L54)</f>
        <v>184</v>
      </c>
      <c r="U137" s="4">
        <f>Forward!U137</f>
        <v>0</v>
      </c>
      <c r="V137" s="4"/>
      <c r="W137" s="20">
        <f t="shared" si="0"/>
        <v>264.58333333333331</v>
      </c>
      <c r="X137" s="20">
        <f t="shared" si="1"/>
        <v>171.69958847736629</v>
      </c>
      <c r="Y137" s="23">
        <f t="shared" si="2"/>
        <v>242.05</v>
      </c>
      <c r="Z137" s="23">
        <f t="shared" si="3"/>
        <v>165.44290123456787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125.41666666666669</v>
      </c>
      <c r="AJ137" s="9">
        <f t="shared" si="18"/>
        <v>0.3215811965811966</v>
      </c>
      <c r="AK137" s="9">
        <f t="shared" si="19"/>
        <v>0.3215811965811966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  <c r="AS137" s="32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  <c r="CQ137" s="33"/>
      <c r="CR137" s="33"/>
      <c r="CS137" s="33"/>
      <c r="CT137" s="33"/>
      <c r="CU137" s="33"/>
      <c r="CV137" s="34"/>
    </row>
    <row r="138" spans="1:100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Encargos'!$L55)</f>
        <v>307</v>
      </c>
      <c r="P138" s="4">
        <f>Forward!P138+(-'Swap - Encargos'!$L55)</f>
        <v>287</v>
      </c>
      <c r="Q138" s="4">
        <f>Forward!Q138+(-'Swap - Encargos'!$L55)</f>
        <v>263</v>
      </c>
      <c r="R138" s="4">
        <f>Forward!R138+(-'Swap - Encargos'!$L55)</f>
        <v>237</v>
      </c>
      <c r="S138" s="4">
        <f>Forward!S138+(-'Swap - Encargos'!$L55)</f>
        <v>219</v>
      </c>
      <c r="T138" s="4">
        <f>Forward!T138+(-'Swap - Encargos'!$L55)</f>
        <v>190</v>
      </c>
      <c r="U138" s="4">
        <f>Forward!U138</f>
        <v>0</v>
      </c>
      <c r="V138" s="4"/>
      <c r="W138" s="20">
        <f t="shared" si="0"/>
        <v>277.88888888888891</v>
      </c>
      <c r="X138" s="20">
        <f t="shared" si="1"/>
        <v>171.69958847736629</v>
      </c>
      <c r="Y138" s="23">
        <f t="shared" si="2"/>
        <v>254.8</v>
      </c>
      <c r="Z138" s="23">
        <f t="shared" si="3"/>
        <v>165.44290123456787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112.11111111111109</v>
      </c>
      <c r="AJ138" s="9">
        <f t="shared" si="18"/>
        <v>0.28746438746438741</v>
      </c>
      <c r="AK138" s="9">
        <f t="shared" si="19"/>
        <v>0.28746438746438741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100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Encargos'!$L56)</f>
        <v>284</v>
      </c>
      <c r="P139" s="4">
        <f>Forward!P139+(-'Swap - Encargos'!$L56)</f>
        <v>283</v>
      </c>
      <c r="Q139" s="4">
        <f>Forward!Q139+(-'Swap - Encargos'!$L56)</f>
        <v>265</v>
      </c>
      <c r="R139" s="4">
        <f>Forward!R139+(-'Swap - Encargos'!$L56)</f>
        <v>240</v>
      </c>
      <c r="S139" s="4">
        <f>Forward!S139+(-'Swap - Encargos'!$L56)</f>
        <v>221</v>
      </c>
      <c r="T139" s="4">
        <f>Forward!T139+(-'Swap - Encargos'!$L56)</f>
        <v>192</v>
      </c>
      <c r="U139" s="4">
        <f>Forward!U139</f>
        <v>0</v>
      </c>
      <c r="V139" s="4"/>
      <c r="W139" s="20">
        <f t="shared" si="0"/>
        <v>271.22222222222223</v>
      </c>
      <c r="X139" s="20">
        <f t="shared" si="1"/>
        <v>171.69958847736629</v>
      </c>
      <c r="Y139" s="23">
        <f t="shared" si="2"/>
        <v>250.93333333333334</v>
      </c>
      <c r="Z139" s="23">
        <f t="shared" si="3"/>
        <v>165.44290123456787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118.77777777777777</v>
      </c>
      <c r="AJ139" s="9">
        <f t="shared" si="18"/>
        <v>0.30455840455840455</v>
      </c>
      <c r="AK139" s="9">
        <f t="shared" si="19"/>
        <v>0.30455840455840455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100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100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100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100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100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93401-5FB8-4A65-B918-67DB700E036A}">
  <dimension ref="A1:AR145"/>
  <sheetViews>
    <sheetView topLeftCell="E78" zoomScale="85" zoomScaleNormal="85" workbookViewId="0">
      <selection sqref="A1:XFD104857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Encargos'!B3+'Swap - Encargos'!N3-'Swap - Encargos'!$M3)</f>
        <v>248</v>
      </c>
      <c r="L86" s="4">
        <f>Forward!L86+(-'Swap - Encargos'!C3+'Swap - Encargos'!O3-'Swap - Encargos'!$M3)</f>
        <v>258</v>
      </c>
      <c r="M86" s="4">
        <f>Forward!M86+(-'Swap - Encargos'!D3+'Swap - Encargos'!P3-'Swap - Encargos'!$M3)</f>
        <v>240</v>
      </c>
      <c r="N86" s="4">
        <f>Forward!N86+(-'Swap - Encargos'!E3+'Swap - Encargos'!Q3-'Swap - Encargos'!$M3)</f>
        <v>225</v>
      </c>
      <c r="O86" s="4">
        <f>Forward!O86+(-'Swap - Encargos'!F3+'Swap - Encargos'!R3-'Swap - Encargos'!$M3)</f>
        <v>217</v>
      </c>
      <c r="P86" s="4">
        <f>Forward!P86+(-'Swap - Encargos'!G3+'Swap - Encargos'!S3-'Swap - Encargos'!$M3)</f>
        <v>215</v>
      </c>
      <c r="Q86" s="4">
        <f>Forward!Q86+(-'Swap - Encargos'!H3+'Swap - Encargos'!T3-'Swap - Encargos'!$M3)</f>
        <v>212</v>
      </c>
      <c r="R86" s="4">
        <f>Forward!R86+(-'Swap - Encargos'!I3+'Swap - Encargos'!U3-'Swap - Encargos'!$M3)</f>
        <v>208</v>
      </c>
      <c r="S86" s="4">
        <f>Forward!S86+(-'Swap - Encargos'!J3+'Swap - Encargos'!V3-'Swap - Encargos'!$M3)</f>
        <v>203</v>
      </c>
      <c r="T86" s="4">
        <f>Forward!T86+(-'Swap - Encargos'!K3+'Swap - Encargos'!W3-'Swap - Encargos'!$M3)</f>
        <v>198</v>
      </c>
      <c r="U86" s="4">
        <f>Forward!U86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248.66666666666666</v>
      </c>
      <c r="X86" s="20">
        <f t="shared" ref="X86:X139" si="1">AVERAGE($W$2:$W$198)</f>
        <v>221.83950617283949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237.6</v>
      </c>
      <c r="Z86" s="23">
        <f t="shared" ref="Z86:Z139" si="3">AVERAGE($Y$2:$Y$198)</f>
        <v>219.05092592592592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39" si="4">$AE86+$AA86</f>
        <v>335.89</v>
      </c>
      <c r="AG86" s="14">
        <f t="shared" ref="AG86:AG130" si="5">$AE86+$AB86</f>
        <v>371</v>
      </c>
      <c r="AH86" s="8">
        <f t="shared" ref="AH86:AH139" si="6">$AE86+$AC86</f>
        <v>403.95</v>
      </c>
      <c r="AI86" s="25">
        <f t="shared" ref="AI86:AI134" si="7">(AE86-W86)</f>
        <v>57.333333333333343</v>
      </c>
      <c r="AJ86" s="9">
        <f t="shared" ref="AJ86:AJ134" si="8">(AE86-W86)/AE86</f>
        <v>0.18736383442265797</v>
      </c>
      <c r="AK86" s="9">
        <f t="shared" ref="AK86:AK130" si="9">IF(AJ86&gt;0,AJ86,0)</f>
        <v>0.18736383442265797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Encargos'!B4+'Swap - Encargos'!N4-'Swap - Encargos'!$M4)</f>
        <v>180</v>
      </c>
      <c r="L87" s="4">
        <f>Forward!L87+(-'Swap - Encargos'!C4+'Swap - Encargos'!O4-'Swap - Encargos'!$M4)</f>
        <v>247</v>
      </c>
      <c r="M87" s="4">
        <f>Forward!M87+(-'Swap - Encargos'!D4+'Swap - Encargos'!P4-'Swap - Encargos'!$M4)</f>
        <v>243</v>
      </c>
      <c r="N87" s="4">
        <f>Forward!N87+(-'Swap - Encargos'!E4+'Swap - Encargos'!Q4-'Swap - Encargos'!$M4)</f>
        <v>225</v>
      </c>
      <c r="O87" s="4">
        <f>Forward!O87+(-'Swap - Encargos'!F4+'Swap - Encargos'!R4-'Swap - Encargos'!$M4)</f>
        <v>223</v>
      </c>
      <c r="P87" s="4">
        <f>Forward!P87+(-'Swap - Encargos'!G4+'Swap - Encargos'!S4-'Swap - Encargos'!$M4)</f>
        <v>215</v>
      </c>
      <c r="Q87" s="4">
        <f>Forward!Q87+(-'Swap - Encargos'!H4+'Swap - Encargos'!T4-'Swap - Encargos'!$M4)</f>
        <v>212</v>
      </c>
      <c r="R87" s="4">
        <f>Forward!R87+(-'Swap - Encargos'!I4+'Swap - Encargos'!U4-'Swap - Encargos'!$M4)</f>
        <v>208</v>
      </c>
      <c r="S87" s="4">
        <f>Forward!S87+(-'Swap - Encargos'!J4+'Swap - Encargos'!V4-'Swap - Encargos'!$M4)</f>
        <v>203</v>
      </c>
      <c r="T87" s="4">
        <f>Forward!T87+(-'Swap - Encargos'!K4+'Swap - Encargos'!W4-'Swap - Encargos'!$M4)</f>
        <v>198</v>
      </c>
      <c r="U87" s="4">
        <f>Forward!U87</f>
        <v>0</v>
      </c>
      <c r="V87" s="6"/>
      <c r="W87" s="20">
        <f t="shared" si="0"/>
        <v>224.58333333333334</v>
      </c>
      <c r="X87" s="20">
        <f t="shared" si="1"/>
        <v>221.83950617283949</v>
      </c>
      <c r="Y87" s="23">
        <f t="shared" si="2"/>
        <v>224.18333333333334</v>
      </c>
      <c r="Z87" s="23">
        <f t="shared" si="3"/>
        <v>219.05092592592592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81.416666666666657</v>
      </c>
      <c r="AJ87" s="9">
        <f t="shared" si="8"/>
        <v>0.26606753812636164</v>
      </c>
      <c r="AK87" s="9">
        <f t="shared" si="9"/>
        <v>0.26606753812636164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Encargos'!B5+'Swap - Encargos'!N5-'Swap - Encargos'!$M5)</f>
        <v>222</v>
      </c>
      <c r="L88" s="4">
        <f>Forward!L88+(-'Swap - Encargos'!C5+'Swap - Encargos'!O5-'Swap - Encargos'!$M5)</f>
        <v>278</v>
      </c>
      <c r="M88" s="4">
        <f>Forward!M88+(-'Swap - Encargos'!D5+'Swap - Encargos'!P5-'Swap - Encargos'!$M5)</f>
        <v>249</v>
      </c>
      <c r="N88" s="4">
        <f>Forward!N88+(-'Swap - Encargos'!E5+'Swap - Encargos'!Q5-'Swap - Encargos'!$M5)</f>
        <v>220</v>
      </c>
      <c r="O88" s="4">
        <f>Forward!O88+(-'Swap - Encargos'!F5+'Swap - Encargos'!R5-'Swap - Encargos'!$M5)</f>
        <v>218</v>
      </c>
      <c r="P88" s="4">
        <f>Forward!P88+(-'Swap - Encargos'!G5+'Swap - Encargos'!S5-'Swap - Encargos'!$M5)</f>
        <v>214</v>
      </c>
      <c r="Q88" s="4">
        <f>Forward!Q88+(-'Swap - Encargos'!H5+'Swap - Encargos'!T5-'Swap - Encargos'!$M5)</f>
        <v>211</v>
      </c>
      <c r="R88" s="4">
        <f>Forward!R88+(-'Swap - Encargos'!I5+'Swap - Encargos'!U5-'Swap - Encargos'!$M5)</f>
        <v>207</v>
      </c>
      <c r="S88" s="4">
        <f>Forward!S88+(-'Swap - Encargos'!J5+'Swap - Encargos'!V5-'Swap - Encargos'!$M5)</f>
        <v>202</v>
      </c>
      <c r="T88" s="4">
        <f>Forward!T88+(-'Swap - Encargos'!K5+'Swap - Encargos'!W5-'Swap - Encargos'!$M5)</f>
        <v>197</v>
      </c>
      <c r="U88" s="4">
        <f>Forward!U88</f>
        <v>0</v>
      </c>
      <c r="V88" s="6"/>
      <c r="W88" s="20">
        <f t="shared" si="0"/>
        <v>249.55555555555554</v>
      </c>
      <c r="X88" s="20">
        <f t="shared" si="1"/>
        <v>221.83950617283949</v>
      </c>
      <c r="Y88" s="23">
        <f t="shared" si="2"/>
        <v>237.13333333333333</v>
      </c>
      <c r="Z88" s="23">
        <f t="shared" si="3"/>
        <v>219.05092592592592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56.444444444444457</v>
      </c>
      <c r="AJ88" s="9">
        <f t="shared" si="8"/>
        <v>0.1844589687726943</v>
      </c>
      <c r="AK88" s="9">
        <f t="shared" si="9"/>
        <v>0.1844589687726943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Encargos'!B6+'Swap - Encargos'!N6-'Swap - Encargos'!$M6)</f>
        <v>203</v>
      </c>
      <c r="L89" s="4">
        <f>Forward!L89+(-'Swap - Encargos'!C6+'Swap - Encargos'!O6-'Swap - Encargos'!$M6)</f>
        <v>273</v>
      </c>
      <c r="M89" s="4">
        <f>Forward!M89+(-'Swap - Encargos'!D6+'Swap - Encargos'!P6-'Swap - Encargos'!$M6)</f>
        <v>253</v>
      </c>
      <c r="N89" s="4">
        <f>Forward!N89+(-'Swap - Encargos'!E6+'Swap - Encargos'!Q6-'Swap - Encargos'!$M6)</f>
        <v>231</v>
      </c>
      <c r="O89" s="4">
        <f>Forward!O89+(-'Swap - Encargos'!F6+'Swap - Encargos'!R6-'Swap - Encargos'!$M6)</f>
        <v>221</v>
      </c>
      <c r="P89" s="4">
        <f>Forward!P89+(-'Swap - Encargos'!G6+'Swap - Encargos'!S6-'Swap - Encargos'!$M6)</f>
        <v>216</v>
      </c>
      <c r="Q89" s="4">
        <f>Forward!Q89+(-'Swap - Encargos'!H6+'Swap - Encargos'!T6-'Swap - Encargos'!$M6)</f>
        <v>213</v>
      </c>
      <c r="R89" s="4">
        <f>Forward!R89+(-'Swap - Encargos'!I6+'Swap - Encargos'!U6-'Swap - Encargos'!$M6)</f>
        <v>211</v>
      </c>
      <c r="S89" s="4">
        <f>Forward!S89+(-'Swap - Encargos'!J6+'Swap - Encargos'!V6-'Swap - Encargos'!$M6)</f>
        <v>206</v>
      </c>
      <c r="T89" s="4">
        <f>Forward!T89+(-'Swap - Encargos'!K6+'Swap - Encargos'!W6-'Swap - Encargos'!$M6)</f>
        <v>201</v>
      </c>
      <c r="U89" s="4">
        <f>Forward!U89</f>
        <v>0</v>
      </c>
      <c r="V89" s="6"/>
      <c r="W89" s="20">
        <f t="shared" si="0"/>
        <v>245.33333333333334</v>
      </c>
      <c r="X89" s="20">
        <f t="shared" si="1"/>
        <v>221.83950617283949</v>
      </c>
      <c r="Y89" s="23">
        <f t="shared" si="2"/>
        <v>236.85</v>
      </c>
      <c r="Z89" s="23">
        <f t="shared" si="3"/>
        <v>219.05092592592592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60.666666666666657</v>
      </c>
      <c r="AJ89" s="9">
        <f t="shared" si="8"/>
        <v>0.19825708061002176</v>
      </c>
      <c r="AK89" s="9">
        <f t="shared" si="9"/>
        <v>0.19825708061002176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Encargos'!B7+'Swap - Encargos'!N7-'Swap - Encargos'!$M7)</f>
        <v>199</v>
      </c>
      <c r="L90" s="4">
        <f>Forward!L90+(-'Swap - Encargos'!C7+'Swap - Encargos'!O7-'Swap - Encargos'!$M7)</f>
        <v>249</v>
      </c>
      <c r="M90" s="4">
        <f>Forward!M90+(-'Swap - Encargos'!D7+'Swap - Encargos'!P7-'Swap - Encargos'!$M7)</f>
        <v>256</v>
      </c>
      <c r="N90" s="4">
        <f>Forward!N90+(-'Swap - Encargos'!E7+'Swap - Encargos'!Q7-'Swap - Encargos'!$M7)</f>
        <v>241</v>
      </c>
      <c r="O90" s="4">
        <f>Forward!O90+(-'Swap - Encargos'!F7+'Swap - Encargos'!R7-'Swap - Encargos'!$M7)</f>
        <v>225</v>
      </c>
      <c r="P90" s="4">
        <f>Forward!P90+(-'Swap - Encargos'!G7+'Swap - Encargos'!S7-'Swap - Encargos'!$M7)</f>
        <v>222</v>
      </c>
      <c r="Q90" s="4">
        <f>Forward!Q90+(-'Swap - Encargos'!H7+'Swap - Encargos'!T7-'Swap - Encargos'!$M7)</f>
        <v>219</v>
      </c>
      <c r="R90" s="4">
        <f>Forward!R90+(-'Swap - Encargos'!I7+'Swap - Encargos'!U7-'Swap - Encargos'!$M7)</f>
        <v>217</v>
      </c>
      <c r="S90" s="4">
        <f>Forward!S90+(-'Swap - Encargos'!J7+'Swap - Encargos'!V7-'Swap - Encargos'!$M7)</f>
        <v>212</v>
      </c>
      <c r="T90" s="4">
        <f>Forward!T90+(-'Swap - Encargos'!K7+'Swap - Encargos'!W7-'Swap - Encargos'!$M7)</f>
        <v>207</v>
      </c>
      <c r="U90" s="4">
        <f>Forward!U90</f>
        <v>0</v>
      </c>
      <c r="V90" s="6"/>
      <c r="W90" s="20">
        <f t="shared" si="0"/>
        <v>239.33333333333334</v>
      </c>
      <c r="X90" s="20">
        <f t="shared" si="1"/>
        <v>221.83950617283949</v>
      </c>
      <c r="Y90" s="23">
        <f t="shared" si="2"/>
        <v>235.53333333333333</v>
      </c>
      <c r="Z90" s="23">
        <f t="shared" si="3"/>
        <v>219.05092592592592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66.666666666666657</v>
      </c>
      <c r="AJ90" s="9">
        <f t="shared" si="8"/>
        <v>0.21786492374727665</v>
      </c>
      <c r="AK90" s="9">
        <f t="shared" si="9"/>
        <v>0.21786492374727665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Encargos'!B8+'Swap - Encargos'!N8-'Swap - Encargos'!$M8)</f>
        <v>197</v>
      </c>
      <c r="L91" s="4">
        <f>Forward!L91+(-'Swap - Encargos'!C8+'Swap - Encargos'!O8-'Swap - Encargos'!$M8)</f>
        <v>255</v>
      </c>
      <c r="M91" s="4">
        <f>Forward!M91+(-'Swap - Encargos'!D8+'Swap - Encargos'!P8-'Swap - Encargos'!$M8)</f>
        <v>251</v>
      </c>
      <c r="N91" s="4">
        <f>Forward!N91+(-'Swap - Encargos'!E8+'Swap - Encargos'!Q8-'Swap - Encargos'!$M8)</f>
        <v>224</v>
      </c>
      <c r="O91" s="4">
        <f>Forward!O91+(-'Swap - Encargos'!F8+'Swap - Encargos'!R8-'Swap - Encargos'!$M8)</f>
        <v>219</v>
      </c>
      <c r="P91" s="4">
        <f>Forward!P91+(-'Swap - Encargos'!G8+'Swap - Encargos'!S8-'Swap - Encargos'!$M8)</f>
        <v>215</v>
      </c>
      <c r="Q91" s="4">
        <f>Forward!Q91+(-'Swap - Encargos'!H8+'Swap - Encargos'!T8-'Swap - Encargos'!$M8)</f>
        <v>212</v>
      </c>
      <c r="R91" s="4">
        <f>Forward!R91+(-'Swap - Encargos'!I8+'Swap - Encargos'!U8-'Swap - Encargos'!$M8)</f>
        <v>210</v>
      </c>
      <c r="S91" s="4">
        <f>Forward!S91+(-'Swap - Encargos'!J8+'Swap - Encargos'!V8-'Swap - Encargos'!$M8)</f>
        <v>205</v>
      </c>
      <c r="T91" s="4">
        <f>Forward!T91+(-'Swap - Encargos'!K8+'Swap - Encargos'!W8-'Swap - Encargos'!$M8)</f>
        <v>200</v>
      </c>
      <c r="U91" s="4">
        <f>Forward!U91</f>
        <v>0</v>
      </c>
      <c r="V91" s="6"/>
      <c r="W91" s="20">
        <f t="shared" si="0"/>
        <v>238.08333333333334</v>
      </c>
      <c r="X91" s="20">
        <f t="shared" si="1"/>
        <v>221.83950617283949</v>
      </c>
      <c r="Y91" s="23">
        <f t="shared" si="2"/>
        <v>230.7</v>
      </c>
      <c r="Z91" s="23">
        <f t="shared" si="3"/>
        <v>219.05092592592592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67.916666666666657</v>
      </c>
      <c r="AJ91" s="9">
        <f t="shared" si="8"/>
        <v>0.2219498910675381</v>
      </c>
      <c r="AK91" s="9">
        <f t="shared" si="9"/>
        <v>0.2219498910675381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Encargos'!B9+'Swap - Encargos'!N9-'Swap - Encargos'!$M9)</f>
        <v>123</v>
      </c>
      <c r="L92" s="4">
        <f>Forward!L92+(-'Swap - Encargos'!C9+'Swap - Encargos'!O9-'Swap - Encargos'!$M9)</f>
        <v>234</v>
      </c>
      <c r="M92" s="4">
        <f>Forward!M92+(-'Swap - Encargos'!D9+'Swap - Encargos'!P9-'Swap - Encargos'!$M9)</f>
        <v>238</v>
      </c>
      <c r="N92" s="4">
        <f>Forward!N92+(-'Swap - Encargos'!E9+'Swap - Encargos'!Q9-'Swap - Encargos'!$M9)</f>
        <v>229</v>
      </c>
      <c r="O92" s="4">
        <f>Forward!O92+(-'Swap - Encargos'!F9+'Swap - Encargos'!R9-'Swap - Encargos'!$M9)</f>
        <v>221</v>
      </c>
      <c r="P92" s="4">
        <f>Forward!P92+(-'Swap - Encargos'!G9+'Swap - Encargos'!S9-'Swap - Encargos'!$M9)</f>
        <v>215</v>
      </c>
      <c r="Q92" s="4">
        <f>Forward!Q92+(-'Swap - Encargos'!H9+'Swap - Encargos'!T9-'Swap - Encargos'!$M9)</f>
        <v>212</v>
      </c>
      <c r="R92" s="4">
        <f>Forward!R92+(-'Swap - Encargos'!I9+'Swap - Encargos'!U9-'Swap - Encargos'!$M9)</f>
        <v>210</v>
      </c>
      <c r="S92" s="4">
        <f>Forward!S92+(-'Swap - Encargos'!J9+'Swap - Encargos'!V9-'Swap - Encargos'!$M9)</f>
        <v>205</v>
      </c>
      <c r="T92" s="4">
        <f>Forward!T92+(-'Swap - Encargos'!K9+'Swap - Encargos'!W9-'Swap - Encargos'!$M9)</f>
        <v>200</v>
      </c>
      <c r="U92" s="4">
        <f>Forward!U92</f>
        <v>0</v>
      </c>
      <c r="V92" s="6"/>
      <c r="W92" s="20">
        <f t="shared" si="0"/>
        <v>216</v>
      </c>
      <c r="X92" s="20">
        <f t="shared" si="1"/>
        <v>221.83950617283949</v>
      </c>
      <c r="Y92" s="23">
        <f t="shared" si="2"/>
        <v>218.2</v>
      </c>
      <c r="Z92" s="23">
        <f t="shared" si="3"/>
        <v>219.05092592592592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90</v>
      </c>
      <c r="AJ92" s="9">
        <f t="shared" si="8"/>
        <v>0.29411764705882354</v>
      </c>
      <c r="AK92" s="9">
        <f t="shared" si="9"/>
        <v>0.29411764705882354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Encargos'!B10+'Swap - Encargos'!N10-'Swap - Encargos'!$M10)</f>
        <v>139</v>
      </c>
      <c r="L93" s="4">
        <f>Forward!L93+(-'Swap - Encargos'!C10+'Swap - Encargos'!O10-'Swap - Encargos'!$M10)</f>
        <v>230</v>
      </c>
      <c r="M93" s="4">
        <f>Forward!M93+(-'Swap - Encargos'!D10+'Swap - Encargos'!P10-'Swap - Encargos'!$M10)</f>
        <v>233</v>
      </c>
      <c r="N93" s="4">
        <f>Forward!N93+(-'Swap - Encargos'!E10+'Swap - Encargos'!Q10-'Swap - Encargos'!$M10)</f>
        <v>224</v>
      </c>
      <c r="O93" s="4">
        <f>Forward!O93+(-'Swap - Encargos'!F10+'Swap - Encargos'!R10-'Swap - Encargos'!$M10)</f>
        <v>217</v>
      </c>
      <c r="P93" s="4">
        <f>Forward!P93+(-'Swap - Encargos'!G10+'Swap - Encargos'!S10-'Swap - Encargos'!$M10)</f>
        <v>216</v>
      </c>
      <c r="Q93" s="4">
        <f>Forward!Q93+(-'Swap - Encargos'!H10+'Swap - Encargos'!T10-'Swap - Encargos'!$M10)</f>
        <v>216</v>
      </c>
      <c r="R93" s="4">
        <f>Forward!R93+(-'Swap - Encargos'!I10+'Swap - Encargos'!U10-'Swap - Encargos'!$M10)</f>
        <v>209</v>
      </c>
      <c r="S93" s="4">
        <f>Forward!S93+(-'Swap - Encargos'!J10+'Swap - Encargos'!V10-'Swap - Encargos'!$M10)</f>
        <v>204</v>
      </c>
      <c r="T93" s="4">
        <f>Forward!T93+(-'Swap - Encargos'!K10+'Swap - Encargos'!W10-'Swap - Encargos'!$M10)</f>
        <v>199</v>
      </c>
      <c r="U93" s="4">
        <f>Forward!U93</f>
        <v>0</v>
      </c>
      <c r="V93" s="6"/>
      <c r="W93" s="20">
        <f t="shared" si="0"/>
        <v>217.19444444444446</v>
      </c>
      <c r="X93" s="20">
        <f t="shared" si="1"/>
        <v>221.83950617283949</v>
      </c>
      <c r="Y93" s="23">
        <f t="shared" si="2"/>
        <v>217.58333333333334</v>
      </c>
      <c r="Z93" s="23">
        <f t="shared" si="3"/>
        <v>219.05092592592592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88.805555555555543</v>
      </c>
      <c r="AJ93" s="9">
        <f t="shared" si="8"/>
        <v>0.29021423384168477</v>
      </c>
      <c r="AK93" s="9">
        <f t="shared" si="9"/>
        <v>0.29021423384168477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Encargos'!B11+'Swap - Encargos'!N11-'Swap - Encargos'!$M11)</f>
        <v>153</v>
      </c>
      <c r="L94" s="4">
        <f>Forward!L94+(-'Swap - Encargos'!C11+'Swap - Encargos'!O11-'Swap - Encargos'!$M11)</f>
        <v>211</v>
      </c>
      <c r="M94" s="4">
        <f>Forward!M94+(-'Swap - Encargos'!D11+'Swap - Encargos'!P11-'Swap - Encargos'!$M11)</f>
        <v>232</v>
      </c>
      <c r="N94" s="4">
        <f>Forward!N94+(-'Swap - Encargos'!E11+'Swap - Encargos'!Q11-'Swap - Encargos'!$M11)</f>
        <v>228</v>
      </c>
      <c r="O94" s="4">
        <f>Forward!O94+(-'Swap - Encargos'!F11+'Swap - Encargos'!R11-'Swap - Encargos'!$M11)</f>
        <v>221</v>
      </c>
      <c r="P94" s="4">
        <f>Forward!P94+(-'Swap - Encargos'!G11+'Swap - Encargos'!S11-'Swap - Encargos'!$M11)</f>
        <v>219</v>
      </c>
      <c r="Q94" s="4">
        <f>Forward!Q94+(-'Swap - Encargos'!H11+'Swap - Encargos'!T11-'Swap - Encargos'!$M11)</f>
        <v>213</v>
      </c>
      <c r="R94" s="4">
        <f>Forward!R94+(-'Swap - Encargos'!I11+'Swap - Encargos'!U11-'Swap - Encargos'!$M11)</f>
        <v>207</v>
      </c>
      <c r="S94" s="4">
        <f>Forward!S94+(-'Swap - Encargos'!J11+'Swap - Encargos'!V11-'Swap - Encargos'!$M11)</f>
        <v>204</v>
      </c>
      <c r="T94" s="4">
        <f>Forward!T94+(-'Swap - Encargos'!K11+'Swap - Encargos'!W11-'Swap - Encargos'!$M11)</f>
        <v>201</v>
      </c>
      <c r="U94" s="4">
        <f>Forward!U94</f>
        <v>0</v>
      </c>
      <c r="V94" s="6"/>
      <c r="W94" s="20">
        <f t="shared" si="0"/>
        <v>215.33333333333334</v>
      </c>
      <c r="X94" s="20">
        <f t="shared" si="1"/>
        <v>221.83950617283949</v>
      </c>
      <c r="Y94" s="23">
        <f t="shared" si="2"/>
        <v>217.8</v>
      </c>
      <c r="Z94" s="23">
        <f t="shared" si="3"/>
        <v>219.05092592592592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90.666666666666657</v>
      </c>
      <c r="AJ94" s="9">
        <f t="shared" si="8"/>
        <v>0.29629629629629628</v>
      </c>
      <c r="AK94" s="9">
        <f t="shared" si="9"/>
        <v>0.29629629629629628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Encargos'!B12+'Swap - Encargos'!N12-'Swap - Encargos'!$M12)</f>
        <v>134</v>
      </c>
      <c r="L95" s="4">
        <f>Forward!L95+(-'Swap - Encargos'!C12+'Swap - Encargos'!O12-'Swap - Encargos'!$M12)</f>
        <v>187</v>
      </c>
      <c r="M95" s="4">
        <f>Forward!M95+(-'Swap - Encargos'!D12+'Swap - Encargos'!P12-'Swap - Encargos'!$M12)</f>
        <v>209</v>
      </c>
      <c r="N95" s="4">
        <f>Forward!N95+(-'Swap - Encargos'!E12+'Swap - Encargos'!Q12-'Swap - Encargos'!$M12)</f>
        <v>216</v>
      </c>
      <c r="O95" s="4">
        <f>Forward!O95+(-'Swap - Encargos'!F12+'Swap - Encargos'!R12-'Swap - Encargos'!$M12)</f>
        <v>204</v>
      </c>
      <c r="P95" s="4">
        <f>Forward!P95+(-'Swap - Encargos'!G12+'Swap - Encargos'!S12-'Swap - Encargos'!$M12)</f>
        <v>206</v>
      </c>
      <c r="Q95" s="4">
        <f>Forward!Q95+(-'Swap - Encargos'!H12+'Swap - Encargos'!T12-'Swap - Encargos'!$M12)</f>
        <v>200</v>
      </c>
      <c r="R95" s="4">
        <f>Forward!R95+(-'Swap - Encargos'!I12+'Swap - Encargos'!U12-'Swap - Encargos'!$M12)</f>
        <v>197</v>
      </c>
      <c r="S95" s="4">
        <f>Forward!S95+(-'Swap - Encargos'!J12+'Swap - Encargos'!V12-'Swap - Encargos'!$M12)</f>
        <v>194</v>
      </c>
      <c r="T95" s="4">
        <f>Forward!T95+(-'Swap - Encargos'!K12+'Swap - Encargos'!W12-'Swap - Encargos'!$M12)</f>
        <v>191</v>
      </c>
      <c r="U95" s="4">
        <f>Forward!U95</f>
        <v>0</v>
      </c>
      <c r="V95" s="6"/>
      <c r="W95" s="20">
        <f t="shared" si="0"/>
        <v>197.16666666666666</v>
      </c>
      <c r="X95" s="20">
        <f t="shared" si="1"/>
        <v>221.83950617283949</v>
      </c>
      <c r="Y95" s="23">
        <f t="shared" si="2"/>
        <v>200.8</v>
      </c>
      <c r="Z95" s="23">
        <f t="shared" si="3"/>
        <v>219.05092592592592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108.83333333333334</v>
      </c>
      <c r="AJ95" s="9">
        <f t="shared" si="8"/>
        <v>0.35566448801742923</v>
      </c>
      <c r="AK95" s="9">
        <f t="shared" si="9"/>
        <v>0.35566448801742923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Encargos'!B13+'Swap - Encargos'!N13-'Swap - Encargos'!$M13)</f>
        <v>133</v>
      </c>
      <c r="L96" s="4">
        <f>Forward!L96+(-'Swap - Encargos'!C13+'Swap - Encargos'!O13-'Swap - Encargos'!$M13)</f>
        <v>149</v>
      </c>
      <c r="M96" s="4">
        <f>Forward!M96+(-'Swap - Encargos'!D13+'Swap - Encargos'!P13-'Swap - Encargos'!$M13)</f>
        <v>183</v>
      </c>
      <c r="N96" s="4">
        <f>Forward!N96+(-'Swap - Encargos'!E13+'Swap - Encargos'!Q13-'Swap - Encargos'!$M13)</f>
        <v>198</v>
      </c>
      <c r="O96" s="4">
        <f>Forward!O96+(-'Swap - Encargos'!F13+'Swap - Encargos'!R13-'Swap - Encargos'!$M13)</f>
        <v>191</v>
      </c>
      <c r="P96" s="4">
        <f>Forward!P96+(-'Swap - Encargos'!G13+'Swap - Encargos'!S13-'Swap - Encargos'!$M13)</f>
        <v>201</v>
      </c>
      <c r="Q96" s="4">
        <f>Forward!Q96+(-'Swap - Encargos'!H13+'Swap - Encargos'!T13-'Swap - Encargos'!$M13)</f>
        <v>195</v>
      </c>
      <c r="R96" s="4">
        <f>Forward!R96+(-'Swap - Encargos'!I13+'Swap - Encargos'!U13-'Swap - Encargos'!$M13)</f>
        <v>195</v>
      </c>
      <c r="S96" s="4">
        <f>Forward!S96+(-'Swap - Encargos'!J13+'Swap - Encargos'!V13-'Swap - Encargos'!$M13)</f>
        <v>193</v>
      </c>
      <c r="T96" s="4">
        <f>Forward!T96+(-'Swap - Encargos'!K13+'Swap - Encargos'!W13-'Swap - Encargos'!$M13)</f>
        <v>186</v>
      </c>
      <c r="U96" s="4">
        <f>Forward!U96</f>
        <v>0</v>
      </c>
      <c r="V96" s="6"/>
      <c r="W96" s="20">
        <f t="shared" si="0"/>
        <v>173.05555555555554</v>
      </c>
      <c r="X96" s="20">
        <f t="shared" si="1"/>
        <v>221.83950617283949</v>
      </c>
      <c r="Y96" s="23">
        <f t="shared" si="2"/>
        <v>182.13333333333333</v>
      </c>
      <c r="Z96" s="23">
        <f t="shared" si="3"/>
        <v>219.05092592592592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132.94444444444446</v>
      </c>
      <c r="AJ96" s="9">
        <f t="shared" si="8"/>
        <v>0.4344589687726943</v>
      </c>
      <c r="AK96" s="9">
        <f t="shared" si="9"/>
        <v>0.4344589687726943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Encargos'!B14+'Swap - Encargos'!N14-'Swap - Encargos'!$M14)</f>
        <v>131</v>
      </c>
      <c r="L97" s="4">
        <f>Forward!L97+(-'Swap - Encargos'!C14+'Swap - Encargos'!O14-'Swap - Encargos'!$M14)</f>
        <v>144</v>
      </c>
      <c r="M97" s="4">
        <f>Forward!M97+(-'Swap - Encargos'!D14+'Swap - Encargos'!P14-'Swap - Encargos'!$M14)</f>
        <v>186</v>
      </c>
      <c r="N97" s="4">
        <f>Forward!N97+(-'Swap - Encargos'!E14+'Swap - Encargos'!Q14-'Swap - Encargos'!$M14)</f>
        <v>194</v>
      </c>
      <c r="O97" s="4">
        <f>Forward!O97+(-'Swap - Encargos'!F14+'Swap - Encargos'!R14-'Swap - Encargos'!$M14)</f>
        <v>191</v>
      </c>
      <c r="P97" s="4">
        <f>Forward!P97+(-'Swap - Encargos'!G14+'Swap - Encargos'!S14-'Swap - Encargos'!$M14)</f>
        <v>207</v>
      </c>
      <c r="Q97" s="4">
        <f>Forward!Q97+(-'Swap - Encargos'!H14+'Swap - Encargos'!T14-'Swap - Encargos'!$M14)</f>
        <v>206</v>
      </c>
      <c r="R97" s="4">
        <f>Forward!R97+(-'Swap - Encargos'!I14+'Swap - Encargos'!U14-'Swap - Encargos'!$M14)</f>
        <v>197</v>
      </c>
      <c r="S97" s="4">
        <f>Forward!S97+(-'Swap - Encargos'!J14+'Swap - Encargos'!V14-'Swap - Encargos'!$M14)</f>
        <v>193</v>
      </c>
      <c r="T97" s="4">
        <f>Forward!T97+(-'Swap - Encargos'!K14+'Swap - Encargos'!W14-'Swap - Encargos'!$M14)</f>
        <v>187</v>
      </c>
      <c r="U97" s="4">
        <f>Forward!U97</f>
        <v>0</v>
      </c>
      <c r="V97" s="6"/>
      <c r="W97" s="20">
        <f t="shared" si="0"/>
        <v>172.91666666666666</v>
      </c>
      <c r="X97" s="20">
        <f t="shared" si="1"/>
        <v>221.83950617283949</v>
      </c>
      <c r="Y97" s="23">
        <f t="shared" si="2"/>
        <v>183.13333333333333</v>
      </c>
      <c r="Z97" s="23">
        <f t="shared" si="3"/>
        <v>219.05092592592592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133.08333333333334</v>
      </c>
      <c r="AJ97" s="9">
        <f t="shared" si="8"/>
        <v>0.43491285403050112</v>
      </c>
      <c r="AK97" s="9">
        <f t="shared" si="9"/>
        <v>0.43491285403050112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Encargos'!C15+'Swap - Encargos'!O15-'Swap - Encargos'!$M15)</f>
        <v>138</v>
      </c>
      <c r="M98" s="4">
        <f>Forward!M98+(-'Swap - Encargos'!D15+'Swap - Encargos'!P15-'Swap - Encargos'!$M15)</f>
        <v>157</v>
      </c>
      <c r="N98" s="4">
        <f>Forward!N98+(-'Swap - Encargos'!E15+'Swap - Encargos'!Q15-'Swap - Encargos'!$M15)</f>
        <v>172</v>
      </c>
      <c r="O98" s="4">
        <f>Forward!O98+(-'Swap - Encargos'!F15+'Swap - Encargos'!R15-'Swap - Encargos'!$M15)</f>
        <v>185</v>
      </c>
      <c r="P98" s="4">
        <f>Forward!P98+(-'Swap - Encargos'!G15+'Swap - Encargos'!S15-'Swap - Encargos'!$M15)</f>
        <v>210</v>
      </c>
      <c r="Q98" s="4">
        <f>Forward!Q98+(-'Swap - Encargos'!H15+'Swap - Encargos'!T15-'Swap - Encargos'!$M15)</f>
        <v>206</v>
      </c>
      <c r="R98" s="4">
        <f>Forward!R98+(-'Swap - Encargos'!I15+'Swap - Encargos'!U15-'Swap - Encargos'!$M15)</f>
        <v>200</v>
      </c>
      <c r="S98" s="4">
        <f>Forward!S98+(-'Swap - Encargos'!J15+'Swap - Encargos'!V15-'Swap - Encargos'!$M15)</f>
        <v>196</v>
      </c>
      <c r="T98" s="4">
        <f>Forward!T98+(-'Swap - Encargos'!K15+'Swap - Encargos'!W15-'Swap - Encargos'!$M15)</f>
        <v>190</v>
      </c>
      <c r="U98" s="4">
        <f>Forward!U98</f>
        <v>0</v>
      </c>
      <c r="V98" s="6"/>
      <c r="W98" s="20">
        <f t="shared" si="0"/>
        <v>155.66666666666666</v>
      </c>
      <c r="X98" s="20">
        <f t="shared" si="1"/>
        <v>221.83950617283949</v>
      </c>
      <c r="Y98" s="23">
        <f t="shared" si="2"/>
        <v>172.4</v>
      </c>
      <c r="Z98" s="23">
        <f t="shared" si="3"/>
        <v>219.05092592592592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161.13333333333335</v>
      </c>
      <c r="AJ98" s="9">
        <f t="shared" si="8"/>
        <v>0.50862794612794615</v>
      </c>
      <c r="AK98" s="9">
        <f t="shared" si="9"/>
        <v>0.50862794612794615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Encargos'!C16+'Swap - Encargos'!O16-'Swap - Encargos'!$M16)</f>
        <v>142</v>
      </c>
      <c r="M99" s="4">
        <f>Forward!M99+(-'Swap - Encargos'!D16+'Swap - Encargos'!P16-'Swap - Encargos'!$M16)</f>
        <v>146</v>
      </c>
      <c r="N99" s="4">
        <f>Forward!N99+(-'Swap - Encargos'!E16+'Swap - Encargos'!Q16-'Swap - Encargos'!$M16)</f>
        <v>157</v>
      </c>
      <c r="O99" s="4">
        <f>Forward!O99+(-'Swap - Encargos'!F16+'Swap - Encargos'!R16-'Swap - Encargos'!$M16)</f>
        <v>174</v>
      </c>
      <c r="P99" s="4">
        <f>Forward!P99+(-'Swap - Encargos'!G16+'Swap - Encargos'!S16-'Swap - Encargos'!$M16)</f>
        <v>213</v>
      </c>
      <c r="Q99" s="4">
        <f>Forward!Q99+(-'Swap - Encargos'!H16+'Swap - Encargos'!T16-'Swap - Encargos'!$M16)</f>
        <v>209</v>
      </c>
      <c r="R99" s="4">
        <f>Forward!R99+(-'Swap - Encargos'!I16+'Swap - Encargos'!U16-'Swap - Encargos'!$M16)</f>
        <v>204</v>
      </c>
      <c r="S99" s="4">
        <f>Forward!S99+(-'Swap - Encargos'!J16+'Swap - Encargos'!V16-'Swap - Encargos'!$M16)</f>
        <v>200</v>
      </c>
      <c r="T99" s="4">
        <f>Forward!T99+(-'Swap - Encargos'!K16+'Swap - Encargos'!W16-'Swap - Encargos'!$M16)</f>
        <v>194</v>
      </c>
      <c r="U99" s="4">
        <f>Forward!U99</f>
        <v>0</v>
      </c>
      <c r="V99" s="6"/>
      <c r="W99" s="20">
        <f t="shared" si="0"/>
        <v>149.22222222222223</v>
      </c>
      <c r="X99" s="20">
        <f t="shared" si="1"/>
        <v>221.83950617283949</v>
      </c>
      <c r="Y99" s="23">
        <f t="shared" si="2"/>
        <v>167.51666666666668</v>
      </c>
      <c r="Z99" s="23">
        <f t="shared" si="3"/>
        <v>219.05092592592592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167.57777777777778</v>
      </c>
      <c r="AJ99" s="9">
        <f t="shared" si="8"/>
        <v>0.52897025813692478</v>
      </c>
      <c r="AK99" s="9">
        <f t="shared" si="9"/>
        <v>0.52897025813692478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Encargos'!C17+'Swap - Encargos'!O17-'Swap - Encargos'!$M17)</f>
        <v>138</v>
      </c>
      <c r="M100" s="4">
        <f>Forward!M100+(-'Swap - Encargos'!D17+'Swap - Encargos'!P17-'Swap - Encargos'!$M17)</f>
        <v>153</v>
      </c>
      <c r="N100" s="4">
        <f>Forward!N100+(-'Swap - Encargos'!E17+'Swap - Encargos'!Q17-'Swap - Encargos'!$M17)</f>
        <v>157</v>
      </c>
      <c r="O100" s="4">
        <f>Forward!O100+(-'Swap - Encargos'!F17+'Swap - Encargos'!R17-'Swap - Encargos'!$M17)</f>
        <v>168</v>
      </c>
      <c r="P100" s="4">
        <f>Forward!P100+(-'Swap - Encargos'!G17+'Swap - Encargos'!S17-'Swap - Encargos'!$M17)</f>
        <v>190</v>
      </c>
      <c r="Q100" s="4">
        <f>Forward!Q100+(-'Swap - Encargos'!H17+'Swap - Encargos'!T17-'Swap - Encargos'!$M17)</f>
        <v>204</v>
      </c>
      <c r="R100" s="4">
        <f>Forward!R100+(-'Swap - Encargos'!I17+'Swap - Encargos'!U17-'Swap - Encargos'!$M17)</f>
        <v>198</v>
      </c>
      <c r="S100" s="4">
        <f>Forward!S100+(-'Swap - Encargos'!J17+'Swap - Encargos'!V17-'Swap - Encargos'!$M17)</f>
        <v>194</v>
      </c>
      <c r="T100" s="4">
        <f>Forward!T100+(-'Swap - Encargos'!K17+'Swap - Encargos'!W17-'Swap - Encargos'!$M17)</f>
        <v>188</v>
      </c>
      <c r="U100" s="4">
        <f>Forward!U100</f>
        <v>0</v>
      </c>
      <c r="V100" s="6"/>
      <c r="W100" s="20">
        <f t="shared" si="0"/>
        <v>151</v>
      </c>
      <c r="X100" s="20">
        <f t="shared" si="1"/>
        <v>221.83950617283949</v>
      </c>
      <c r="Y100" s="23">
        <f t="shared" si="2"/>
        <v>163.4</v>
      </c>
      <c r="Z100" s="23">
        <f t="shared" si="3"/>
        <v>219.05092592592592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165.8</v>
      </c>
      <c r="AJ100" s="9">
        <f t="shared" si="8"/>
        <v>0.52335858585858586</v>
      </c>
      <c r="AK100" s="9">
        <f t="shared" si="9"/>
        <v>0.52335858585858586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Encargos'!C18+'Swap - Encargos'!O18-'Swap - Encargos'!$M18)</f>
        <v>135</v>
      </c>
      <c r="M101" s="4">
        <f>Forward!M101+(-'Swap - Encargos'!D18+'Swap - Encargos'!P18-'Swap - Encargos'!$M18)</f>
        <v>139</v>
      </c>
      <c r="N101" s="4">
        <f>Forward!N101+(-'Swap - Encargos'!E18+'Swap - Encargos'!Q18-'Swap - Encargos'!$M18)</f>
        <v>144</v>
      </c>
      <c r="O101" s="4">
        <f>Forward!O101+(-'Swap - Encargos'!F18+'Swap - Encargos'!R18-'Swap - Encargos'!$M18)</f>
        <v>156</v>
      </c>
      <c r="P101" s="4">
        <f>Forward!P101+(-'Swap - Encargos'!G18+'Swap - Encargos'!S18-'Swap - Encargos'!$M18)</f>
        <v>185</v>
      </c>
      <c r="Q101" s="4">
        <f>Forward!Q101+(-'Swap - Encargos'!H18+'Swap - Encargos'!T18-'Swap - Encargos'!$M18)</f>
        <v>199</v>
      </c>
      <c r="R101" s="4">
        <f>Forward!R101+(-'Swap - Encargos'!I18+'Swap - Encargos'!U18-'Swap - Encargos'!$M18)</f>
        <v>197</v>
      </c>
      <c r="S101" s="4">
        <f>Forward!S101+(-'Swap - Encargos'!J18+'Swap - Encargos'!V18-'Swap - Encargos'!$M18)</f>
        <v>196</v>
      </c>
      <c r="T101" s="4">
        <f>Forward!T101+(-'Swap - Encargos'!K18+'Swap - Encargos'!W18-'Swap - Encargos'!$M18)</f>
        <v>193</v>
      </c>
      <c r="U101" s="4">
        <f>Forward!U101</f>
        <v>0</v>
      </c>
      <c r="V101" s="6"/>
      <c r="W101" s="20">
        <f t="shared" si="0"/>
        <v>141.08333333333334</v>
      </c>
      <c r="X101" s="20">
        <f t="shared" si="1"/>
        <v>221.83950617283949</v>
      </c>
      <c r="Y101" s="23">
        <f t="shared" si="2"/>
        <v>155</v>
      </c>
      <c r="Z101" s="23">
        <f t="shared" si="3"/>
        <v>219.05092592592592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175.71666666666667</v>
      </c>
      <c r="AJ101" s="9">
        <f t="shared" si="8"/>
        <v>0.55466119528619529</v>
      </c>
      <c r="AK101" s="9">
        <f t="shared" si="9"/>
        <v>0.55466119528619529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Encargos'!C19+'Swap - Encargos'!O19-'Swap - Encargos'!$M19)</f>
        <v>142</v>
      </c>
      <c r="M102" s="4">
        <f>Forward!M102+(-'Swap - Encargos'!D19+'Swap - Encargos'!P19-'Swap - Encargos'!$M19)</f>
        <v>140</v>
      </c>
      <c r="N102" s="4">
        <f>Forward!N102+(-'Swap - Encargos'!E19+'Swap - Encargos'!Q19-'Swap - Encargos'!$M19)</f>
        <v>156</v>
      </c>
      <c r="O102" s="4">
        <f>Forward!O102+(-'Swap - Encargos'!F19+'Swap - Encargos'!R19-'Swap - Encargos'!$M19)</f>
        <v>166</v>
      </c>
      <c r="P102" s="4">
        <f>Forward!P102+(-'Swap - Encargos'!G19+'Swap - Encargos'!S19-'Swap - Encargos'!$M19)</f>
        <v>180</v>
      </c>
      <c r="Q102" s="4">
        <f>Forward!Q102+(-'Swap - Encargos'!H19+'Swap - Encargos'!T19-'Swap - Encargos'!$M19)</f>
        <v>196</v>
      </c>
      <c r="R102" s="4">
        <f>Forward!R102+(-'Swap - Encargos'!I19+'Swap - Encargos'!U19-'Swap - Encargos'!$M19)</f>
        <v>193</v>
      </c>
      <c r="S102" s="4">
        <f>Forward!S102+(-'Swap - Encargos'!J19+'Swap - Encargos'!V19-'Swap - Encargos'!$M19)</f>
        <v>191</v>
      </c>
      <c r="T102" s="4">
        <f>Forward!T102+(-'Swap - Encargos'!K19+'Swap - Encargos'!W19-'Swap - Encargos'!$M19)</f>
        <v>189</v>
      </c>
      <c r="U102" s="4">
        <f>Forward!U102</f>
        <v>0</v>
      </c>
      <c r="V102" s="6"/>
      <c r="W102" s="20">
        <f t="shared" si="0"/>
        <v>148.66666666666666</v>
      </c>
      <c r="X102" s="20">
        <f t="shared" si="1"/>
        <v>221.83950617283949</v>
      </c>
      <c r="Y102" s="23">
        <f t="shared" si="2"/>
        <v>160.4</v>
      </c>
      <c r="Z102" s="23">
        <f t="shared" si="3"/>
        <v>219.05092592592592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168.13333333333335</v>
      </c>
      <c r="AJ102" s="9">
        <f t="shared" si="8"/>
        <v>0.53072390572390582</v>
      </c>
      <c r="AK102" s="9">
        <f t="shared" si="9"/>
        <v>0.53072390572390582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Encargos'!C20+'Swap - Encargos'!O20-'Swap - Encargos'!$M20)</f>
        <v>137</v>
      </c>
      <c r="M103" s="4">
        <f>Forward!M103+(-'Swap - Encargos'!D20+'Swap - Encargos'!P20-'Swap - Encargos'!$M20)</f>
        <v>141</v>
      </c>
      <c r="N103" s="4">
        <f>Forward!N103+(-'Swap - Encargos'!E20+'Swap - Encargos'!Q20-'Swap - Encargos'!$M20)</f>
        <v>155</v>
      </c>
      <c r="O103" s="4">
        <f>Forward!O103+(-'Swap - Encargos'!F20+'Swap - Encargos'!R20-'Swap - Encargos'!$M20)</f>
        <v>162</v>
      </c>
      <c r="P103" s="4">
        <f>Forward!P103+(-'Swap - Encargos'!G20+'Swap - Encargos'!S20-'Swap - Encargos'!$M20)</f>
        <v>173</v>
      </c>
      <c r="Q103" s="4">
        <f>Forward!Q103+(-'Swap - Encargos'!H20+'Swap - Encargos'!T20-'Swap - Encargos'!$M20)</f>
        <v>190</v>
      </c>
      <c r="R103" s="4">
        <f>Forward!R103+(-'Swap - Encargos'!I20+'Swap - Encargos'!U20-'Swap - Encargos'!$M20)</f>
        <v>188</v>
      </c>
      <c r="S103" s="4">
        <f>Forward!S103+(-'Swap - Encargos'!J20+'Swap - Encargos'!V20-'Swap - Encargos'!$M20)</f>
        <v>186</v>
      </c>
      <c r="T103" s="4">
        <f>Forward!T103+(-'Swap - Encargos'!K20+'Swap - Encargos'!W20-'Swap - Encargos'!$M20)</f>
        <v>184</v>
      </c>
      <c r="U103" s="4">
        <f>Forward!U103</f>
        <v>0</v>
      </c>
      <c r="V103" s="6"/>
      <c r="W103" s="20">
        <f t="shared" si="0"/>
        <v>147.80555555555554</v>
      </c>
      <c r="X103" s="20">
        <f t="shared" si="1"/>
        <v>221.83950617283949</v>
      </c>
      <c r="Y103" s="23">
        <f t="shared" si="2"/>
        <v>158.01666666666668</v>
      </c>
      <c r="Z103" s="23">
        <f t="shared" si="3"/>
        <v>219.05092592592592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168.99444444444447</v>
      </c>
      <c r="AJ103" s="9">
        <f t="shared" si="8"/>
        <v>0.53344205948372625</v>
      </c>
      <c r="AK103" s="9">
        <f t="shared" si="9"/>
        <v>0.53344205948372625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Encargos'!C21+'Swap - Encargos'!O21-'Swap - Encargos'!$M21)</f>
        <v>142</v>
      </c>
      <c r="M104" s="4">
        <f>Forward!M104+(-'Swap - Encargos'!D21+'Swap - Encargos'!P21-'Swap - Encargos'!$M21)</f>
        <v>144</v>
      </c>
      <c r="N104" s="4">
        <f>Forward!N104+(-'Swap - Encargos'!E21+'Swap - Encargos'!Q21-'Swap - Encargos'!$M21)</f>
        <v>154</v>
      </c>
      <c r="O104" s="4">
        <f>Forward!O104+(-'Swap - Encargos'!F21+'Swap - Encargos'!R21-'Swap - Encargos'!$M21)</f>
        <v>160</v>
      </c>
      <c r="P104" s="4">
        <f>Forward!P104+(-'Swap - Encargos'!G21+'Swap - Encargos'!S21-'Swap - Encargos'!$M21)</f>
        <v>168</v>
      </c>
      <c r="Q104" s="4">
        <f>Forward!Q104+(-'Swap - Encargos'!H21+'Swap - Encargos'!T21-'Swap - Encargos'!$M21)</f>
        <v>186</v>
      </c>
      <c r="R104" s="4">
        <f>Forward!R104+(-'Swap - Encargos'!I21+'Swap - Encargos'!U21-'Swap - Encargos'!$M21)</f>
        <v>183</v>
      </c>
      <c r="S104" s="4">
        <f>Forward!S104+(-'Swap - Encargos'!J21+'Swap - Encargos'!V21-'Swap - Encargos'!$M21)</f>
        <v>181</v>
      </c>
      <c r="T104" s="4">
        <f>Forward!T104+(-'Swap - Encargos'!K21+'Swap - Encargos'!W21-'Swap - Encargos'!$M21)</f>
        <v>179</v>
      </c>
      <c r="U104" s="4">
        <f>Forward!U104</f>
        <v>0</v>
      </c>
      <c r="V104" s="6"/>
      <c r="W104" s="20">
        <f t="shared" si="0"/>
        <v>149.66666666666666</v>
      </c>
      <c r="X104" s="20">
        <f t="shared" si="1"/>
        <v>221.83950617283949</v>
      </c>
      <c r="Y104" s="23">
        <f t="shared" si="2"/>
        <v>158</v>
      </c>
      <c r="Z104" s="23">
        <f t="shared" si="3"/>
        <v>219.05092592592592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167.13333333333335</v>
      </c>
      <c r="AJ104" s="9">
        <f t="shared" si="8"/>
        <v>0.52756734006734007</v>
      </c>
      <c r="AK104" s="9">
        <f t="shared" si="9"/>
        <v>0.52756734006734007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Encargos'!C22+'Swap - Encargos'!O22-'Swap - Encargos'!$M22)</f>
        <v>148</v>
      </c>
      <c r="M105" s="4">
        <f>Forward!M105+(-'Swap - Encargos'!D22+'Swap - Encargos'!P22-'Swap - Encargos'!$M22)</f>
        <v>138</v>
      </c>
      <c r="N105" s="4">
        <f>Forward!N105+(-'Swap - Encargos'!E22+'Swap - Encargos'!Q22-'Swap - Encargos'!$M22)</f>
        <v>154</v>
      </c>
      <c r="O105" s="4">
        <f>Forward!O105+(-'Swap - Encargos'!F22+'Swap - Encargos'!R22-'Swap - Encargos'!$M22)</f>
        <v>165</v>
      </c>
      <c r="P105" s="4">
        <f>Forward!P105+(-'Swap - Encargos'!G22+'Swap - Encargos'!S22-'Swap - Encargos'!$M22)</f>
        <v>173</v>
      </c>
      <c r="Q105" s="4">
        <f>Forward!Q105+(-'Swap - Encargos'!H22+'Swap - Encargos'!T22-'Swap - Encargos'!$M22)</f>
        <v>180</v>
      </c>
      <c r="R105" s="4">
        <f>Forward!R105+(-'Swap - Encargos'!I22+'Swap - Encargos'!U22-'Swap - Encargos'!$M22)</f>
        <v>181</v>
      </c>
      <c r="S105" s="4">
        <f>Forward!S105+(-'Swap - Encargos'!J22+'Swap - Encargos'!V22-'Swap - Encargos'!$M22)</f>
        <v>179</v>
      </c>
      <c r="T105" s="4">
        <f>Forward!T105+(-'Swap - Encargos'!K22+'Swap - Encargos'!W22-'Swap - Encargos'!$M22)</f>
        <v>177</v>
      </c>
      <c r="U105" s="4">
        <f>Forward!U105</f>
        <v>0</v>
      </c>
      <c r="V105" s="6"/>
      <c r="W105" s="20">
        <f t="shared" si="0"/>
        <v>149.97222222222223</v>
      </c>
      <c r="X105" s="20">
        <f t="shared" si="1"/>
        <v>221.83950617283949</v>
      </c>
      <c r="Y105" s="23">
        <f t="shared" si="2"/>
        <v>159.33333333333334</v>
      </c>
      <c r="Z105" s="23">
        <f t="shared" si="3"/>
        <v>219.05092592592592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166.82777777777778</v>
      </c>
      <c r="AJ105" s="9">
        <f t="shared" si="8"/>
        <v>0.52660283389450058</v>
      </c>
      <c r="AK105" s="9">
        <f t="shared" si="9"/>
        <v>0.52660283389450058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Encargos'!C23+'Swap - Encargos'!O23-'Swap - Encargos'!$M23)</f>
        <v>140</v>
      </c>
      <c r="M106" s="4">
        <f>Forward!M106+(-'Swap - Encargos'!D23+'Swap - Encargos'!P23-'Swap - Encargos'!$M23)</f>
        <v>139</v>
      </c>
      <c r="N106" s="4">
        <f>Forward!N106+(-'Swap - Encargos'!E23+'Swap - Encargos'!Q23-'Swap - Encargos'!$M23)</f>
        <v>150</v>
      </c>
      <c r="O106" s="4">
        <f>Forward!O106+(-'Swap - Encargos'!F23+'Swap - Encargos'!R23-'Swap - Encargos'!$M23)</f>
        <v>160</v>
      </c>
      <c r="P106" s="4">
        <f>Forward!P106+(-'Swap - Encargos'!G23+'Swap - Encargos'!S23-'Swap - Encargos'!$M23)</f>
        <v>175</v>
      </c>
      <c r="Q106" s="4">
        <f>Forward!Q106+(-'Swap - Encargos'!H23+'Swap - Encargos'!T23-'Swap - Encargos'!$M23)</f>
        <v>183</v>
      </c>
      <c r="R106" s="4">
        <f>Forward!R106+(-'Swap - Encargos'!I23+'Swap - Encargos'!U23-'Swap - Encargos'!$M23)</f>
        <v>183</v>
      </c>
      <c r="S106" s="4">
        <f>Forward!S106+(-'Swap - Encargos'!J23+'Swap - Encargos'!V23-'Swap - Encargos'!$M23)</f>
        <v>181</v>
      </c>
      <c r="T106" s="4">
        <f>Forward!T106+(-'Swap - Encargos'!K23+'Swap - Encargos'!W23-'Swap - Encargos'!$M23)</f>
        <v>179</v>
      </c>
      <c r="U106" s="4">
        <f>Forward!U106</f>
        <v>0</v>
      </c>
      <c r="V106" s="6"/>
      <c r="W106" s="20">
        <f t="shared" si="0"/>
        <v>147.44444444444446</v>
      </c>
      <c r="X106" s="20">
        <f t="shared" si="1"/>
        <v>221.83950617283949</v>
      </c>
      <c r="Y106" s="23">
        <f t="shared" si="2"/>
        <v>158.53333333333333</v>
      </c>
      <c r="Z106" s="23">
        <f t="shared" si="3"/>
        <v>219.05092592592592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169.35555555555555</v>
      </c>
      <c r="AJ106" s="9">
        <f t="shared" si="8"/>
        <v>0.5345819304152637</v>
      </c>
      <c r="AK106" s="9">
        <f t="shared" si="9"/>
        <v>0.5345819304152637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Encargos'!C24+'Swap - Encargos'!O24-'Swap - Encargos'!$M24)</f>
        <v>144</v>
      </c>
      <c r="M107" s="4">
        <f>Forward!M107+(-'Swap - Encargos'!D24+'Swap - Encargos'!P24-'Swap - Encargos'!$M24)</f>
        <v>139</v>
      </c>
      <c r="N107" s="4">
        <f>Forward!N107+(-'Swap - Encargos'!E24+'Swap - Encargos'!Q24-'Swap - Encargos'!$M24)</f>
        <v>158</v>
      </c>
      <c r="O107" s="4">
        <f>Forward!O107+(-'Swap - Encargos'!F24+'Swap - Encargos'!R24-'Swap - Encargos'!$M24)</f>
        <v>161</v>
      </c>
      <c r="P107" s="4">
        <f>Forward!P107+(-'Swap - Encargos'!G24+'Swap - Encargos'!S24-'Swap - Encargos'!$M24)</f>
        <v>170</v>
      </c>
      <c r="Q107" s="4">
        <f>Forward!Q107+(-'Swap - Encargos'!H24+'Swap - Encargos'!T24-'Swap - Encargos'!$M24)</f>
        <v>180</v>
      </c>
      <c r="R107" s="4">
        <f>Forward!R107+(-'Swap - Encargos'!I24+'Swap - Encargos'!U24-'Swap - Encargos'!$M24)</f>
        <v>179</v>
      </c>
      <c r="S107" s="4">
        <f>Forward!S107+(-'Swap - Encargos'!J24+'Swap - Encargos'!V24-'Swap - Encargos'!$M24)</f>
        <v>177</v>
      </c>
      <c r="T107" s="4">
        <f>Forward!T107+(-'Swap - Encargos'!K24+'Swap - Encargos'!W24-'Swap - Encargos'!$M24)</f>
        <v>175</v>
      </c>
      <c r="U107" s="4">
        <f>Forward!U107</f>
        <v>0</v>
      </c>
      <c r="V107" s="6"/>
      <c r="W107" s="20">
        <f t="shared" si="0"/>
        <v>151.25</v>
      </c>
      <c r="X107" s="20">
        <f t="shared" si="1"/>
        <v>221.83950617283949</v>
      </c>
      <c r="Y107" s="23">
        <f t="shared" si="2"/>
        <v>159.80000000000001</v>
      </c>
      <c r="Z107" s="23">
        <f t="shared" si="3"/>
        <v>219.05092592592592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165.55</v>
      </c>
      <c r="AJ107" s="9">
        <f t="shared" si="8"/>
        <v>0.52256944444444442</v>
      </c>
      <c r="AK107" s="9">
        <f t="shared" si="9"/>
        <v>0.52256944444444442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Encargos'!C25+'Swap - Encargos'!O25-'Swap - Encargos'!$M25)</f>
        <v>145</v>
      </c>
      <c r="M108" s="4">
        <f>Forward!M108+(-'Swap - Encargos'!D25+'Swap - Encargos'!P25-'Swap - Encargos'!$M25)</f>
        <v>151</v>
      </c>
      <c r="N108" s="4">
        <f>Forward!N108+(-'Swap - Encargos'!E25+'Swap - Encargos'!Q25-'Swap - Encargos'!$M25)</f>
        <v>166</v>
      </c>
      <c r="O108" s="4">
        <f>Forward!O108+(-'Swap - Encargos'!F25+'Swap - Encargos'!R25-'Swap - Encargos'!$M25)</f>
        <v>168</v>
      </c>
      <c r="P108" s="4">
        <f>Forward!P108+(-'Swap - Encargos'!G25+'Swap - Encargos'!S25-'Swap - Encargos'!$M25)</f>
        <v>170</v>
      </c>
      <c r="Q108" s="4">
        <f>Forward!Q108+(-'Swap - Encargos'!H25+'Swap - Encargos'!T25-'Swap - Encargos'!$M25)</f>
        <v>188</v>
      </c>
      <c r="R108" s="4">
        <f>Forward!R108+(-'Swap - Encargos'!I25+'Swap - Encargos'!U25-'Swap - Encargos'!$M25)</f>
        <v>186</v>
      </c>
      <c r="S108" s="4">
        <f>Forward!S108+(-'Swap - Encargos'!J25+'Swap - Encargos'!V25-'Swap - Encargos'!$M25)</f>
        <v>184</v>
      </c>
      <c r="T108" s="4">
        <f>Forward!T108+(-'Swap - Encargos'!K25+'Swap - Encargos'!W25-'Swap - Encargos'!$M25)</f>
        <v>182</v>
      </c>
      <c r="U108" s="4">
        <f>Forward!U108</f>
        <v>0</v>
      </c>
      <c r="V108" s="6"/>
      <c r="W108" s="20">
        <f t="shared" si="0"/>
        <v>160.38888888888889</v>
      </c>
      <c r="X108" s="20">
        <f t="shared" si="1"/>
        <v>221.83950617283949</v>
      </c>
      <c r="Y108" s="23">
        <f t="shared" si="2"/>
        <v>167.16666666666666</v>
      </c>
      <c r="Z108" s="23">
        <f t="shared" si="3"/>
        <v>219.05092592592592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156.41111111111113</v>
      </c>
      <c r="AJ108" s="9">
        <f t="shared" si="8"/>
        <v>0.49372194163860833</v>
      </c>
      <c r="AK108" s="9">
        <f t="shared" si="9"/>
        <v>0.49372194163860833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Encargos'!C26+'Swap - Encargos'!O26-'Swap - Encargos'!$M26)</f>
        <v>147</v>
      </c>
      <c r="M109" s="4">
        <f>Forward!M109+(-'Swap - Encargos'!D26+'Swap - Encargos'!P26-'Swap - Encargos'!$M26)</f>
        <v>153</v>
      </c>
      <c r="N109" s="4">
        <f>Forward!N109+(-'Swap - Encargos'!E26+'Swap - Encargos'!Q26-'Swap - Encargos'!$M26)</f>
        <v>175</v>
      </c>
      <c r="O109" s="4">
        <f>Forward!O109+(-'Swap - Encargos'!F26+'Swap - Encargos'!R26-'Swap - Encargos'!$M26)</f>
        <v>182</v>
      </c>
      <c r="P109" s="4">
        <f>Forward!P109+(-'Swap - Encargos'!G26+'Swap - Encargos'!S26-'Swap - Encargos'!$M26)</f>
        <v>187</v>
      </c>
      <c r="Q109" s="4">
        <f>Forward!Q109+(-'Swap - Encargos'!H26+'Swap - Encargos'!T26-'Swap - Encargos'!$M26)</f>
        <v>192</v>
      </c>
      <c r="R109" s="4">
        <f>Forward!R109+(-'Swap - Encargos'!I26+'Swap - Encargos'!U26-'Swap - Encargos'!$M26)</f>
        <v>194</v>
      </c>
      <c r="S109" s="4">
        <f>Forward!S109+(-'Swap - Encargos'!J26+'Swap - Encargos'!V26-'Swap - Encargos'!$M26)</f>
        <v>192</v>
      </c>
      <c r="T109" s="4">
        <f>Forward!T109+(-'Swap - Encargos'!K26+'Swap - Encargos'!W26-'Swap - Encargos'!$M26)</f>
        <v>190</v>
      </c>
      <c r="U109" s="4">
        <f>Forward!U109</f>
        <v>0</v>
      </c>
      <c r="V109" s="6"/>
      <c r="W109" s="20">
        <f t="shared" si="0"/>
        <v>169.02777777777777</v>
      </c>
      <c r="X109" s="20">
        <f t="shared" si="1"/>
        <v>221.83950617283949</v>
      </c>
      <c r="Y109" s="23">
        <f t="shared" si="2"/>
        <v>177.05</v>
      </c>
      <c r="Z109" s="23">
        <f t="shared" si="3"/>
        <v>219.05092592592592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147.77222222222224</v>
      </c>
      <c r="AJ109" s="9">
        <f t="shared" si="8"/>
        <v>0.46645272166105506</v>
      </c>
      <c r="AK109" s="9">
        <f t="shared" si="9"/>
        <v>0.46645272166105506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Encargos'!D27+'Swap - Encargos'!P27-'Swap - Encargos'!$M27)</f>
        <v>151</v>
      </c>
      <c r="N110" s="4">
        <f>Forward!N110+(-'Swap - Encargos'!E27+'Swap - Encargos'!Q27-'Swap - Encargos'!$M27)</f>
        <v>167</v>
      </c>
      <c r="O110" s="4">
        <f>Forward!O110+(-'Swap - Encargos'!F27+'Swap - Encargos'!R27-'Swap - Encargos'!$M27)</f>
        <v>173</v>
      </c>
      <c r="P110" s="4">
        <f>Forward!P110+(-'Swap - Encargos'!G27+'Swap - Encargos'!S27-'Swap - Encargos'!$M27)</f>
        <v>201</v>
      </c>
      <c r="Q110" s="4">
        <f>Forward!Q110+(-'Swap - Encargos'!H27+'Swap - Encargos'!T27-'Swap - Encargos'!$M27)</f>
        <v>197</v>
      </c>
      <c r="R110" s="4">
        <f>Forward!R110+(-'Swap - Encargos'!I27+'Swap - Encargos'!U27-'Swap - Encargos'!$M27)</f>
        <v>200</v>
      </c>
      <c r="S110" s="4">
        <f>Forward!S110+(-'Swap - Encargos'!J27+'Swap - Encargos'!V27-'Swap - Encargos'!$M27)</f>
        <v>198</v>
      </c>
      <c r="T110" s="4">
        <f>Forward!T110+(-'Swap - Encargos'!K27+'Swap - Encargos'!W27-'Swap - Encargos'!$M27)</f>
        <v>196</v>
      </c>
      <c r="U110" s="4">
        <f>Forward!U110</f>
        <v>0</v>
      </c>
      <c r="V110" s="6"/>
      <c r="W110" s="20">
        <f t="shared" si="0"/>
        <v>163.66666666666666</v>
      </c>
      <c r="X110" s="20">
        <f t="shared" si="1"/>
        <v>221.83950617283949</v>
      </c>
      <c r="Y110" s="23">
        <f t="shared" si="2"/>
        <v>177.8</v>
      </c>
      <c r="Z110" s="23">
        <f t="shared" si="3"/>
        <v>219.05092592592592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182.83333333333334</v>
      </c>
      <c r="AJ110" s="9">
        <f t="shared" si="8"/>
        <v>0.52765752765752771</v>
      </c>
      <c r="AK110" s="9">
        <f t="shared" si="9"/>
        <v>0.52765752765752771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Encargos'!D28+'Swap - Encargos'!P28-'Swap - Encargos'!$M28)</f>
        <v>190</v>
      </c>
      <c r="N111" s="4">
        <f>Forward!N111+(-'Swap - Encargos'!E28+'Swap - Encargos'!Q28-'Swap - Encargos'!$M28)</f>
        <v>247</v>
      </c>
      <c r="O111" s="4">
        <f>Forward!O111+(-'Swap - Encargos'!F28+'Swap - Encargos'!R28-'Swap - Encargos'!$M28)</f>
        <v>236</v>
      </c>
      <c r="P111" s="4">
        <f>Forward!P111+(-'Swap - Encargos'!G28+'Swap - Encargos'!S28-'Swap - Encargos'!$M28)</f>
        <v>234</v>
      </c>
      <c r="Q111" s="4">
        <f>Forward!Q111+(-'Swap - Encargos'!H28+'Swap - Encargos'!T28-'Swap - Encargos'!$M28)</f>
        <v>227</v>
      </c>
      <c r="R111" s="4">
        <f>Forward!R111+(-'Swap - Encargos'!I28+'Swap - Encargos'!U28-'Swap - Encargos'!$M28)</f>
        <v>222</v>
      </c>
      <c r="S111" s="4">
        <f>Forward!S111+(-'Swap - Encargos'!J28+'Swap - Encargos'!V28-'Swap - Encargos'!$M28)</f>
        <v>217</v>
      </c>
      <c r="T111" s="4">
        <f>Forward!T111+(-'Swap - Encargos'!K28+'Swap - Encargos'!W28-'Swap - Encargos'!$M28)</f>
        <v>212</v>
      </c>
      <c r="U111" s="4">
        <f>Forward!U111</f>
        <v>0</v>
      </c>
      <c r="V111" s="6"/>
      <c r="W111" s="20">
        <f t="shared" si="0"/>
        <v>225.55555555555554</v>
      </c>
      <c r="X111" s="20">
        <f t="shared" si="1"/>
        <v>221.83950617283949</v>
      </c>
      <c r="Y111" s="23">
        <f t="shared" si="2"/>
        <v>227.33333333333334</v>
      </c>
      <c r="Z111" s="23">
        <f t="shared" si="3"/>
        <v>219.05092592592592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120.94444444444446</v>
      </c>
      <c r="AJ111" s="9">
        <f t="shared" si="8"/>
        <v>0.3490460157126824</v>
      </c>
      <c r="AK111" s="9">
        <f t="shared" si="9"/>
        <v>0.3490460157126824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Encargos'!D29+'Swap - Encargos'!P29-'Swap - Encargos'!$M29)</f>
        <v>193</v>
      </c>
      <c r="N112" s="4">
        <f>Forward!N112+(-'Swap - Encargos'!E29+'Swap - Encargos'!Q29-'Swap - Encargos'!$M29)</f>
        <v>230</v>
      </c>
      <c r="O112" s="4">
        <f>Forward!O112+(-'Swap - Encargos'!F29+'Swap - Encargos'!R29-'Swap - Encargos'!$M29)</f>
        <v>223</v>
      </c>
      <c r="P112" s="4">
        <f>Forward!P112+(-'Swap - Encargos'!G29+'Swap - Encargos'!S29-'Swap - Encargos'!$M29)</f>
        <v>220</v>
      </c>
      <c r="Q112" s="4">
        <f>Forward!Q112+(-'Swap - Encargos'!H29+'Swap - Encargos'!T29-'Swap - Encargos'!$M29)</f>
        <v>222</v>
      </c>
      <c r="R112" s="4">
        <f>Forward!R112+(-'Swap - Encargos'!I29+'Swap - Encargos'!U29-'Swap - Encargos'!$M29)</f>
        <v>221</v>
      </c>
      <c r="S112" s="4">
        <f>Forward!S112+(-'Swap - Encargos'!J29+'Swap - Encargos'!V29-'Swap - Encargos'!$M29)</f>
        <v>216</v>
      </c>
      <c r="T112" s="4">
        <f>Forward!T112+(-'Swap - Encargos'!K29+'Swap - Encargos'!W29-'Swap - Encargos'!$M29)</f>
        <v>211</v>
      </c>
      <c r="U112" s="4">
        <f>Forward!U112</f>
        <v>0</v>
      </c>
      <c r="V112" s="6"/>
      <c r="W112" s="20">
        <f t="shared" si="0"/>
        <v>216.83333333333334</v>
      </c>
      <c r="X112" s="20">
        <f t="shared" si="1"/>
        <v>221.83950617283949</v>
      </c>
      <c r="Y112" s="23">
        <f t="shared" si="2"/>
        <v>218.53333333333333</v>
      </c>
      <c r="Z112" s="23">
        <f t="shared" si="3"/>
        <v>219.05092592592592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129.66666666666666</v>
      </c>
      <c r="AJ112" s="9">
        <f t="shared" si="8"/>
        <v>0.37421837421837417</v>
      </c>
      <c r="AK112" s="9">
        <f t="shared" si="9"/>
        <v>0.37421837421837417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Encargos'!D30+'Swap - Encargos'!P30-'Swap - Encargos'!$M30)</f>
        <v>175</v>
      </c>
      <c r="N113" s="4">
        <f>Forward!N113+(-'Swap - Encargos'!E30+'Swap - Encargos'!Q30-'Swap - Encargos'!$M30)</f>
        <v>204</v>
      </c>
      <c r="O113" s="4">
        <f>Forward!O113+(-'Swap - Encargos'!F30+'Swap - Encargos'!R30-'Swap - Encargos'!$M30)</f>
        <v>209</v>
      </c>
      <c r="P113" s="4">
        <f>Forward!P113+(-'Swap - Encargos'!G30+'Swap - Encargos'!S30-'Swap - Encargos'!$M30)</f>
        <v>211</v>
      </c>
      <c r="Q113" s="4">
        <f>Forward!Q113+(-'Swap - Encargos'!H30+'Swap - Encargos'!T30-'Swap - Encargos'!$M30)</f>
        <v>208</v>
      </c>
      <c r="R113" s="4">
        <f>Forward!R113+(-'Swap - Encargos'!I30+'Swap - Encargos'!U30-'Swap - Encargos'!$M30)</f>
        <v>201</v>
      </c>
      <c r="S113" s="4">
        <f>Forward!S113+(-'Swap - Encargos'!J30+'Swap - Encargos'!V30-'Swap - Encargos'!$M30)</f>
        <v>196</v>
      </c>
      <c r="T113" s="4">
        <f>Forward!T113+(-'Swap - Encargos'!K30+'Swap - Encargos'!W30-'Swap - Encargos'!$M30)</f>
        <v>191</v>
      </c>
      <c r="U113" s="4">
        <f>Forward!U113</f>
        <v>0</v>
      </c>
      <c r="V113" s="6"/>
      <c r="W113" s="20">
        <f t="shared" si="0"/>
        <v>199</v>
      </c>
      <c r="X113" s="20">
        <f t="shared" si="1"/>
        <v>221.83950617283949</v>
      </c>
      <c r="Y113" s="23">
        <f t="shared" si="2"/>
        <v>202.7</v>
      </c>
      <c r="Z113" s="23">
        <f t="shared" si="3"/>
        <v>219.05092592592592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147.5</v>
      </c>
      <c r="AJ113" s="9">
        <f t="shared" si="8"/>
        <v>0.42568542568542567</v>
      </c>
      <c r="AK113" s="9">
        <f t="shared" si="9"/>
        <v>0.42568542568542567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Encargos'!D31+'Swap - Encargos'!P31-'Swap - Encargos'!$M31)</f>
        <v>157</v>
      </c>
      <c r="N114" s="4">
        <f>Forward!N114+(-'Swap - Encargos'!E31+'Swap - Encargos'!Q31-'Swap - Encargos'!$M31)</f>
        <v>194</v>
      </c>
      <c r="O114" s="4">
        <f>Forward!O114+(-'Swap - Encargos'!F31+'Swap - Encargos'!R31-'Swap - Encargos'!$M31)</f>
        <v>204</v>
      </c>
      <c r="P114" s="4">
        <f>Forward!P114+(-'Swap - Encargos'!G31+'Swap - Encargos'!S31-'Swap - Encargos'!$M31)</f>
        <v>201</v>
      </c>
      <c r="Q114" s="4">
        <f>Forward!Q114+(-'Swap - Encargos'!H31+'Swap - Encargos'!T31-'Swap - Encargos'!$M31)</f>
        <v>200</v>
      </c>
      <c r="R114" s="4">
        <f>Forward!R114+(-'Swap - Encargos'!I31+'Swap - Encargos'!U31-'Swap - Encargos'!$M31)</f>
        <v>196</v>
      </c>
      <c r="S114" s="4">
        <f>Forward!S114+(-'Swap - Encargos'!J31+'Swap - Encargos'!V31-'Swap - Encargos'!$M31)</f>
        <v>191</v>
      </c>
      <c r="T114" s="4">
        <f>Forward!T114+(-'Swap - Encargos'!K31+'Swap - Encargos'!W31-'Swap - Encargos'!$M31)</f>
        <v>186</v>
      </c>
      <c r="U114" s="4">
        <f>Forward!U114</f>
        <v>0</v>
      </c>
      <c r="V114" s="6"/>
      <c r="W114" s="20">
        <f t="shared" si="0"/>
        <v>189.88888888888889</v>
      </c>
      <c r="X114" s="20">
        <f t="shared" si="1"/>
        <v>221.83950617283949</v>
      </c>
      <c r="Y114" s="23">
        <f t="shared" si="2"/>
        <v>193.8</v>
      </c>
      <c r="Z114" s="23">
        <f t="shared" si="3"/>
        <v>219.05092592592592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156.61111111111111</v>
      </c>
      <c r="AJ114" s="9">
        <f t="shared" si="8"/>
        <v>0.45198011864678533</v>
      </c>
      <c r="AK114" s="9">
        <f t="shared" si="9"/>
        <v>0.45198011864678533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Encargos'!D32+'Swap - Encargos'!P32-'Swap - Encargos'!$M32)</f>
        <v>216</v>
      </c>
      <c r="N115" s="4">
        <f>Forward!N115+(-'Swap - Encargos'!E32+'Swap - Encargos'!Q32-'Swap - Encargos'!$M32)</f>
        <v>227</v>
      </c>
      <c r="O115" s="4">
        <f>Forward!O115+(-'Swap - Encargos'!F32+'Swap - Encargos'!R32-'Swap - Encargos'!$M32)</f>
        <v>221</v>
      </c>
      <c r="P115" s="4">
        <f>Forward!P115+(-'Swap - Encargos'!G32+'Swap - Encargos'!S32-'Swap - Encargos'!$M32)</f>
        <v>210</v>
      </c>
      <c r="Q115" s="4">
        <f>Forward!Q115+(-'Swap - Encargos'!H32+'Swap - Encargos'!T32-'Swap - Encargos'!$M32)</f>
        <v>208</v>
      </c>
      <c r="R115" s="4">
        <f>Forward!R115+(-'Swap - Encargos'!I32+'Swap - Encargos'!U32-'Swap - Encargos'!$M32)</f>
        <v>201</v>
      </c>
      <c r="S115" s="4">
        <f>Forward!S115+(-'Swap - Encargos'!J32+'Swap - Encargos'!V32-'Swap - Encargos'!$M32)</f>
        <v>196</v>
      </c>
      <c r="T115" s="4">
        <f>Forward!T115+(-'Swap - Encargos'!K32+'Swap - Encargos'!W32-'Swap - Encargos'!$M32)</f>
        <v>191</v>
      </c>
      <c r="U115" s="4">
        <f>Forward!U115</f>
        <v>0</v>
      </c>
      <c r="V115" s="6"/>
      <c r="W115" s="20">
        <f t="shared" si="0"/>
        <v>220.5</v>
      </c>
      <c r="X115" s="20">
        <f t="shared" si="1"/>
        <v>221.83950617283949</v>
      </c>
      <c r="Y115" s="23">
        <f t="shared" si="2"/>
        <v>215.15</v>
      </c>
      <c r="Z115" s="23">
        <f t="shared" si="3"/>
        <v>219.05092592592592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126</v>
      </c>
      <c r="AJ115" s="9">
        <f t="shared" si="8"/>
        <v>0.36363636363636365</v>
      </c>
      <c r="AK115" s="9">
        <f t="shared" si="9"/>
        <v>0.36363636363636365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Encargos'!D33+'Swap - Encargos'!P33-'Swap - Encargos'!$M33)</f>
        <v>271</v>
      </c>
      <c r="N116" s="4">
        <f>Forward!N116+(-'Swap - Encargos'!E33+'Swap - Encargos'!Q33-'Swap - Encargos'!$M33)</f>
        <v>247</v>
      </c>
      <c r="O116" s="4">
        <f>Forward!O116+(-'Swap - Encargos'!F33+'Swap - Encargos'!R33-'Swap - Encargos'!$M33)</f>
        <v>227</v>
      </c>
      <c r="P116" s="4">
        <f>Forward!P116+(-'Swap - Encargos'!G33+'Swap - Encargos'!S33-'Swap - Encargos'!$M33)</f>
        <v>214</v>
      </c>
      <c r="Q116" s="4">
        <f>Forward!Q116+(-'Swap - Encargos'!H33+'Swap - Encargos'!T33-'Swap - Encargos'!$M33)</f>
        <v>209</v>
      </c>
      <c r="R116" s="4">
        <f>Forward!R116+(-'Swap - Encargos'!I33+'Swap - Encargos'!U33-'Swap - Encargos'!$M33)</f>
        <v>202</v>
      </c>
      <c r="S116" s="4">
        <f>Forward!S116+(-'Swap - Encargos'!J33+'Swap - Encargos'!V33-'Swap - Encargos'!$M33)</f>
        <v>197</v>
      </c>
      <c r="T116" s="4">
        <f>Forward!T116+(-'Swap - Encargos'!K33+'Swap - Encargos'!W33-'Swap - Encargos'!$M33)</f>
        <v>192</v>
      </c>
      <c r="U116" s="4">
        <f>Forward!U116</f>
        <v>0</v>
      </c>
      <c r="V116" s="6"/>
      <c r="W116" s="20">
        <f t="shared" si="0"/>
        <v>238.83333333333334</v>
      </c>
      <c r="X116" s="20">
        <f t="shared" si="1"/>
        <v>221.83950617283949</v>
      </c>
      <c r="Y116" s="23">
        <f t="shared" si="2"/>
        <v>226.7</v>
      </c>
      <c r="Z116" s="23">
        <f t="shared" si="3"/>
        <v>219.05092592592592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107.66666666666666</v>
      </c>
      <c r="AJ116" s="9">
        <f t="shared" si="8"/>
        <v>0.31072631072631068</v>
      </c>
      <c r="AK116" s="9">
        <f t="shared" si="9"/>
        <v>0.31072631072631068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Encargos'!D34+'Swap - Encargos'!P34-'Swap - Encargos'!$M34)</f>
        <v>216</v>
      </c>
      <c r="N117" s="4">
        <f>Forward!N117+(-'Swap - Encargos'!E34+'Swap - Encargos'!Q34-'Swap - Encargos'!$M34)</f>
        <v>232</v>
      </c>
      <c r="O117" s="4">
        <f>Forward!O117+(-'Swap - Encargos'!F34+'Swap - Encargos'!R34-'Swap - Encargos'!$M34)</f>
        <v>216</v>
      </c>
      <c r="P117" s="4">
        <f>Forward!P117+(-'Swap - Encargos'!G34+'Swap - Encargos'!S34-'Swap - Encargos'!$M34)</f>
        <v>212</v>
      </c>
      <c r="Q117" s="4">
        <f>Forward!Q117+(-'Swap - Encargos'!H34+'Swap - Encargos'!T34-'Swap - Encargos'!$M34)</f>
        <v>203</v>
      </c>
      <c r="R117" s="4">
        <f>Forward!R117+(-'Swap - Encargos'!I34+'Swap - Encargos'!U34-'Swap - Encargos'!$M34)</f>
        <v>196</v>
      </c>
      <c r="S117" s="4">
        <f>Forward!S117+(-'Swap - Encargos'!J34+'Swap - Encargos'!V34-'Swap - Encargos'!$M34)</f>
        <v>193</v>
      </c>
      <c r="T117" s="4">
        <f>Forward!T117+(-'Swap - Encargos'!K34+'Swap - Encargos'!W34-'Swap - Encargos'!$M34)</f>
        <v>189</v>
      </c>
      <c r="U117" s="4">
        <f>Forward!U117</f>
        <v>0</v>
      </c>
      <c r="V117" s="6"/>
      <c r="W117" s="20">
        <f t="shared" si="0"/>
        <v>220.55555555555554</v>
      </c>
      <c r="X117" s="20">
        <f t="shared" si="1"/>
        <v>221.83950617283949</v>
      </c>
      <c r="Y117" s="23">
        <f t="shared" si="2"/>
        <v>213.46666666666667</v>
      </c>
      <c r="Z117" s="23">
        <f t="shared" si="3"/>
        <v>219.05092592592592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125.94444444444446</v>
      </c>
      <c r="AJ117" s="9">
        <f t="shared" si="8"/>
        <v>0.36347603014269686</v>
      </c>
      <c r="AK117" s="9">
        <f t="shared" si="9"/>
        <v>0.36347603014269686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Encargos'!D35+'Swap - Encargos'!P35-'Swap - Encargos'!$M35)</f>
        <v>263</v>
      </c>
      <c r="N118" s="4">
        <f>Forward!N118+(-'Swap - Encargos'!E35+'Swap - Encargos'!Q35-'Swap - Encargos'!$M35)</f>
        <v>241</v>
      </c>
      <c r="O118" s="4">
        <f>Forward!O118+(-'Swap - Encargos'!F35+'Swap - Encargos'!R35-'Swap - Encargos'!$M35)</f>
        <v>227</v>
      </c>
      <c r="P118" s="4">
        <f>Forward!P118+(-'Swap - Encargos'!G35+'Swap - Encargos'!S35-'Swap - Encargos'!$M35)</f>
        <v>217</v>
      </c>
      <c r="Q118" s="4">
        <f>Forward!Q118+(-'Swap - Encargos'!H35+'Swap - Encargos'!T35-'Swap - Encargos'!$M35)</f>
        <v>207</v>
      </c>
      <c r="R118" s="4">
        <f>Forward!R118+(-'Swap - Encargos'!I35+'Swap - Encargos'!U35-'Swap - Encargos'!$M35)</f>
        <v>204</v>
      </c>
      <c r="S118" s="4">
        <f>Forward!S118+(-'Swap - Encargos'!J35+'Swap - Encargos'!V35-'Swap - Encargos'!$M35)</f>
        <v>201</v>
      </c>
      <c r="T118" s="4">
        <f>Forward!T118+(-'Swap - Encargos'!K35+'Swap - Encargos'!W35-'Swap - Encargos'!$M35)</f>
        <v>197</v>
      </c>
      <c r="U118" s="4">
        <f>Forward!U118</f>
        <v>0</v>
      </c>
      <c r="V118" s="6"/>
      <c r="W118" s="20">
        <f t="shared" si="0"/>
        <v>233.44444444444446</v>
      </c>
      <c r="X118" s="20">
        <f t="shared" si="1"/>
        <v>221.83950617283949</v>
      </c>
      <c r="Y118" s="23">
        <f t="shared" si="2"/>
        <v>223.13333333333333</v>
      </c>
      <c r="Z118" s="23">
        <f t="shared" si="3"/>
        <v>219.05092592592592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113.05555555555554</v>
      </c>
      <c r="AJ118" s="9">
        <f t="shared" si="8"/>
        <v>0.32627865961199293</v>
      </c>
      <c r="AK118" s="9">
        <f t="shared" si="9"/>
        <v>0.32627865961199293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Encargos'!D36+'Swap - Encargos'!P36-'Swap - Encargos'!$M36)</f>
        <v>318</v>
      </c>
      <c r="N119" s="4">
        <f>Forward!N119+(-'Swap - Encargos'!E36+'Swap - Encargos'!Q36-'Swap - Encargos'!$M36)</f>
        <v>246</v>
      </c>
      <c r="O119" s="4">
        <f>Forward!O119+(-'Swap - Encargos'!F36+'Swap - Encargos'!R36-'Swap - Encargos'!$M36)</f>
        <v>220</v>
      </c>
      <c r="P119" s="4">
        <f>Forward!P119+(-'Swap - Encargos'!G36+'Swap - Encargos'!S36-'Swap - Encargos'!$M36)</f>
        <v>207</v>
      </c>
      <c r="Q119" s="4">
        <f>Forward!Q119+(-'Swap - Encargos'!H36+'Swap - Encargos'!T36-'Swap - Encargos'!$M36)</f>
        <v>208</v>
      </c>
      <c r="R119" s="4">
        <f>Forward!R119+(-'Swap - Encargos'!I36+'Swap - Encargos'!U36-'Swap - Encargos'!$M36)</f>
        <v>201</v>
      </c>
      <c r="S119" s="4">
        <f>Forward!S119+(-'Swap - Encargos'!J36+'Swap - Encargos'!V36-'Swap - Encargos'!$M36)</f>
        <v>198</v>
      </c>
      <c r="T119" s="4">
        <f>Forward!T119+(-'Swap - Encargos'!K36+'Swap - Encargos'!W36-'Swap - Encargos'!$M36)</f>
        <v>194</v>
      </c>
      <c r="U119" s="4">
        <f>Forward!U119</f>
        <v>0</v>
      </c>
      <c r="V119" s="6"/>
      <c r="W119" s="20">
        <f t="shared" si="0"/>
        <v>233.58333333333334</v>
      </c>
      <c r="X119" s="20">
        <f t="shared" si="1"/>
        <v>221.83950617283949</v>
      </c>
      <c r="Y119" s="23">
        <f t="shared" si="2"/>
        <v>222.25</v>
      </c>
      <c r="Z119" s="23">
        <f t="shared" si="3"/>
        <v>219.05092592592592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112.91666666666666</v>
      </c>
      <c r="AJ119" s="9">
        <f t="shared" si="8"/>
        <v>0.32587782587782588</v>
      </c>
      <c r="AK119" s="9">
        <f t="shared" si="9"/>
        <v>0.32587782587782588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Encargos'!D37+'Swap - Encargos'!P37-'Swap - Encargos'!$M37)</f>
        <v>283</v>
      </c>
      <c r="N120" s="4">
        <f>Forward!N120+(-'Swap - Encargos'!E37+'Swap - Encargos'!Q37-'Swap - Encargos'!$M37)</f>
        <v>182</v>
      </c>
      <c r="O120" s="4">
        <f>Forward!O120+(-'Swap - Encargos'!F37+'Swap - Encargos'!R37-'Swap - Encargos'!$M37)</f>
        <v>209</v>
      </c>
      <c r="P120" s="4">
        <f>Forward!P120+(-'Swap - Encargos'!G37+'Swap - Encargos'!S37-'Swap - Encargos'!$M37)</f>
        <v>209</v>
      </c>
      <c r="Q120" s="4">
        <f>Forward!Q120+(-'Swap - Encargos'!H37+'Swap - Encargos'!T37-'Swap - Encargos'!$M37)</f>
        <v>199</v>
      </c>
      <c r="R120" s="4">
        <f>Forward!R120+(-'Swap - Encargos'!I37+'Swap - Encargos'!U37-'Swap - Encargos'!$M37)</f>
        <v>197</v>
      </c>
      <c r="S120" s="4">
        <f>Forward!S120+(-'Swap - Encargos'!J37+'Swap - Encargos'!V37-'Swap - Encargos'!$M37)</f>
        <v>194</v>
      </c>
      <c r="T120" s="4">
        <f>Forward!T120+(-'Swap - Encargos'!K37+'Swap - Encargos'!W37-'Swap - Encargos'!$M37)</f>
        <v>190</v>
      </c>
      <c r="U120" s="4">
        <f>Forward!U120</f>
        <v>0</v>
      </c>
      <c r="V120" s="6"/>
      <c r="W120" s="20">
        <f t="shared" si="0"/>
        <v>204.11111111111111</v>
      </c>
      <c r="X120" s="20">
        <f t="shared" si="1"/>
        <v>221.83950617283949</v>
      </c>
      <c r="Y120" s="23">
        <f t="shared" si="2"/>
        <v>202.06666666666666</v>
      </c>
      <c r="Z120" s="23">
        <f t="shared" si="3"/>
        <v>219.05092592592592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142.38888888888889</v>
      </c>
      <c r="AJ120" s="9">
        <f t="shared" si="8"/>
        <v>0.41093474426807758</v>
      </c>
      <c r="AK120" s="9">
        <f t="shared" si="9"/>
        <v>0.41093474426807758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Encargos'!D38+'Swap - Encargos'!P38-'Swap - Encargos'!$M38)</f>
        <v>152</v>
      </c>
      <c r="N121" s="4">
        <f>Forward!N121+(-'Swap - Encargos'!E38+'Swap - Encargos'!Q38-'Swap - Encargos'!$M38)</f>
        <v>196</v>
      </c>
      <c r="O121" s="4">
        <f>Forward!O121+(-'Swap - Encargos'!F38+'Swap - Encargos'!R38-'Swap - Encargos'!$M38)</f>
        <v>211</v>
      </c>
      <c r="P121" s="4">
        <f>Forward!P121+(-'Swap - Encargos'!G38+'Swap - Encargos'!S38-'Swap - Encargos'!$M38)</f>
        <v>221</v>
      </c>
      <c r="Q121" s="4">
        <f>Forward!Q121+(-'Swap - Encargos'!H38+'Swap - Encargos'!T38-'Swap - Encargos'!$M38)</f>
        <v>213</v>
      </c>
      <c r="R121" s="4">
        <f>Forward!R121+(-'Swap - Encargos'!I38+'Swap - Encargos'!U38-'Swap - Encargos'!$M38)</f>
        <v>207</v>
      </c>
      <c r="S121" s="4">
        <f>Forward!S121+(-'Swap - Encargos'!J38+'Swap - Encargos'!V38-'Swap - Encargos'!$M38)</f>
        <v>204</v>
      </c>
      <c r="T121" s="4">
        <f>Forward!T121+(-'Swap - Encargos'!K38+'Swap - Encargos'!W38-'Swap - Encargos'!$M38)</f>
        <v>200</v>
      </c>
      <c r="U121" s="4">
        <f>Forward!U121</f>
        <v>0</v>
      </c>
      <c r="V121" s="6"/>
      <c r="W121" s="20">
        <f t="shared" si="0"/>
        <v>207.41666666666666</v>
      </c>
      <c r="X121" s="20">
        <f t="shared" si="1"/>
        <v>221.83950617283949</v>
      </c>
      <c r="Y121" s="23">
        <f t="shared" si="2"/>
        <v>208.68333333333334</v>
      </c>
      <c r="Z121" s="23">
        <f t="shared" si="3"/>
        <v>219.05092592592592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139.08333333333334</v>
      </c>
      <c r="AJ121" s="9">
        <f t="shared" si="8"/>
        <v>0.40139490139490142</v>
      </c>
      <c r="AK121" s="9">
        <f t="shared" si="9"/>
        <v>0.40139490139490142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Encargos'!E39+'Swap - Encargos'!Q39-'Swap - Encargos'!$M39)</f>
        <v>196</v>
      </c>
      <c r="O122" s="4">
        <f>Forward!O122+(-'Swap - Encargos'!F39+'Swap - Encargos'!R39-'Swap - Encargos'!$M39)</f>
        <v>221</v>
      </c>
      <c r="P122" s="4">
        <f>Forward!P122+(-'Swap - Encargos'!G39+'Swap - Encargos'!S39-'Swap - Encargos'!$M39)</f>
        <v>215</v>
      </c>
      <c r="Q122" s="4">
        <f>Forward!Q122+(-'Swap - Encargos'!H39+'Swap - Encargos'!T39-'Swap - Encargos'!$M39)</f>
        <v>206</v>
      </c>
      <c r="R122" s="4">
        <f>Forward!R122+(-'Swap - Encargos'!I39+'Swap - Encargos'!U39-'Swap - Encargos'!$M39)</f>
        <v>201</v>
      </c>
      <c r="S122" s="4">
        <f>Forward!S122+(-'Swap - Encargos'!J39+'Swap - Encargos'!V39-'Swap - Encargos'!$M39)</f>
        <v>198</v>
      </c>
      <c r="T122" s="4">
        <f>Forward!T122+(-'Swap - Encargos'!K39+'Swap - Encargos'!W39-'Swap - Encargos'!$M39)</f>
        <v>194</v>
      </c>
      <c r="U122" s="4">
        <f>Forward!U122</f>
        <v>0</v>
      </c>
      <c r="V122" s="6"/>
      <c r="W122" s="20">
        <f t="shared" si="0"/>
        <v>210.66666666666666</v>
      </c>
      <c r="X122" s="20">
        <f t="shared" si="1"/>
        <v>221.83950617283949</v>
      </c>
      <c r="Y122" s="23">
        <f t="shared" si="2"/>
        <v>207.8</v>
      </c>
      <c r="Z122" s="23">
        <f t="shared" si="3"/>
        <v>219.05092592592592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167.63333333333335</v>
      </c>
      <c r="AJ122" s="9">
        <f t="shared" si="8"/>
        <v>0.44312274209181429</v>
      </c>
      <c r="AK122" s="9">
        <f t="shared" si="9"/>
        <v>0.44312274209181429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Encargos'!E40+'Swap - Encargos'!Q40-'Swap - Encargos'!$M40)</f>
        <v>249</v>
      </c>
      <c r="O123" s="4">
        <f>Forward!O123+(-'Swap - Encargos'!F40+'Swap - Encargos'!R40-'Swap - Encargos'!$M40)</f>
        <v>234</v>
      </c>
      <c r="P123" s="4">
        <f>Forward!P123+(-'Swap - Encargos'!G40+'Swap - Encargos'!S40-'Swap - Encargos'!$M40)</f>
        <v>232</v>
      </c>
      <c r="Q123" s="4">
        <f>Forward!Q123+(-'Swap - Encargos'!H40+'Swap - Encargos'!T40-'Swap - Encargos'!$M40)</f>
        <v>214</v>
      </c>
      <c r="R123" s="4">
        <f>Forward!R123+(-'Swap - Encargos'!I40+'Swap - Encargos'!U40-'Swap - Encargos'!$M40)</f>
        <v>210</v>
      </c>
      <c r="S123" s="4">
        <f>Forward!S123+(-'Swap - Encargos'!J40+'Swap - Encargos'!V40-'Swap - Encargos'!$M40)</f>
        <v>207</v>
      </c>
      <c r="T123" s="4">
        <f>Forward!T123+(-'Swap - Encargos'!K40+'Swap - Encargos'!W40-'Swap - Encargos'!$M40)</f>
        <v>198</v>
      </c>
      <c r="U123" s="4">
        <f>Forward!U123</f>
        <v>0</v>
      </c>
      <c r="V123" s="6"/>
      <c r="W123" s="20">
        <f t="shared" si="0"/>
        <v>237.36111111111111</v>
      </c>
      <c r="X123" s="20">
        <f t="shared" si="1"/>
        <v>221.83950617283949</v>
      </c>
      <c r="Y123" s="23">
        <f t="shared" si="2"/>
        <v>227.1</v>
      </c>
      <c r="Z123" s="23">
        <f t="shared" si="3"/>
        <v>219.05092592592592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140.9388888888889</v>
      </c>
      <c r="AJ123" s="9">
        <f t="shared" si="8"/>
        <v>0.37255852204305812</v>
      </c>
      <c r="AK123" s="9">
        <f t="shared" si="9"/>
        <v>0.37255852204305812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Encargos'!E41+'Swap - Encargos'!Q41-'Swap - Encargos'!$M41)</f>
        <v>321</v>
      </c>
      <c r="O124" s="4">
        <f>Forward!O124+(-'Swap - Encargos'!F41+'Swap - Encargos'!R41-'Swap - Encargos'!$M41)</f>
        <v>263</v>
      </c>
      <c r="P124" s="4">
        <f>Forward!P124+(-'Swap - Encargos'!G41+'Swap - Encargos'!S41-'Swap - Encargos'!$M41)</f>
        <v>230</v>
      </c>
      <c r="Q124" s="4">
        <f>Forward!Q124+(-'Swap - Encargos'!H41+'Swap - Encargos'!T41-'Swap - Encargos'!$M41)</f>
        <v>222</v>
      </c>
      <c r="R124" s="4">
        <f>Forward!R124+(-'Swap - Encargos'!I41+'Swap - Encargos'!U41-'Swap - Encargos'!$M41)</f>
        <v>217</v>
      </c>
      <c r="S124" s="4">
        <f>Forward!S124+(-'Swap - Encargos'!J41+'Swap - Encargos'!V41-'Swap - Encargos'!$M41)</f>
        <v>217</v>
      </c>
      <c r="T124" s="4">
        <f>Forward!T124+(-'Swap - Encargos'!K41+'Swap - Encargos'!W41-'Swap - Encargos'!$M41)</f>
        <v>207</v>
      </c>
      <c r="U124" s="4">
        <f>Forward!U124</f>
        <v>0</v>
      </c>
      <c r="V124" s="6"/>
      <c r="W124" s="20">
        <f t="shared" si="0"/>
        <v>265.83333333333331</v>
      </c>
      <c r="X124" s="20">
        <f t="shared" si="1"/>
        <v>221.83950617283949</v>
      </c>
      <c r="Y124" s="23">
        <f t="shared" si="2"/>
        <v>247.13333333333333</v>
      </c>
      <c r="Z124" s="23">
        <f t="shared" si="3"/>
        <v>219.05092592592592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112.4666666666667</v>
      </c>
      <c r="AJ124" s="9">
        <f t="shared" si="8"/>
        <v>0.29729491585161694</v>
      </c>
      <c r="AK124" s="9">
        <f t="shared" si="9"/>
        <v>0.29729491585161694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Encargos'!E42+'Swap - Encargos'!Q42-'Swap - Encargos'!$M42)</f>
        <v>326</v>
      </c>
      <c r="O125" s="4">
        <f>Forward!O125+(-'Swap - Encargos'!F42+'Swap - Encargos'!R42-'Swap - Encargos'!$M42)</f>
        <v>266</v>
      </c>
      <c r="P125" s="4">
        <f>Forward!P125+(-'Swap - Encargos'!G42+'Swap - Encargos'!S42-'Swap - Encargos'!$M42)</f>
        <v>225</v>
      </c>
      <c r="Q125" s="4">
        <f>Forward!Q125+(-'Swap - Encargos'!H42+'Swap - Encargos'!T42-'Swap - Encargos'!$M42)</f>
        <v>208</v>
      </c>
      <c r="R125" s="4">
        <f>Forward!R125+(-'Swap - Encargos'!I42+'Swap - Encargos'!U42-'Swap - Encargos'!$M42)</f>
        <v>215</v>
      </c>
      <c r="S125" s="4">
        <f>Forward!S125+(-'Swap - Encargos'!J42+'Swap - Encargos'!V42-'Swap - Encargos'!$M42)</f>
        <v>220</v>
      </c>
      <c r="T125" s="4">
        <f>Forward!T125+(-'Swap - Encargos'!K42+'Swap - Encargos'!W42-'Swap - Encargos'!$M42)</f>
        <v>213</v>
      </c>
      <c r="U125" s="4">
        <f>Forward!U125</f>
        <v>0</v>
      </c>
      <c r="V125" s="6"/>
      <c r="W125" s="20">
        <f t="shared" si="0"/>
        <v>262.5</v>
      </c>
      <c r="X125" s="20">
        <f t="shared" si="1"/>
        <v>221.83950617283949</v>
      </c>
      <c r="Y125" s="23">
        <f t="shared" si="2"/>
        <v>242.7</v>
      </c>
      <c r="Z125" s="23">
        <f t="shared" si="3"/>
        <v>219.05092592592592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115.80000000000001</v>
      </c>
      <c r="AJ125" s="9">
        <f t="shared" si="8"/>
        <v>0.30610626486915149</v>
      </c>
      <c r="AK125" s="9">
        <f t="shared" si="9"/>
        <v>0.30610626486915149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Encargos'!E43+'Swap - Encargos'!Q43-'Swap - Encargos'!$M43)</f>
        <v>337</v>
      </c>
      <c r="O126" s="4">
        <f>Forward!O126+(-'Swap - Encargos'!F43+'Swap - Encargos'!R43-'Swap - Encargos'!$M43)</f>
        <v>269</v>
      </c>
      <c r="P126" s="4">
        <f>Forward!P126+(-'Swap - Encargos'!G43+'Swap - Encargos'!S43-'Swap - Encargos'!$M43)</f>
        <v>224</v>
      </c>
      <c r="Q126" s="4">
        <f>Forward!Q126+(-'Swap - Encargos'!H43+'Swap - Encargos'!T43-'Swap - Encargos'!$M43)</f>
        <v>209</v>
      </c>
      <c r="R126" s="4">
        <f>Forward!R126+(-'Swap - Encargos'!I43+'Swap - Encargos'!U43-'Swap - Encargos'!$M43)</f>
        <v>220</v>
      </c>
      <c r="S126" s="4">
        <f>Forward!S126+(-'Swap - Encargos'!J43+'Swap - Encargos'!V43-'Swap - Encargos'!$M43)</f>
        <v>221</v>
      </c>
      <c r="T126" s="4">
        <f>Forward!T126+(-'Swap - Encargos'!K43+'Swap - Encargos'!W43-'Swap - Encargos'!$M43)</f>
        <v>212</v>
      </c>
      <c r="U126" s="4">
        <f>Forward!U126</f>
        <v>0</v>
      </c>
      <c r="V126" s="6"/>
      <c r="W126" s="20">
        <f t="shared" si="0"/>
        <v>262.44444444444446</v>
      </c>
      <c r="X126" s="20">
        <f t="shared" si="1"/>
        <v>221.83950617283949</v>
      </c>
      <c r="Y126" s="23">
        <f t="shared" si="2"/>
        <v>244.06666666666666</v>
      </c>
      <c r="Z126" s="23">
        <f t="shared" si="3"/>
        <v>219.05092592592592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115.85555555555555</v>
      </c>
      <c r="AJ126" s="9">
        <f t="shared" si="8"/>
        <v>0.30625312068611038</v>
      </c>
      <c r="AK126" s="9">
        <f t="shared" si="9"/>
        <v>0.30625312068611038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Encargos'!E44+'Swap - Encargos'!Q44-'Swap - Encargos'!$M44)</f>
        <v>353</v>
      </c>
      <c r="O127" s="4">
        <f>Forward!O127+(-'Swap - Encargos'!F44+'Swap - Encargos'!R44-'Swap - Encargos'!$M44)</f>
        <v>279</v>
      </c>
      <c r="P127" s="4">
        <f>Forward!P127+(-'Swap - Encargos'!G44+'Swap - Encargos'!S44-'Swap - Encargos'!$M44)</f>
        <v>231</v>
      </c>
      <c r="Q127" s="4">
        <f>Forward!Q127+(-'Swap - Encargos'!H44+'Swap - Encargos'!T44-'Swap - Encargos'!$M44)</f>
        <v>221</v>
      </c>
      <c r="R127" s="4">
        <f>Forward!R127+(-'Swap - Encargos'!I44+'Swap - Encargos'!U44-'Swap - Encargos'!$M44)</f>
        <v>225</v>
      </c>
      <c r="S127" s="4">
        <f>Forward!S127+(-'Swap - Encargos'!J44+'Swap - Encargos'!V44-'Swap - Encargos'!$M44)</f>
        <v>222</v>
      </c>
      <c r="T127" s="4">
        <f>Forward!T127+(-'Swap - Encargos'!K44+'Swap - Encargos'!W44-'Swap - Encargos'!$M44)</f>
        <v>207</v>
      </c>
      <c r="U127" s="4">
        <f>Forward!U127</f>
        <v>0</v>
      </c>
      <c r="V127" s="6"/>
      <c r="W127" s="20">
        <f t="shared" si="0"/>
        <v>269.33333333333331</v>
      </c>
      <c r="X127" s="20">
        <f t="shared" si="1"/>
        <v>221.83950617283949</v>
      </c>
      <c r="Y127" s="23">
        <f t="shared" si="2"/>
        <v>250.88333333333333</v>
      </c>
      <c r="Z127" s="23">
        <f t="shared" si="3"/>
        <v>219.05092592592592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108.9666666666667</v>
      </c>
      <c r="AJ127" s="9">
        <f t="shared" si="8"/>
        <v>0.28804299938320566</v>
      </c>
      <c r="AK127" s="9">
        <f t="shared" si="9"/>
        <v>0.28804299938320566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Encargos'!E45+'Swap - Encargos'!Q45-'Swap - Encargos'!$M45)</f>
        <v>318</v>
      </c>
      <c r="O128" s="4">
        <f>Forward!O128+(-'Swap - Encargos'!F45+'Swap - Encargos'!R45-'Swap - Encargos'!$M45)</f>
        <v>272</v>
      </c>
      <c r="P128" s="4">
        <f>Forward!P128+(-'Swap - Encargos'!G45+'Swap - Encargos'!S45-'Swap - Encargos'!$M45)</f>
        <v>243</v>
      </c>
      <c r="Q128" s="4">
        <f>Forward!Q128+(-'Swap - Encargos'!H45+'Swap - Encargos'!T45-'Swap - Encargos'!$M45)</f>
        <v>223</v>
      </c>
      <c r="R128" s="4">
        <f>Forward!R128+(-'Swap - Encargos'!I45+'Swap - Encargos'!U45-'Swap - Encargos'!$M45)</f>
        <v>227</v>
      </c>
      <c r="S128" s="4">
        <f>Forward!S128+(-'Swap - Encargos'!J45+'Swap - Encargos'!V45-'Swap - Encargos'!$M45)</f>
        <v>223</v>
      </c>
      <c r="T128" s="4">
        <f>Forward!T128+(-'Swap - Encargos'!K45+'Swap - Encargos'!W45-'Swap - Encargos'!$M45)</f>
        <v>209</v>
      </c>
      <c r="U128" s="4">
        <f>Forward!U128</f>
        <v>0</v>
      </c>
      <c r="V128" s="6"/>
      <c r="W128" s="20">
        <f t="shared" si="0"/>
        <v>261.83333333333331</v>
      </c>
      <c r="X128" s="20">
        <f t="shared" si="1"/>
        <v>221.83950617283949</v>
      </c>
      <c r="Y128" s="23">
        <f t="shared" si="2"/>
        <v>247.1</v>
      </c>
      <c r="Z128" s="23">
        <f t="shared" si="3"/>
        <v>219.05092592592592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116.4666666666667</v>
      </c>
      <c r="AJ128" s="9">
        <f t="shared" si="8"/>
        <v>0.30786853467265846</v>
      </c>
      <c r="AK128" s="9">
        <f t="shared" si="9"/>
        <v>0.30786853467265846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Encargos'!E46+'Swap - Encargos'!Q46-'Swap - Encargos'!$M46)</f>
        <v>297</v>
      </c>
      <c r="O129" s="4">
        <f>Forward!O129+(-'Swap - Encargos'!F46+'Swap - Encargos'!R46-'Swap - Encargos'!$M46)</f>
        <v>259</v>
      </c>
      <c r="P129" s="4">
        <f>Forward!P129+(-'Swap - Encargos'!G46+'Swap - Encargos'!S46-'Swap - Encargos'!$M46)</f>
        <v>235</v>
      </c>
      <c r="Q129" s="4">
        <f>Forward!Q129+(-'Swap - Encargos'!H46+'Swap - Encargos'!T46-'Swap - Encargos'!$M46)</f>
        <v>219</v>
      </c>
      <c r="R129" s="4">
        <f>Forward!R129+(-'Swap - Encargos'!I46+'Swap - Encargos'!U46-'Swap - Encargos'!$M46)</f>
        <v>232</v>
      </c>
      <c r="S129" s="4">
        <f>Forward!S129+(-'Swap - Encargos'!J46+'Swap - Encargos'!V46-'Swap - Encargos'!$M46)</f>
        <v>218</v>
      </c>
      <c r="T129" s="4">
        <f>Forward!T129+(-'Swap - Encargos'!K46+'Swap - Encargos'!W46-'Swap - Encargos'!$M46)</f>
        <v>228</v>
      </c>
      <c r="U129" s="4">
        <f>Forward!U129</f>
        <v>0</v>
      </c>
      <c r="V129" s="6"/>
      <c r="W129" s="20">
        <f t="shared" si="0"/>
        <v>248.5</v>
      </c>
      <c r="X129" s="20">
        <f t="shared" si="1"/>
        <v>221.83950617283949</v>
      </c>
      <c r="Y129" s="23">
        <f t="shared" si="2"/>
        <v>239.18333333333334</v>
      </c>
      <c r="Z129" s="23">
        <f t="shared" si="3"/>
        <v>219.05092592592592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129.80000000000001</v>
      </c>
      <c r="AJ129" s="9">
        <f t="shared" si="8"/>
        <v>0.34311393074279672</v>
      </c>
      <c r="AK129" s="9">
        <f t="shared" si="9"/>
        <v>0.34311393074279672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Encargos'!E47+'Swap - Encargos'!Q47-'Swap - Encargos'!$M47)</f>
        <v>348</v>
      </c>
      <c r="O130" s="4">
        <f>Forward!O130+(-'Swap - Encargos'!F47+'Swap - Encargos'!R47-'Swap - Encargos'!$M47)</f>
        <v>276</v>
      </c>
      <c r="P130" s="4">
        <f>Forward!P130+(-'Swap - Encargos'!G47+'Swap - Encargos'!S47-'Swap - Encargos'!$M47)</f>
        <v>237</v>
      </c>
      <c r="Q130" s="4">
        <f>Forward!Q130+(-'Swap - Encargos'!H47+'Swap - Encargos'!T47-'Swap - Encargos'!$M47)</f>
        <v>229</v>
      </c>
      <c r="R130" s="4">
        <f>Forward!R130+(-'Swap - Encargos'!I47+'Swap - Encargos'!U47-'Swap - Encargos'!$M47)</f>
        <v>237</v>
      </c>
      <c r="S130" s="4">
        <f>Forward!S130+(-'Swap - Encargos'!J47+'Swap - Encargos'!V47-'Swap - Encargos'!$M47)</f>
        <v>237</v>
      </c>
      <c r="T130" s="4">
        <f>Forward!T130+(-'Swap - Encargos'!K47+'Swap - Encargos'!W47-'Swap - Encargos'!$M47)</f>
        <v>237</v>
      </c>
      <c r="U130" s="4">
        <f>Forward!U130</f>
        <v>0</v>
      </c>
      <c r="V130" s="6"/>
      <c r="W130" s="20">
        <f t="shared" si="0"/>
        <v>260.55555555555554</v>
      </c>
      <c r="X130" s="20">
        <f t="shared" si="1"/>
        <v>221.83950617283949</v>
      </c>
      <c r="Y130" s="23">
        <f t="shared" si="2"/>
        <v>250.6</v>
      </c>
      <c r="Z130" s="23">
        <f t="shared" si="3"/>
        <v>219.05092592592592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117.74444444444447</v>
      </c>
      <c r="AJ130" s="9">
        <f t="shared" si="8"/>
        <v>0.31124621846271339</v>
      </c>
      <c r="AK130" s="9">
        <f t="shared" si="9"/>
        <v>0.31124621846271339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Encargos'!E48+'Swap - Encargos'!Q48-'Swap - Encargos'!$M48)</f>
        <v>343</v>
      </c>
      <c r="O131" s="4">
        <f>Forward!O131+(-'Swap - Encargos'!F48+'Swap - Encargos'!R48-'Swap - Encargos'!$M48)</f>
        <v>252</v>
      </c>
      <c r="P131" s="4">
        <f>Forward!P131+(-'Swap - Encargos'!G48+'Swap - Encargos'!S48-'Swap - Encargos'!$M48)</f>
        <v>240</v>
      </c>
      <c r="Q131" s="4">
        <f>Forward!Q131+(-'Swap - Encargos'!H48+'Swap - Encargos'!T48-'Swap - Encargos'!$M48)</f>
        <v>244</v>
      </c>
      <c r="R131" s="4">
        <f>Forward!R131+(-'Swap - Encargos'!I48+'Swap - Encargos'!U48-'Swap - Encargos'!$M48)</f>
        <v>247</v>
      </c>
      <c r="S131" s="4">
        <f>Forward!S131+(-'Swap - Encargos'!J48+'Swap - Encargos'!V48-'Swap - Encargos'!$M48)</f>
        <v>248</v>
      </c>
      <c r="T131" s="4">
        <f>Forward!T131+(-'Swap - Encargos'!K48+'Swap - Encargos'!W48-'Swap - Encargos'!$M48)</f>
        <v>247</v>
      </c>
      <c r="U131" s="4">
        <f>Forward!U131</f>
        <v>0</v>
      </c>
      <c r="V131" s="6"/>
      <c r="W131" s="20">
        <f t="shared" si="0"/>
        <v>253.58333333333334</v>
      </c>
      <c r="X131" s="20">
        <f t="shared" si="1"/>
        <v>221.83950617283949</v>
      </c>
      <c r="Y131" s="23">
        <f t="shared" si="2"/>
        <v>250.95</v>
      </c>
      <c r="Z131" s="23">
        <f t="shared" si="3"/>
        <v>219.05092592592592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124.71666666666667</v>
      </c>
      <c r="AJ131" s="9">
        <f t="shared" si="8"/>
        <v>0.32967662349105648</v>
      </c>
      <c r="AK131" s="9">
        <f>IF(AJ131&gt;0,AJ131,0)</f>
        <v>0.32967662349105648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Encargos'!E49+'Swap - Encargos'!Q49-'Swap - Encargos'!$M49)</f>
        <v>316</v>
      </c>
      <c r="O132" s="4">
        <f>Forward!O132+(-'Swap - Encargos'!F49+'Swap - Encargos'!R49-'Swap - Encargos'!$M49)</f>
        <v>250</v>
      </c>
      <c r="P132" s="4">
        <f>Forward!P132+(-'Swap - Encargos'!G49+'Swap - Encargos'!S49-'Swap - Encargos'!$M49)</f>
        <v>232</v>
      </c>
      <c r="Q132" s="4">
        <f>Forward!Q132+(-'Swap - Encargos'!H49+'Swap - Encargos'!T49-'Swap - Encargos'!$M49)</f>
        <v>239</v>
      </c>
      <c r="R132" s="4">
        <f>Forward!R132+(-'Swap - Encargos'!I49+'Swap - Encargos'!U49-'Swap - Encargos'!$M49)</f>
        <v>238</v>
      </c>
      <c r="S132" s="4">
        <f>Forward!S132+(-'Swap - Encargos'!J49+'Swap - Encargos'!V49-'Swap - Encargos'!$M49)</f>
        <v>242</v>
      </c>
      <c r="T132" s="4">
        <f>Forward!T132+(-'Swap - Encargos'!K49+'Swap - Encargos'!W49-'Swap - Encargos'!$M49)</f>
        <v>244</v>
      </c>
      <c r="U132" s="4">
        <f>Forward!U132</f>
        <v>0</v>
      </c>
      <c r="V132" s="6"/>
      <c r="W132" s="20">
        <f t="shared" si="0"/>
        <v>244.61111111111111</v>
      </c>
      <c r="X132" s="20">
        <f t="shared" si="1"/>
        <v>221.83950617283949</v>
      </c>
      <c r="Y132" s="23">
        <f t="shared" si="2"/>
        <v>242.66666666666666</v>
      </c>
      <c r="Z132" s="23">
        <f t="shared" si="3"/>
        <v>219.05092592592592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133.6888888888889</v>
      </c>
      <c r="AJ132" s="9">
        <f t="shared" si="8"/>
        <v>0.35339383792992041</v>
      </c>
      <c r="AK132" s="9">
        <f>IF(AJ132&gt;0,AJ132,0)</f>
        <v>0.35339383792992041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Encargos'!E50+'Swap - Encargos'!Q50-'Swap - Encargos'!$M50)</f>
        <v>348</v>
      </c>
      <c r="O133" s="4">
        <f>Forward!O133+(-'Swap - Encargos'!F50+'Swap - Encargos'!R50-'Swap - Encargos'!$M50)</f>
        <v>299</v>
      </c>
      <c r="P133" s="4">
        <f>Forward!P133+(-'Swap - Encargos'!G50+'Swap - Encargos'!S50-'Swap - Encargos'!$M50)</f>
        <v>280</v>
      </c>
      <c r="Q133" s="4">
        <f>Forward!Q133+(-'Swap - Encargos'!H50+'Swap - Encargos'!T50-'Swap - Encargos'!$M50)</f>
        <v>281</v>
      </c>
      <c r="R133" s="4">
        <f>Forward!R133+(-'Swap - Encargos'!I50+'Swap - Encargos'!U50-'Swap - Encargos'!$M50)</f>
        <v>258</v>
      </c>
      <c r="S133" s="4">
        <f>Forward!S133+(-'Swap - Encargos'!J50+'Swap - Encargos'!V50-'Swap - Encargos'!$M50)</f>
        <v>245</v>
      </c>
      <c r="T133" s="4">
        <f>Forward!T133+(-'Swap - Encargos'!K50+'Swap - Encargos'!W50-'Swap - Encargos'!$M50)</f>
        <v>236</v>
      </c>
      <c r="U133" s="4">
        <f>Forward!U133</f>
        <v>0</v>
      </c>
      <c r="V133" s="6"/>
      <c r="W133" s="20">
        <f t="shared" si="0"/>
        <v>288.52777777777777</v>
      </c>
      <c r="X133" s="20">
        <f t="shared" si="1"/>
        <v>221.83950617283949</v>
      </c>
      <c r="Y133" s="23">
        <f t="shared" si="2"/>
        <v>274.31666666666666</v>
      </c>
      <c r="Z133" s="23">
        <f t="shared" si="3"/>
        <v>219.05092592592592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89.77222222222224</v>
      </c>
      <c r="AJ133" s="9">
        <f t="shared" si="8"/>
        <v>0.23730431462390228</v>
      </c>
      <c r="AK133" s="9">
        <f>IF(AJ133&gt;0,AJ133,0)</f>
        <v>0.23730431462390228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Encargos'!F51+'Swap - Encargos'!R51-'Swap - Encargos'!$M51)</f>
        <v>364</v>
      </c>
      <c r="P134" s="4">
        <f>Forward!P134+(-'Swap - Encargos'!G51+'Swap - Encargos'!S51-'Swap - Encargos'!$M51)</f>
        <v>304</v>
      </c>
      <c r="Q134" s="4">
        <f>Forward!Q134+(-'Swap - Encargos'!H51+'Swap - Encargos'!T51-'Swap - Encargos'!$M51)</f>
        <v>303</v>
      </c>
      <c r="R134" s="4">
        <f>Forward!R134+(-'Swap - Encargos'!I51+'Swap - Encargos'!U51-'Swap - Encargos'!$M51)</f>
        <v>284</v>
      </c>
      <c r="S134" s="4">
        <f>Forward!S134+(-'Swap - Encargos'!J51+'Swap - Encargos'!V51-'Swap - Encargos'!$M51)</f>
        <v>257</v>
      </c>
      <c r="T134" s="4">
        <f>Forward!T134+(-'Swap - Encargos'!K51+'Swap - Encargos'!W51-'Swap - Encargos'!$M51)</f>
        <v>245</v>
      </c>
      <c r="U134" s="4">
        <f>Forward!U134</f>
        <v>0</v>
      </c>
      <c r="V134" s="6"/>
      <c r="W134" s="20">
        <f t="shared" si="0"/>
        <v>323.66666666666669</v>
      </c>
      <c r="X134" s="20">
        <f t="shared" si="1"/>
        <v>221.83950617283949</v>
      </c>
      <c r="Y134" s="23">
        <f t="shared" si="2"/>
        <v>302.39999999999998</v>
      </c>
      <c r="Z134" s="23">
        <f t="shared" si="3"/>
        <v>219.05092592592592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66.333333333333314</v>
      </c>
      <c r="AJ134" s="9">
        <f t="shared" si="8"/>
        <v>0.17008547008547004</v>
      </c>
      <c r="AK134" s="9">
        <f>IF(AJ134&gt;0,AJ134,0)</f>
        <v>0.17008547008547004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Encargos'!F52+'Swap - Encargos'!R52-'Swap - Encargos'!$M52)</f>
        <v>411</v>
      </c>
      <c r="P135" s="4">
        <f>Forward!P135+(-'Swap - Encargos'!G52+'Swap - Encargos'!S52-'Swap - Encargos'!$M52)</f>
        <v>308</v>
      </c>
      <c r="Q135" s="4">
        <f>Forward!Q135+(-'Swap - Encargos'!H52+'Swap - Encargos'!T52-'Swap - Encargos'!$M52)</f>
        <v>317</v>
      </c>
      <c r="R135" s="4">
        <f>Forward!R135+(-'Swap - Encargos'!I52+'Swap - Encargos'!U52-'Swap - Encargos'!$M52)</f>
        <v>290</v>
      </c>
      <c r="S135" s="4">
        <f>Forward!S135+(-'Swap - Encargos'!J52+'Swap - Encargos'!V52-'Swap - Encargos'!$M52)</f>
        <v>274</v>
      </c>
      <c r="T135" s="4">
        <f>Forward!T135+(-'Swap - Encargos'!K52+'Swap - Encargos'!W52-'Swap - Encargos'!$M52)</f>
        <v>248</v>
      </c>
      <c r="U135" s="4">
        <f>Forward!U135</f>
        <v>0</v>
      </c>
      <c r="V135" s="6"/>
      <c r="W135" s="20">
        <f t="shared" si="0"/>
        <v>341.97222222222223</v>
      </c>
      <c r="X135" s="20">
        <f t="shared" si="1"/>
        <v>221.83950617283949</v>
      </c>
      <c r="Y135" s="23">
        <f t="shared" si="2"/>
        <v>317.28333333333336</v>
      </c>
      <c r="Z135" s="23">
        <f t="shared" si="3"/>
        <v>219.05092592592592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48.027777777777771</v>
      </c>
      <c r="AJ135" s="9">
        <f>(AE135-W135)/AE135</f>
        <v>0.12314814814814813</v>
      </c>
      <c r="AK135" s="9">
        <f>IF(AJ135&gt;0,AJ135,0)</f>
        <v>0.12314814814814813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Encargos'!F53+'Swap - Encargos'!R53-'Swap - Encargos'!$M53)</f>
        <v>373</v>
      </c>
      <c r="P136" s="4">
        <f>Forward!P136+(-'Swap - Encargos'!G53+'Swap - Encargos'!S53-'Swap - Encargos'!$M53)</f>
        <v>297</v>
      </c>
      <c r="Q136" s="4">
        <f>Forward!Q136+(-'Swap - Encargos'!H53+'Swap - Encargos'!T53-'Swap - Encargos'!$M53)</f>
        <v>294</v>
      </c>
      <c r="R136" s="4">
        <f>Forward!R136+(-'Swap - Encargos'!I53+'Swap - Encargos'!U53-'Swap - Encargos'!$M53)</f>
        <v>280</v>
      </c>
      <c r="S136" s="4">
        <f>Forward!S136+(-'Swap - Encargos'!J53+'Swap - Encargos'!V53-'Swap - Encargos'!$M53)</f>
        <v>269</v>
      </c>
      <c r="T136" s="4">
        <f>Forward!T136+(-'Swap - Encargos'!K53+'Swap - Encargos'!W53-'Swap - Encargos'!$M53)</f>
        <v>254</v>
      </c>
      <c r="U136" s="4">
        <f>Forward!U136</f>
        <v>0</v>
      </c>
      <c r="V136" s="6"/>
      <c r="W136" s="20">
        <f t="shared" si="0"/>
        <v>316.16666666666669</v>
      </c>
      <c r="X136" s="20">
        <f t="shared" si="1"/>
        <v>221.83950617283949</v>
      </c>
      <c r="Y136" s="23">
        <f t="shared" si="2"/>
        <v>298.63333333333333</v>
      </c>
      <c r="Z136" s="23">
        <f t="shared" si="3"/>
        <v>219.05092592592592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39" si="16">$AE136+$AB136</f>
        <v>434.63</v>
      </c>
      <c r="AH136" s="8">
        <f t="shared" si="6"/>
        <v>468.77</v>
      </c>
      <c r="AI136" s="25">
        <f t="shared" ref="AI136:AI139" si="17">(AE136-W136)</f>
        <v>73.833333333333314</v>
      </c>
      <c r="AJ136" s="9">
        <f t="shared" ref="AJ136:AJ139" si="18">(AE136-W136)/AE136</f>
        <v>0.18931623931623925</v>
      </c>
      <c r="AK136" s="9">
        <f t="shared" ref="AK136:AK139" si="19">IF(AJ136&gt;0,AJ136,0)</f>
        <v>0.18931623931623925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Encargos'!F54+'Swap - Encargos'!R54-'Swap - Encargos'!$M54)</f>
        <v>307</v>
      </c>
      <c r="P137" s="4">
        <f>Forward!P137+(-'Swap - Encargos'!G54+'Swap - Encargos'!S54-'Swap - Encargos'!$M54)</f>
        <v>294</v>
      </c>
      <c r="Q137" s="4">
        <f>Forward!Q137+(-'Swap - Encargos'!H54+'Swap - Encargos'!T54-'Swap - Encargos'!$M54)</f>
        <v>299</v>
      </c>
      <c r="R137" s="4">
        <f>Forward!R137+(-'Swap - Encargos'!I54+'Swap - Encargos'!U54-'Swap - Encargos'!$M54)</f>
        <v>279</v>
      </c>
      <c r="S137" s="4">
        <f>Forward!S137+(-'Swap - Encargos'!J54+'Swap - Encargos'!V54-'Swap - Encargos'!$M54)</f>
        <v>257</v>
      </c>
      <c r="T137" s="4">
        <f>Forward!T137+(-'Swap - Encargos'!K54+'Swap - Encargos'!W54-'Swap - Encargos'!$M54)</f>
        <v>254</v>
      </c>
      <c r="U137" s="4">
        <f>Forward!U137</f>
        <v>0</v>
      </c>
      <c r="V137" s="4"/>
      <c r="W137" s="20">
        <f t="shared" si="0"/>
        <v>297.66666666666669</v>
      </c>
      <c r="X137" s="20">
        <f t="shared" si="1"/>
        <v>221.83950617283949</v>
      </c>
      <c r="Y137" s="23">
        <f t="shared" si="2"/>
        <v>284.55</v>
      </c>
      <c r="Z137" s="23">
        <f t="shared" si="3"/>
        <v>219.05092592592592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92.333333333333314</v>
      </c>
      <c r="AJ137" s="9">
        <f t="shared" si="18"/>
        <v>0.23675213675213672</v>
      </c>
      <c r="AK137" s="9">
        <f t="shared" si="19"/>
        <v>0.23675213675213672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Encargos'!F55+'Swap - Encargos'!R55-'Swap - Encargos'!$M55)</f>
        <v>345</v>
      </c>
      <c r="P138" s="4">
        <f>Forward!P138+(-'Swap - Encargos'!G55+'Swap - Encargos'!S55-'Swap - Encargos'!$M55)</f>
        <v>306</v>
      </c>
      <c r="Q138" s="4">
        <f>Forward!Q138+(-'Swap - Encargos'!H55+'Swap - Encargos'!T55-'Swap - Encargos'!$M55)</f>
        <v>300</v>
      </c>
      <c r="R138" s="4">
        <f>Forward!R138+(-'Swap - Encargos'!I55+'Swap - Encargos'!U55-'Swap - Encargos'!$M55)</f>
        <v>281</v>
      </c>
      <c r="S138" s="4">
        <f>Forward!S138+(-'Swap - Encargos'!J55+'Swap - Encargos'!V55-'Swap - Encargos'!$M55)</f>
        <v>277</v>
      </c>
      <c r="T138" s="4">
        <f>Forward!T138+(-'Swap - Encargos'!K55+'Swap - Encargos'!W55-'Swap - Encargos'!$M55)</f>
        <v>253</v>
      </c>
      <c r="U138" s="4">
        <f>Forward!U138</f>
        <v>0</v>
      </c>
      <c r="V138" s="4"/>
      <c r="W138" s="20">
        <f t="shared" si="0"/>
        <v>309.88888888888891</v>
      </c>
      <c r="X138" s="20">
        <f t="shared" si="1"/>
        <v>221.83950617283949</v>
      </c>
      <c r="Y138" s="23">
        <f t="shared" si="2"/>
        <v>295.66666666666669</v>
      </c>
      <c r="Z138" s="23">
        <f t="shared" si="3"/>
        <v>219.05092592592592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80.111111111111086</v>
      </c>
      <c r="AJ138" s="9">
        <f t="shared" si="18"/>
        <v>0.20541310541310534</v>
      </c>
      <c r="AK138" s="9">
        <f t="shared" si="19"/>
        <v>0.20541310541310534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Encargos'!F56+'Swap - Encargos'!R56-'Swap - Encargos'!$M56)</f>
        <v>342</v>
      </c>
      <c r="P139" s="4">
        <f>Forward!P139+(-'Swap - Encargos'!G56+'Swap - Encargos'!S56-'Swap - Encargos'!$M56)</f>
        <v>317</v>
      </c>
      <c r="Q139" s="4">
        <f>Forward!Q139+(-'Swap - Encargos'!H56+'Swap - Encargos'!T56-'Swap - Encargos'!$M56)</f>
        <v>302</v>
      </c>
      <c r="R139" s="4">
        <f>Forward!R139+(-'Swap - Encargos'!I56+'Swap - Encargos'!U56-'Swap - Encargos'!$M56)</f>
        <v>285</v>
      </c>
      <c r="S139" s="4">
        <f>Forward!S139+(-'Swap - Encargos'!J56+'Swap - Encargos'!V56-'Swap - Encargos'!$M56)</f>
        <v>269</v>
      </c>
      <c r="T139" s="4">
        <f>Forward!T139+(-'Swap - Encargos'!K56+'Swap - Encargos'!W56-'Swap - Encargos'!$M56)</f>
        <v>256</v>
      </c>
      <c r="U139" s="4">
        <f>Forward!U139</f>
        <v>0</v>
      </c>
      <c r="V139" s="4"/>
      <c r="W139" s="20">
        <f t="shared" si="0"/>
        <v>312.41666666666669</v>
      </c>
      <c r="X139" s="20">
        <f t="shared" si="1"/>
        <v>221.83950617283949</v>
      </c>
      <c r="Y139" s="23">
        <f t="shared" si="2"/>
        <v>295.83333333333331</v>
      </c>
      <c r="Z139" s="23">
        <f t="shared" si="3"/>
        <v>219.05092592592592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77.583333333333314</v>
      </c>
      <c r="AJ139" s="9">
        <f t="shared" si="18"/>
        <v>0.19893162393162389</v>
      </c>
      <c r="AK139" s="9">
        <f t="shared" si="19"/>
        <v>0.19893162393162389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B271-E046-446E-BCB7-B35A667BEE30}">
  <dimension ref="A1:CV145"/>
  <sheetViews>
    <sheetView zoomScale="85" zoomScaleNormal="85" workbookViewId="0">
      <selection activeCell="N115" sqref="N115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3.44140625" customWidth="1"/>
    <col min="46" max="51" width="9.6640625" bestFit="1" customWidth="1"/>
    <col min="72" max="72" width="5" customWidth="1"/>
    <col min="73" max="73" width="4.33203125" customWidth="1"/>
    <col min="74" max="74" width="10.109375" bestFit="1" customWidth="1"/>
    <col min="75" max="80" width="9.6640625" bestFit="1" customWidth="1"/>
    <col min="100" max="100" width="7.33203125" customWidth="1"/>
    <col min="101" max="101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100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100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100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100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100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  <c r="AS53" s="27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9"/>
      <c r="BV53" s="27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8"/>
      <c r="CQ53" s="28"/>
      <c r="CR53" s="28"/>
      <c r="CS53" s="28"/>
      <c r="CT53" s="28"/>
      <c r="CU53" s="28"/>
      <c r="CV53" s="29"/>
    </row>
    <row r="54" spans="1:100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  <c r="AS54" s="30"/>
      <c r="BT54" s="31"/>
      <c r="BV54" s="30"/>
      <c r="CV54" s="31"/>
    </row>
    <row r="55" spans="1:100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  <c r="AS55" s="30"/>
      <c r="BT55" s="31"/>
      <c r="BV55" s="30"/>
      <c r="CV55" s="31"/>
    </row>
    <row r="56" spans="1:100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  <c r="AS56" s="30"/>
      <c r="BT56" s="31"/>
      <c r="BV56" s="30"/>
      <c r="CV56" s="31"/>
    </row>
    <row r="57" spans="1:100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  <c r="AS57" s="30"/>
      <c r="BT57" s="31"/>
      <c r="BV57" s="30"/>
      <c r="CV57" s="31"/>
    </row>
    <row r="58" spans="1:100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  <c r="AS58" s="30"/>
      <c r="BT58" s="31"/>
      <c r="BV58" s="30"/>
      <c r="CV58" s="31"/>
    </row>
    <row r="59" spans="1:100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  <c r="AS59" s="30"/>
      <c r="BT59" s="31"/>
      <c r="BV59" s="30"/>
      <c r="CV59" s="31"/>
    </row>
    <row r="60" spans="1:100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  <c r="AS60" s="30"/>
      <c r="BT60" s="31"/>
      <c r="BV60" s="30"/>
      <c r="CV60" s="31"/>
    </row>
    <row r="61" spans="1:100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  <c r="AS61" s="30"/>
      <c r="BT61" s="31"/>
      <c r="BV61" s="30"/>
      <c r="CV61" s="31"/>
    </row>
    <row r="62" spans="1:100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  <c r="AS62" s="30"/>
      <c r="BT62" s="31"/>
      <c r="BV62" s="30"/>
      <c r="CV62" s="31"/>
    </row>
    <row r="63" spans="1:100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  <c r="AS63" s="30"/>
      <c r="BT63" s="31"/>
      <c r="BV63" s="30"/>
      <c r="CV63" s="31"/>
    </row>
    <row r="64" spans="1:100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  <c r="AS64" s="30"/>
      <c r="BT64" s="31"/>
      <c r="BV64" s="30"/>
      <c r="CV64" s="31"/>
    </row>
    <row r="65" spans="1:100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  <c r="AS65" s="30"/>
      <c r="BT65" s="31"/>
      <c r="BV65" s="30"/>
      <c r="CV65" s="31"/>
    </row>
    <row r="66" spans="1:100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  <c r="AS66" s="30"/>
      <c r="BT66" s="31"/>
      <c r="BV66" s="30"/>
      <c r="CV66" s="31"/>
    </row>
    <row r="67" spans="1:100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  <c r="AS67" s="30"/>
      <c r="BT67" s="31"/>
      <c r="BV67" s="30"/>
      <c r="CV67" s="31"/>
    </row>
    <row r="68" spans="1:100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  <c r="AS68" s="30"/>
      <c r="BT68" s="31"/>
      <c r="BV68" s="30"/>
      <c r="CV68" s="31"/>
    </row>
    <row r="69" spans="1:100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  <c r="AS69" s="30"/>
      <c r="BT69" s="31"/>
      <c r="BV69" s="30"/>
      <c r="CV69" s="31"/>
    </row>
    <row r="70" spans="1:100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  <c r="AS70" s="30"/>
      <c r="BT70" s="31"/>
      <c r="BV70" s="30"/>
      <c r="CV70" s="31"/>
    </row>
    <row r="71" spans="1:100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  <c r="AS71" s="30"/>
      <c r="BT71" s="31"/>
      <c r="BV71" s="30"/>
      <c r="CV71" s="31"/>
    </row>
    <row r="72" spans="1:100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  <c r="AS72" s="30"/>
      <c r="BT72" s="31"/>
      <c r="BV72" s="30"/>
      <c r="CV72" s="31"/>
    </row>
    <row r="73" spans="1:100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  <c r="AS73" s="30"/>
      <c r="BT73" s="31"/>
      <c r="BV73" s="30"/>
      <c r="CV73" s="31"/>
    </row>
    <row r="74" spans="1:100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  <c r="AS74" s="30"/>
      <c r="BT74" s="31"/>
      <c r="BV74" s="30"/>
      <c r="CV74" s="31"/>
    </row>
    <row r="75" spans="1:100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  <c r="AS75" s="30"/>
      <c r="BT75" s="31"/>
      <c r="BV75" s="30"/>
      <c r="CV75" s="31"/>
    </row>
    <row r="76" spans="1:100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  <c r="AS76" s="30"/>
      <c r="BT76" s="31"/>
      <c r="BV76" s="30"/>
      <c r="CV76" s="31"/>
    </row>
    <row r="77" spans="1:100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  <c r="AS77" s="30"/>
      <c r="BT77" s="31"/>
      <c r="BV77" s="30"/>
      <c r="CV77" s="31"/>
    </row>
    <row r="78" spans="1:100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  <c r="AS78" s="30"/>
      <c r="BT78" s="31"/>
      <c r="BV78" s="30"/>
      <c r="CV78" s="31"/>
    </row>
    <row r="79" spans="1:100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  <c r="AS79" s="30"/>
      <c r="BT79" s="31"/>
      <c r="BV79" s="30"/>
      <c r="CV79" s="31"/>
    </row>
    <row r="80" spans="1:100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  <c r="AS80" s="30"/>
      <c r="BT80" s="31"/>
      <c r="BV80" s="30"/>
      <c r="CV80" s="31"/>
    </row>
    <row r="81" spans="1:100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  <c r="AS81" s="30"/>
      <c r="BT81" s="31"/>
      <c r="BV81" s="30"/>
      <c r="CV81" s="31"/>
    </row>
    <row r="82" spans="1:100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  <c r="AS82" s="30"/>
      <c r="BT82" s="31"/>
      <c r="BV82" s="30"/>
      <c r="CV82" s="31"/>
    </row>
    <row r="83" spans="1:100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  <c r="AS83" s="30"/>
      <c r="BT83" s="31"/>
      <c r="BV83" s="30"/>
      <c r="CV83" s="31"/>
    </row>
    <row r="84" spans="1:100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  <c r="AS84" s="30"/>
      <c r="BT84" s="31"/>
      <c r="BV84" s="30"/>
      <c r="CV84" s="31"/>
    </row>
    <row r="85" spans="1:100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  <c r="AS85" s="30"/>
      <c r="BT85" s="31"/>
      <c r="BV85" s="30"/>
      <c r="CV85" s="31"/>
    </row>
    <row r="86" spans="1:100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Encargos'!$L3+'Swap - Encargos'!N3)*(1+SUM($B86:$B$228))</f>
        <v>295.72399999999999</v>
      </c>
      <c r="L86" s="4">
        <f>Forward!L86*(1+SUM($B86:$B$228))+(-'Swap - Encargos'!$L3+'Swap - Encargos'!O3)*(1+SUM($B86:$B$228))</f>
        <v>304.27800000000002</v>
      </c>
      <c r="M86" s="4">
        <f>Forward!M86*(1+SUM($B86:$B$228))+(-'Swap - Encargos'!$L3+'Swap - Encargos'!P3)*(1+SUM($B86:$B$228))</f>
        <v>274.95</v>
      </c>
      <c r="N86" s="4">
        <f>Forward!N86*(1+SUM($B86:$B$228))+(-'Swap - Encargos'!$L3+'Swap - Encargos'!Q3)*(1+SUM($B86:$B$228))</f>
        <v>255.398</v>
      </c>
      <c r="O86" s="4">
        <f>Forward!O86*(1+SUM($B86:$B$228))+(-'Swap - Encargos'!$L3+'Swap - Encargos'!R3)*(1+SUM($B86:$B$228))</f>
        <v>241.95599999999999</v>
      </c>
      <c r="P86" s="4">
        <f>Forward!P86*(1+SUM($B86:$B$228))+(-'Swap - Encargos'!$L3+'Swap - Encargos'!S3)*(1+SUM($B86:$B$228))</f>
        <v>235.846</v>
      </c>
      <c r="Q86" s="4">
        <f>Forward!Q86*(1+SUM($B86:$B$228))+(-'Swap - Encargos'!$L3+'Swap - Encargos'!T3)*(1+SUM($B86:$B$228))</f>
        <v>229.73599999999999</v>
      </c>
      <c r="R86" s="4">
        <f>Forward!R86*(1+SUM($B86:$B$228))+(-'Swap - Encargos'!$L3+'Swap - Encargos'!U3)*(1+SUM($B86:$B$228))</f>
        <v>223.626</v>
      </c>
      <c r="S86" s="4">
        <f>Forward!S86*(1+SUM($B86:$B$228))+(-'Swap - Encargos'!$L3+'Swap - Encargos'!V3)*(1+SUM($B86:$B$228))</f>
        <v>217.51599999999999</v>
      </c>
      <c r="T86" s="4">
        <f>Forward!T86*(1+SUM($B86:$B$228))+(-'Swap - Encargos'!$L3+'Swap - Encargos'!W3)*(1+SUM($B86:$B$228))</f>
        <v>211.40600000000001</v>
      </c>
      <c r="U86" s="4">
        <f>Forward!U86*(1+SUM($B86:$B$228))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291.65066666666667</v>
      </c>
      <c r="X86" s="20">
        <f t="shared" ref="X86:X139" si="1">AVERAGE($W$2:$W$198)</f>
        <v>232.6976567901236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274.46119999999996</v>
      </c>
      <c r="Z86" s="23">
        <f t="shared" ref="Z86:Z139" si="3">AVERAGE($Y$2:$Y$198)</f>
        <v>226.48250947530863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134" si="7">(AE86-W86)</f>
        <v>82.281333333333293</v>
      </c>
      <c r="AJ86" s="9">
        <f t="shared" ref="AJ86:AJ134" si="8">(AE86-W86)/AE86</f>
        <v>0.22004357298474939</v>
      </c>
      <c r="AK86" s="9">
        <f t="shared" ref="AK86:AK130" si="9">IF(AJ86&gt;0,AJ86,0)</f>
        <v>0.22004357298474939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  <c r="AS86" s="30"/>
      <c r="BT86" s="31"/>
      <c r="BV86" s="30"/>
      <c r="CV86" s="31"/>
    </row>
    <row r="87" spans="1:100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Encargos'!$L4+'Swap - Encargos'!N4)*(1+SUM($B87:$B$228))</f>
        <v>222.63779999999997</v>
      </c>
      <c r="L87" s="4">
        <f>Forward!L87*(1+SUM($B87:$B$228))+(-'Swap - Encargos'!$L4+'Swap - Encargos'!O4)*(1+SUM($B87:$B$228))</f>
        <v>296.85039999999998</v>
      </c>
      <c r="M87" s="4">
        <f>Forward!M87*(1+SUM($B87:$B$228))+(-'Swap - Encargos'!$L4+'Swap - Encargos'!P4)*(1+SUM($B87:$B$228))</f>
        <v>278.60139999999996</v>
      </c>
      <c r="N87" s="4">
        <f>Forward!N87*(1+SUM($B87:$B$228))+(-'Swap - Encargos'!$L4+'Swap - Encargos'!Q4)*(1+SUM($B87:$B$228))</f>
        <v>253.05279999999999</v>
      </c>
      <c r="O87" s="4">
        <f>Forward!O87*(1+SUM($B87:$B$228))+(-'Swap - Encargos'!$L4+'Swap - Encargos'!R4)*(1+SUM($B87:$B$228))</f>
        <v>248.18639999999999</v>
      </c>
      <c r="P87" s="4">
        <f>Forward!P87*(1+SUM($B87:$B$228))+(-'Swap - Encargos'!$L4+'Swap - Encargos'!S4)*(1+SUM($B87:$B$228))</f>
        <v>234.80379999999997</v>
      </c>
      <c r="Q87" s="4">
        <f>Forward!Q87*(1+SUM($B87:$B$228))+(-'Swap - Encargos'!$L4+'Swap - Encargos'!T4)*(1+SUM($B87:$B$228))</f>
        <v>228.72079999999997</v>
      </c>
      <c r="R87" s="4">
        <f>Forward!R87*(1+SUM($B87:$B$228))+(-'Swap - Encargos'!$L4+'Swap - Encargos'!U4)*(1+SUM($B87:$B$228))</f>
        <v>222.63779999999997</v>
      </c>
      <c r="S87" s="4">
        <f>Forward!S87*(1+SUM($B87:$B$228))+(-'Swap - Encargos'!$L4+'Swap - Encargos'!V4)*(1+SUM($B87:$B$228))</f>
        <v>216.55479999999997</v>
      </c>
      <c r="T87" s="4">
        <f>Forward!T87*(1+SUM($B87:$B$228))+(-'Swap - Encargos'!$L4+'Swap - Encargos'!W4)*(1+SUM($B87:$B$228))</f>
        <v>210.47179999999997</v>
      </c>
      <c r="U87" s="4">
        <f>Forward!U87*(1+SUM($B87:$B$228))</f>
        <v>0</v>
      </c>
      <c r="V87" s="6"/>
      <c r="W87" s="20">
        <f t="shared" si="0"/>
        <v>266.87472777777771</v>
      </c>
      <c r="X87" s="20">
        <f t="shared" si="1"/>
        <v>232.6976567901236</v>
      </c>
      <c r="Y87" s="23">
        <f t="shared" si="2"/>
        <v>260.06852666666663</v>
      </c>
      <c r="Z87" s="23">
        <f t="shared" si="3"/>
        <v>226.48250947530863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107.05727222222225</v>
      </c>
      <c r="AJ87" s="9">
        <f t="shared" si="8"/>
        <v>0.28630144577683181</v>
      </c>
      <c r="AK87" s="9">
        <f t="shared" si="9"/>
        <v>0.28630144577683181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  <c r="AS87" s="30"/>
      <c r="BT87" s="31"/>
      <c r="BV87" s="30"/>
      <c r="CV87" s="31"/>
    </row>
    <row r="88" spans="1:100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Encargos'!$L5+'Swap - Encargos'!N5)*(1+SUM($B88:$B$228))</f>
        <v>243.71300000000002</v>
      </c>
      <c r="L88" s="4">
        <f>Forward!L88*(1+SUM($B88:$B$228))+(-'Swap - Encargos'!$L5+'Swap - Encargos'!O5)*(1+SUM($B88:$B$228))</f>
        <v>323.34200000000004</v>
      </c>
      <c r="M88" s="4">
        <f>Forward!M88*(1+SUM($B88:$B$228))+(-'Swap - Encargos'!$L5+'Swap - Encargos'!P5)*(1+SUM($B88:$B$228))</f>
        <v>283.52750000000003</v>
      </c>
      <c r="N88" s="4">
        <f>Forward!N88*(1+SUM($B88:$B$228))+(-'Swap - Encargos'!$L5+'Swap - Encargos'!Q5)*(1+SUM($B88:$B$228))</f>
        <v>249.74550000000002</v>
      </c>
      <c r="O88" s="4">
        <f>Forward!O88*(1+SUM($B88:$B$228))+(-'Swap - Encargos'!$L5+'Swap - Encargos'!R5)*(1+SUM($B88:$B$228))</f>
        <v>240.09350000000003</v>
      </c>
      <c r="P88" s="4">
        <f>Forward!P88*(1+SUM($B88:$B$228))+(-'Swap - Encargos'!$L5+'Swap - Encargos'!S5)*(1+SUM($B88:$B$228))</f>
        <v>231.64800000000002</v>
      </c>
      <c r="Q88" s="4">
        <f>Forward!Q88*(1+SUM($B88:$B$228))+(-'Swap - Encargos'!$L5+'Swap - Encargos'!T5)*(1+SUM($B88:$B$228))</f>
        <v>225.6155</v>
      </c>
      <c r="R88" s="4">
        <f>Forward!R88*(1+SUM($B88:$B$228))+(-'Swap - Encargos'!$L5+'Swap - Encargos'!U5)*(1+SUM($B88:$B$228))</f>
        <v>219.58300000000003</v>
      </c>
      <c r="S88" s="4">
        <f>Forward!S88*(1+SUM($B88:$B$228))+(-'Swap - Encargos'!$L5+'Swap - Encargos'!V5)*(1+SUM($B88:$B$228))</f>
        <v>213.5505</v>
      </c>
      <c r="T88" s="4">
        <f>Forward!T88*(1+SUM($B88:$B$228))+(-'Swap - Encargos'!$L5+'Swap - Encargos'!W5)*(1+SUM($B88:$B$228))</f>
        <v>207.51800000000003</v>
      </c>
      <c r="U88" s="4">
        <f>Forward!U88*(1+SUM($B88:$B$228))</f>
        <v>0</v>
      </c>
      <c r="V88" s="6"/>
      <c r="W88" s="20">
        <f t="shared" si="0"/>
        <v>283.86263888888891</v>
      </c>
      <c r="X88" s="20">
        <f t="shared" si="1"/>
        <v>232.6976567901236</v>
      </c>
      <c r="Y88" s="23">
        <f t="shared" si="2"/>
        <v>267.68213333333335</v>
      </c>
      <c r="Z88" s="23">
        <f t="shared" si="3"/>
        <v>226.48250947530863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90.06936111111105</v>
      </c>
      <c r="AJ88" s="9">
        <f t="shared" si="8"/>
        <v>0.24087096346691661</v>
      </c>
      <c r="AK88" s="9">
        <f t="shared" si="9"/>
        <v>0.24087096346691661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  <c r="AS88" s="30"/>
      <c r="BT88" s="31"/>
      <c r="BV88" s="30"/>
      <c r="CV88" s="31"/>
    </row>
    <row r="89" spans="1:100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Encargos'!$L6+'Swap - Encargos'!N6)*(1+SUM($B89:$B$228))</f>
        <v>219.01520000000002</v>
      </c>
      <c r="L89" s="4">
        <f>Forward!L89*(1+SUM($B89:$B$228))+(-'Swap - Encargos'!$L6+'Swap - Encargos'!O6)*(1+SUM($B89:$B$228))</f>
        <v>321.38100000000003</v>
      </c>
      <c r="M89" s="4">
        <f>Forward!M89*(1+SUM($B89:$B$228))+(-'Swap - Encargos'!$L6+'Swap - Encargos'!P6)*(1+SUM($B89:$B$228))</f>
        <v>288.05260000000004</v>
      </c>
      <c r="N89" s="4">
        <f>Forward!N89*(1+SUM($B89:$B$228))+(-'Swap - Encargos'!$L6+'Swap - Encargos'!Q6)*(1+SUM($B89:$B$228))</f>
        <v>253.53390000000002</v>
      </c>
      <c r="O89" s="4">
        <f>Forward!O89*(1+SUM($B89:$B$228))+(-'Swap - Encargos'!$L6+'Swap - Encargos'!R6)*(1+SUM($B89:$B$228))</f>
        <v>242.8212</v>
      </c>
      <c r="P89" s="4">
        <f>Forward!P89*(1+SUM($B89:$B$228))+(-'Swap - Encargos'!$L6+'Swap - Encargos'!S6)*(1+SUM($B89:$B$228))</f>
        <v>233.29880000000003</v>
      </c>
      <c r="Q89" s="4">
        <f>Forward!Q89*(1+SUM($B89:$B$228))+(-'Swap - Encargos'!$L6+'Swap - Encargos'!T6)*(1+SUM($B89:$B$228))</f>
        <v>227.34730000000002</v>
      </c>
      <c r="R89" s="4">
        <f>Forward!R89*(1+SUM($B89:$B$228))+(-'Swap - Encargos'!$L6+'Swap - Encargos'!U6)*(1+SUM($B89:$B$228))</f>
        <v>221.39580000000001</v>
      </c>
      <c r="S89" s="4">
        <f>Forward!S89*(1+SUM($B89:$B$228))+(-'Swap - Encargos'!$L6+'Swap - Encargos'!V6)*(1+SUM($B89:$B$228))</f>
        <v>215.44430000000003</v>
      </c>
      <c r="T89" s="4">
        <f>Forward!T89*(1+SUM($B89:$B$228))+(-'Swap - Encargos'!$L6+'Swap - Encargos'!W6)*(1+SUM($B89:$B$228))</f>
        <v>209.49280000000002</v>
      </c>
      <c r="U89" s="4">
        <f>Forward!U89*(1+SUM($B89:$B$228))</f>
        <v>0</v>
      </c>
      <c r="V89" s="6"/>
      <c r="W89" s="20">
        <f t="shared" si="0"/>
        <v>279.02615833333334</v>
      </c>
      <c r="X89" s="20">
        <f t="shared" si="1"/>
        <v>232.6976567901236</v>
      </c>
      <c r="Y89" s="23">
        <f t="shared" si="2"/>
        <v>265.67496</v>
      </c>
      <c r="Z89" s="23">
        <f t="shared" si="3"/>
        <v>226.48250947530863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94.905841666666618</v>
      </c>
      <c r="AJ89" s="9">
        <f t="shared" si="8"/>
        <v>0.25380508131603241</v>
      </c>
      <c r="AK89" s="9">
        <f t="shared" si="9"/>
        <v>0.25380508131603241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  <c r="AS89" s="30"/>
      <c r="BT89" s="31"/>
      <c r="BV89" s="30"/>
      <c r="CV89" s="31"/>
    </row>
    <row r="90" spans="1:100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Encargos'!$L7+'Swap - Encargos'!N7)*(1+SUM($B90:$B$228))</f>
        <v>212.346</v>
      </c>
      <c r="L90" s="4">
        <f>Forward!L90*(1+SUM($B90:$B$228))+(-'Swap - Encargos'!$L7+'Swap - Encargos'!O7)*(1+SUM($B90:$B$228))</f>
        <v>289.0265</v>
      </c>
      <c r="M90" s="4">
        <f>Forward!M90*(1+SUM($B90:$B$228))+(-'Swap - Encargos'!$L7+'Swap - Encargos'!P7)*(1+SUM($B90:$B$228))</f>
        <v>284.30769999999995</v>
      </c>
      <c r="N90" s="4">
        <f>Forward!N90*(1+SUM($B90:$B$228))+(-'Swap - Encargos'!$L7+'Swap - Encargos'!Q7)*(1+SUM($B90:$B$228))</f>
        <v>258.35430000000002</v>
      </c>
      <c r="O90" s="4">
        <f>Forward!O90*(1+SUM($B90:$B$228))+(-'Swap - Encargos'!$L7+'Swap - Encargos'!R7)*(1+SUM($B90:$B$228))</f>
        <v>248.91669999999999</v>
      </c>
      <c r="P90" s="4">
        <f>Forward!P90*(1+SUM($B90:$B$228))+(-'Swap - Encargos'!$L7+'Swap - Encargos'!S7)*(1+SUM($B90:$B$228))</f>
        <v>238.29939999999999</v>
      </c>
      <c r="Q90" s="4">
        <f>Forward!Q90*(1+SUM($B90:$B$228))+(-'Swap - Encargos'!$L7+'Swap - Encargos'!T7)*(1+SUM($B90:$B$228))</f>
        <v>232.40089999999998</v>
      </c>
      <c r="R90" s="4">
        <f>Forward!R90*(1+SUM($B90:$B$228))+(-'Swap - Encargos'!$L7+'Swap - Encargos'!U7)*(1+SUM($B90:$B$228))</f>
        <v>226.50239999999999</v>
      </c>
      <c r="S90" s="4">
        <f>Forward!S90*(1+SUM($B90:$B$228))+(-'Swap - Encargos'!$L7+'Swap - Encargos'!V7)*(1+SUM($B90:$B$228))</f>
        <v>220.60389999999998</v>
      </c>
      <c r="T90" s="4">
        <f>Forward!T90*(1+SUM($B90:$B$228))+(-'Swap - Encargos'!$L7+'Swap - Encargos'!W7)*(1+SUM($B90:$B$228))</f>
        <v>214.7054</v>
      </c>
      <c r="U90" s="4">
        <f>Forward!U90*(1+SUM($B90:$B$228))</f>
        <v>0</v>
      </c>
      <c r="V90" s="6"/>
      <c r="W90" s="20">
        <f t="shared" si="0"/>
        <v>267.00543333333331</v>
      </c>
      <c r="X90" s="20">
        <f t="shared" si="1"/>
        <v>232.6976567901236</v>
      </c>
      <c r="Y90" s="23">
        <f t="shared" si="2"/>
        <v>260.32046666666668</v>
      </c>
      <c r="Z90" s="23">
        <f t="shared" si="3"/>
        <v>226.48250947530863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106.92656666666664</v>
      </c>
      <c r="AJ90" s="9">
        <f t="shared" si="8"/>
        <v>0.28595190212837268</v>
      </c>
      <c r="AK90" s="9">
        <f t="shared" si="9"/>
        <v>0.28595190212837268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  <c r="AS90" s="30"/>
      <c r="BT90" s="31"/>
      <c r="BV90" s="30"/>
      <c r="CV90" s="31"/>
    </row>
    <row r="91" spans="1:100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Encargos'!$L8+'Swap - Encargos'!N8)*(1+SUM($B91:$B$228))</f>
        <v>207.97500000000002</v>
      </c>
      <c r="L91" s="4">
        <f>Forward!L91*(1+SUM($B91:$B$228))+(-'Swap - Encargos'!$L8+'Swap - Encargos'!O8)*(1+SUM($B91:$B$228))</f>
        <v>287.875</v>
      </c>
      <c r="M91" s="4">
        <f>Forward!M91*(1+SUM($B91:$B$228))+(-'Swap - Encargos'!$L8+'Swap - Encargos'!P8)*(1+SUM($B91:$B$228))</f>
        <v>276.12500000000006</v>
      </c>
      <c r="N91" s="4">
        <f>Forward!N91*(1+SUM($B91:$B$228))+(-'Swap - Encargos'!$L8+'Swap - Encargos'!Q8)*(1+SUM($B91:$B$228))</f>
        <v>249.10000000000002</v>
      </c>
      <c r="O91" s="4">
        <f>Forward!O91*(1+SUM($B91:$B$228))+(-'Swap - Encargos'!$L8+'Swap - Encargos'!R8)*(1+SUM($B91:$B$228))</f>
        <v>242.05</v>
      </c>
      <c r="P91" s="4">
        <f>Forward!P91*(1+SUM($B91:$B$228))+(-'Swap - Encargos'!$L8+'Swap - Encargos'!S8)*(1+SUM($B91:$B$228))</f>
        <v>229.125</v>
      </c>
      <c r="Q91" s="4">
        <f>Forward!Q91*(1+SUM($B91:$B$228))+(-'Swap - Encargos'!$L8+'Swap - Encargos'!T8)*(1+SUM($B91:$B$228))</f>
        <v>223.25</v>
      </c>
      <c r="R91" s="4">
        <f>Forward!R91*(1+SUM($B91:$B$228))+(-'Swap - Encargos'!$L8+'Swap - Encargos'!U8)*(1+SUM($B91:$B$228))</f>
        <v>217.375</v>
      </c>
      <c r="S91" s="4">
        <f>Forward!S91*(1+SUM($B91:$B$228))+(-'Swap - Encargos'!$L8+'Swap - Encargos'!V8)*(1+SUM($B91:$B$228))</f>
        <v>211.5</v>
      </c>
      <c r="T91" s="4">
        <f>Forward!T91*(1+SUM($B91:$B$228))+(-'Swap - Encargos'!$L8+'Swap - Encargos'!W8)*(1+SUM($B91:$B$228))</f>
        <v>205.625</v>
      </c>
      <c r="U91" s="4">
        <f>Forward!U91*(1+SUM($B91:$B$228))</f>
        <v>0</v>
      </c>
      <c r="V91" s="6"/>
      <c r="W91" s="20">
        <f t="shared" si="0"/>
        <v>263.03680555555559</v>
      </c>
      <c r="X91" s="20">
        <f t="shared" si="1"/>
        <v>232.6976567901236</v>
      </c>
      <c r="Y91" s="23">
        <f t="shared" si="2"/>
        <v>254.38750000000002</v>
      </c>
      <c r="Z91" s="23">
        <f t="shared" si="3"/>
        <v>226.48250947530863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110.89519444444437</v>
      </c>
      <c r="AJ91" s="9">
        <f t="shared" si="8"/>
        <v>0.29656513602592016</v>
      </c>
      <c r="AK91" s="9">
        <f t="shared" si="9"/>
        <v>0.29656513602592016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  <c r="AS91" s="30"/>
      <c r="BT91" s="31"/>
      <c r="BV91" s="30"/>
      <c r="CV91" s="31"/>
    </row>
    <row r="92" spans="1:100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Encargos'!$L9+'Swap - Encargos'!N9)*(1+SUM($B92:$B$228))</f>
        <v>121.50320000000001</v>
      </c>
      <c r="L92" s="4">
        <f>Forward!L92*(1+SUM($B92:$B$228))+(-'Swap - Encargos'!$L9+'Swap - Encargos'!O9)*(1+SUM($B92:$B$228))</f>
        <v>261.69920000000002</v>
      </c>
      <c r="M92" s="4">
        <f>Forward!M92*(1+SUM($B92:$B$228))+(-'Swap - Encargos'!$L9+'Swap - Encargos'!P9)*(1+SUM($B92:$B$228))</f>
        <v>262.86750000000001</v>
      </c>
      <c r="N92" s="4">
        <f>Forward!N92*(1+SUM($B92:$B$228))+(-'Swap - Encargos'!$L9+'Swap - Encargos'!Q9)*(1+SUM($B92:$B$228))</f>
        <v>247.67960000000002</v>
      </c>
      <c r="O92" s="4">
        <f>Forward!O92*(1+SUM($B92:$B$228))+(-'Swap - Encargos'!$L9+'Swap - Encargos'!R9)*(1+SUM($B92:$B$228))</f>
        <v>241.83810000000003</v>
      </c>
      <c r="P92" s="4">
        <f>Forward!P92*(1+SUM($B92:$B$228))+(-'Swap - Encargos'!$L9+'Swap - Encargos'!S9)*(1+SUM($B92:$B$228))</f>
        <v>227.8185</v>
      </c>
      <c r="Q92" s="4">
        <f>Forward!Q92*(1+SUM($B92:$B$228))+(-'Swap - Encargos'!$L9+'Swap - Encargos'!T9)*(1+SUM($B92:$B$228))</f>
        <v>221.977</v>
      </c>
      <c r="R92" s="4">
        <f>Forward!R92*(1+SUM($B92:$B$228))+(-'Swap - Encargos'!$L9+'Swap - Encargos'!U9)*(1+SUM($B92:$B$228))</f>
        <v>216.13550000000001</v>
      </c>
      <c r="S92" s="4">
        <f>Forward!S92*(1+SUM($B92:$B$228))+(-'Swap - Encargos'!$L9+'Swap - Encargos'!V9)*(1+SUM($B92:$B$228))</f>
        <v>210.29400000000001</v>
      </c>
      <c r="T92" s="4">
        <f>Forward!T92*(1+SUM($B92:$B$228))+(-'Swap - Encargos'!$L9+'Swap - Encargos'!W9)*(1+SUM($B92:$B$228))</f>
        <v>204.45250000000001</v>
      </c>
      <c r="U92" s="4">
        <f>Forward!U92*(1+SUM($B92:$B$228))</f>
        <v>0</v>
      </c>
      <c r="V92" s="6"/>
      <c r="W92" s="20">
        <f t="shared" si="0"/>
        <v>236.38603333333336</v>
      </c>
      <c r="X92" s="20">
        <f t="shared" si="1"/>
        <v>232.6976567901236</v>
      </c>
      <c r="Y92" s="23">
        <f t="shared" si="2"/>
        <v>237.74904999999998</v>
      </c>
      <c r="Z92" s="23">
        <f t="shared" si="3"/>
        <v>226.48250947530863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137.5459666666666</v>
      </c>
      <c r="AJ92" s="9">
        <f t="shared" si="8"/>
        <v>0.36783684377551701</v>
      </c>
      <c r="AK92" s="9">
        <f t="shared" si="9"/>
        <v>0.36783684377551701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  <c r="AS92" s="30"/>
      <c r="BT92" s="31"/>
      <c r="BV92" s="30"/>
      <c r="CV92" s="31"/>
    </row>
    <row r="93" spans="1:100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Encargos'!$L10+'Swap - Encargos'!N10)*(1+SUM($B93:$B$228))</f>
        <v>130.43610000000001</v>
      </c>
      <c r="L93" s="4">
        <f>Forward!L93*(1+SUM($B93:$B$228))+(-'Swap - Encargos'!$L10+'Swap - Encargos'!O10)*(1+SUM($B93:$B$228))</f>
        <v>252.6465</v>
      </c>
      <c r="M93" s="4">
        <f>Forward!M93*(1+SUM($B93:$B$228))+(-'Swap - Encargos'!$L10+'Swap - Encargos'!P10)*(1+SUM($B93:$B$228))</f>
        <v>258.52199999999999</v>
      </c>
      <c r="N93" s="4">
        <f>Forward!N93*(1+SUM($B93:$B$228))+(-'Swap - Encargos'!$L10+'Swap - Encargos'!Q10)*(1+SUM($B93:$B$228))</f>
        <v>247.9461</v>
      </c>
      <c r="O93" s="4">
        <f>Forward!O93*(1+SUM($B93:$B$228))+(-'Swap - Encargos'!$L10+'Swap - Encargos'!R10)*(1+SUM($B93:$B$228))</f>
        <v>236.1951</v>
      </c>
      <c r="P93" s="4">
        <f>Forward!P93*(1+SUM($B93:$B$228))+(-'Swap - Encargos'!$L10+'Swap - Encargos'!S10)*(1+SUM($B93:$B$228))</f>
        <v>227.96940000000001</v>
      </c>
      <c r="Q93" s="4">
        <f>Forward!Q93*(1+SUM($B93:$B$228))+(-'Swap - Encargos'!$L10+'Swap - Encargos'!T10)*(1+SUM($B93:$B$228))</f>
        <v>222.09390000000002</v>
      </c>
      <c r="R93" s="4">
        <f>Forward!R93*(1+SUM($B93:$B$228))+(-'Swap - Encargos'!$L10+'Swap - Encargos'!U10)*(1+SUM($B93:$B$228))</f>
        <v>216.2184</v>
      </c>
      <c r="S93" s="4">
        <f>Forward!S93*(1+SUM($B93:$B$228))+(-'Swap - Encargos'!$L10+'Swap - Encargos'!V10)*(1+SUM($B93:$B$228))</f>
        <v>210.34290000000001</v>
      </c>
      <c r="T93" s="4">
        <f>Forward!T93*(1+SUM($B93:$B$228))+(-'Swap - Encargos'!$L10+'Swap - Encargos'!W10)*(1+SUM($B93:$B$228))</f>
        <v>204.4674</v>
      </c>
      <c r="U93" s="4">
        <f>Forward!U93*(1+SUM($B93:$B$228))</f>
        <v>0</v>
      </c>
      <c r="V93" s="6"/>
      <c r="W93" s="20">
        <f t="shared" si="0"/>
        <v>236.71736666666663</v>
      </c>
      <c r="X93" s="20">
        <f t="shared" si="1"/>
        <v>232.6976567901236</v>
      </c>
      <c r="Y93" s="23">
        <f t="shared" si="2"/>
        <v>236.52804499999999</v>
      </c>
      <c r="Z93" s="23">
        <f t="shared" si="3"/>
        <v>226.48250947530863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137.21463333333332</v>
      </c>
      <c r="AJ93" s="9">
        <f t="shared" si="8"/>
        <v>0.36695076466665955</v>
      </c>
      <c r="AK93" s="9">
        <f t="shared" si="9"/>
        <v>0.36695076466665955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  <c r="AS93" s="30"/>
      <c r="BT93" s="31"/>
      <c r="BV93" s="30"/>
      <c r="CV93" s="31"/>
    </row>
    <row r="94" spans="1:100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Encargos'!$L11+'Swap - Encargos'!N11)*(1+SUM($B94:$B$228))</f>
        <v>148.5162</v>
      </c>
      <c r="L94" s="4">
        <f>Forward!L94*(1+SUM($B94:$B$228))+(-'Swap - Encargos'!$L11+'Swap - Encargos'!O11)*(1+SUM($B94:$B$228))</f>
        <v>240.45480000000001</v>
      </c>
      <c r="M94" s="4">
        <f>Forward!M94*(1+SUM($B94:$B$228))+(-'Swap - Encargos'!$L11+'Swap - Encargos'!P11)*(1+SUM($B94:$B$228))</f>
        <v>254.5992</v>
      </c>
      <c r="N94" s="4">
        <f>Forward!N94*(1+SUM($B94:$B$228))+(-'Swap - Encargos'!$L11+'Swap - Encargos'!Q11)*(1+SUM($B94:$B$228))</f>
        <v>246.34829999999999</v>
      </c>
      <c r="O94" s="4">
        <f>Forward!O94*(1+SUM($B94:$B$228))+(-'Swap - Encargos'!$L11+'Swap - Encargos'!R11)*(1+SUM($B94:$B$228))</f>
        <v>241.63350000000003</v>
      </c>
      <c r="P94" s="4">
        <f>Forward!P94*(1+SUM($B94:$B$228))+(-'Swap - Encargos'!$L11+'Swap - Encargos'!S11)*(1+SUM($B94:$B$228))</f>
        <v>232.20390000000003</v>
      </c>
      <c r="Q94" s="4">
        <f>Forward!Q94*(1+SUM($B94:$B$228))+(-'Swap - Encargos'!$L11+'Swap - Encargos'!T11)*(1+SUM($B94:$B$228))</f>
        <v>226.31040000000002</v>
      </c>
      <c r="R94" s="4">
        <f>Forward!R94*(1+SUM($B94:$B$228))+(-'Swap - Encargos'!$L11+'Swap - Encargos'!U11)*(1+SUM($B94:$B$228))</f>
        <v>220.41690000000003</v>
      </c>
      <c r="S94" s="4">
        <f>Forward!S94*(1+SUM($B94:$B$228))+(-'Swap - Encargos'!$L11+'Swap - Encargos'!V11)*(1+SUM($B94:$B$228))</f>
        <v>214.52340000000004</v>
      </c>
      <c r="T94" s="4">
        <f>Forward!T94*(1+SUM($B94:$B$228))+(-'Swap - Encargos'!$L11+'Swap - Encargos'!W11)*(1+SUM($B94:$B$228))</f>
        <v>208.62990000000002</v>
      </c>
      <c r="U94" s="4">
        <f>Forward!U94*(1+SUM($B94:$B$228))</f>
        <v>0</v>
      </c>
      <c r="V94" s="6"/>
      <c r="W94" s="20">
        <f t="shared" si="0"/>
        <v>236.26386666666667</v>
      </c>
      <c r="X94" s="20">
        <f t="shared" si="1"/>
        <v>232.6976567901236</v>
      </c>
      <c r="Y94" s="23">
        <f t="shared" si="2"/>
        <v>237.46876000000003</v>
      </c>
      <c r="Z94" s="23">
        <f t="shared" si="3"/>
        <v>226.48250947530863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137.66813333333329</v>
      </c>
      <c r="AJ94" s="9">
        <f t="shared" si="8"/>
        <v>0.36816355201837048</v>
      </c>
      <c r="AK94" s="9">
        <f t="shared" si="9"/>
        <v>0.36816355201837048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  <c r="AS94" s="30"/>
      <c r="BT94" s="31"/>
      <c r="BV94" s="30"/>
      <c r="CV94" s="31"/>
    </row>
    <row r="95" spans="1:100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Encargos'!$L12+'Swap - Encargos'!N12)*(1+SUM($B95:$B$228))</f>
        <v>122.88639999999999</v>
      </c>
      <c r="L95" s="4">
        <f>Forward!L95*(1+SUM($B95:$B$228))+(-'Swap - Encargos'!$L12+'Swap - Encargos'!O12)*(1+SUM($B95:$B$228))</f>
        <v>205.5984</v>
      </c>
      <c r="M95" s="4">
        <f>Forward!M95*(1+SUM($B95:$B$228))+(-'Swap - Encargos'!$L12+'Swap - Encargos'!P12)*(1+SUM($B95:$B$228))</f>
        <v>230.41200000000001</v>
      </c>
      <c r="N95" s="4">
        <f>Forward!N95*(1+SUM($B95:$B$228))+(-'Swap - Encargos'!$L12+'Swap - Encargos'!Q12)*(1+SUM($B95:$B$228))</f>
        <v>233.95680000000002</v>
      </c>
      <c r="O95" s="4">
        <f>Forward!O95*(1+SUM($B95:$B$228))+(-'Swap - Encargos'!$L12+'Swap - Encargos'!R12)*(1+SUM($B95:$B$228))</f>
        <v>218.596</v>
      </c>
      <c r="P95" s="4">
        <f>Forward!P95*(1+SUM($B95:$B$228))+(-'Swap - Encargos'!$L12+'Swap - Encargos'!S12)*(1+SUM($B95:$B$228))</f>
        <v>220.95920000000001</v>
      </c>
      <c r="Q95" s="4">
        <f>Forward!Q95*(1+SUM($B95:$B$228))+(-'Swap - Encargos'!$L12+'Swap - Encargos'!T12)*(1+SUM($B95:$B$228))</f>
        <v>215.05119999999999</v>
      </c>
      <c r="R95" s="4">
        <f>Forward!R95*(1+SUM($B95:$B$228))+(-'Swap - Encargos'!$L12+'Swap - Encargos'!U12)*(1+SUM($B95:$B$228))</f>
        <v>209.14320000000001</v>
      </c>
      <c r="S95" s="4">
        <f>Forward!S95*(1+SUM($B95:$B$228))+(-'Swap - Encargos'!$L12+'Swap - Encargos'!V12)*(1+SUM($B95:$B$228))</f>
        <v>203.23519999999999</v>
      </c>
      <c r="T95" s="4">
        <f>Forward!T95*(1+SUM($B95:$B$228))+(-'Swap - Encargos'!$L12+'Swap - Encargos'!W12)*(1+SUM($B95:$B$228))</f>
        <v>197.3272</v>
      </c>
      <c r="U95" s="4">
        <f>Forward!U95*(1+SUM($B95:$B$228))</f>
        <v>0</v>
      </c>
      <c r="V95" s="6"/>
      <c r="W95" s="20">
        <f t="shared" si="0"/>
        <v>214.06653333333333</v>
      </c>
      <c r="X95" s="20">
        <f t="shared" si="1"/>
        <v>232.6976567901236</v>
      </c>
      <c r="Y95" s="23">
        <f t="shared" si="2"/>
        <v>217.00083999999998</v>
      </c>
      <c r="Z95" s="23">
        <f t="shared" si="3"/>
        <v>226.48250947530863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159.86546666666663</v>
      </c>
      <c r="AJ95" s="9">
        <f t="shared" si="8"/>
        <v>0.42752550374577902</v>
      </c>
      <c r="AK95" s="9">
        <f t="shared" si="9"/>
        <v>0.42752550374577902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  <c r="AS95" s="30"/>
      <c r="BT95" s="31"/>
      <c r="BV95" s="30"/>
      <c r="CV95" s="31"/>
    </row>
    <row r="96" spans="1:100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Encargos'!$L13+'Swap - Encargos'!N13)*(1+SUM($B96:$B$228))</f>
        <v>121.0971</v>
      </c>
      <c r="L96" s="4">
        <f>Forward!L96*(1+SUM($B96:$B$228))+(-'Swap - Encargos'!$L13+'Swap - Encargos'!O13)*(1+SUM($B96:$B$228))</f>
        <v>157.5438</v>
      </c>
      <c r="M96" s="4">
        <f>Forward!M96*(1+SUM($B96:$B$228))+(-'Swap - Encargos'!$L13+'Swap - Encargos'!P13)*(1+SUM($B96:$B$228))</f>
        <v>201.04469999999998</v>
      </c>
      <c r="N96" s="4">
        <f>Forward!N96*(1+SUM($B96:$B$228))+(-'Swap - Encargos'!$L13+'Swap - Encargos'!Q13)*(1+SUM($B96:$B$228))</f>
        <v>215.15309999999999</v>
      </c>
      <c r="O96" s="4">
        <f>Forward!O96*(1+SUM($B96:$B$228))+(-'Swap - Encargos'!$L13+'Swap - Encargos'!R13)*(1+SUM($B96:$B$228))</f>
        <v>205.7475</v>
      </c>
      <c r="P96" s="4">
        <f>Forward!P96*(1+SUM($B96:$B$228))+(-'Swap - Encargos'!$L13+'Swap - Encargos'!S13)*(1+SUM($B96:$B$228))</f>
        <v>216.3288</v>
      </c>
      <c r="Q96" s="4">
        <f>Forward!Q96*(1+SUM($B96:$B$228))+(-'Swap - Encargos'!$L13+'Swap - Encargos'!T13)*(1+SUM($B96:$B$228))</f>
        <v>210.4503</v>
      </c>
      <c r="R96" s="4">
        <f>Forward!R96*(1+SUM($B96:$B$228))+(-'Swap - Encargos'!$L13+'Swap - Encargos'!U13)*(1+SUM($B96:$B$228))</f>
        <v>204.5718</v>
      </c>
      <c r="S96" s="4">
        <f>Forward!S96*(1+SUM($B96:$B$228))+(-'Swap - Encargos'!$L13+'Swap - Encargos'!V13)*(1+SUM($B96:$B$228))</f>
        <v>201.04470000000001</v>
      </c>
      <c r="T96" s="4">
        <f>Forward!T96*(1+SUM($B96:$B$228))+(-'Swap - Encargos'!$L13+'Swap - Encargos'!W13)*(1+SUM($B96:$B$228))</f>
        <v>193.9905</v>
      </c>
      <c r="U96" s="4">
        <f>Forward!U96*(1+SUM($B96:$B$228))</f>
        <v>0</v>
      </c>
      <c r="V96" s="6"/>
      <c r="W96" s="20">
        <f t="shared" si="0"/>
        <v>186.02186666666665</v>
      </c>
      <c r="X96" s="20">
        <f t="shared" si="1"/>
        <v>232.6976567901236</v>
      </c>
      <c r="Y96" s="23">
        <f t="shared" si="2"/>
        <v>195.98918999999998</v>
      </c>
      <c r="Z96" s="23">
        <f t="shared" si="3"/>
        <v>226.48250947530863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187.91013333333331</v>
      </c>
      <c r="AJ96" s="9">
        <f t="shared" si="8"/>
        <v>0.50252487974640658</v>
      </c>
      <c r="AK96" s="9">
        <f t="shared" si="9"/>
        <v>0.50252487974640658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  <c r="AS96" s="30"/>
      <c r="BT96" s="31"/>
      <c r="BV96" s="30"/>
      <c r="CV96" s="31"/>
    </row>
    <row r="97" spans="1:100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Encargos'!$L14+'Swap - Encargos'!N14)*(1+SUM($B97:$B$228))</f>
        <v>115.9884</v>
      </c>
      <c r="L97" s="4">
        <f>Forward!L97*(1+SUM($B97:$B$228))+(-'Swap - Encargos'!$L14+'Swap - Encargos'!O14)*(1+SUM($B97:$B$228))</f>
        <v>147.6216</v>
      </c>
      <c r="M97" s="4">
        <f>Forward!M97*(1+SUM($B97:$B$228))+(-'Swap - Encargos'!$L14+'Swap - Encargos'!P14)*(1+SUM($B97:$B$228))</f>
        <v>200.34359999999998</v>
      </c>
      <c r="N97" s="4">
        <f>Forward!N97*(1+SUM($B97:$B$228))+(-'Swap - Encargos'!$L14+'Swap - Encargos'!Q14)*(1+SUM($B97:$B$228))</f>
        <v>212.05959999999999</v>
      </c>
      <c r="O97" s="4">
        <f>Forward!O97*(1+SUM($B97:$B$228))+(-'Swap - Encargos'!$L14+'Swap - Encargos'!R14)*(1+SUM($B97:$B$228))</f>
        <v>205.02999999999997</v>
      </c>
      <c r="P97" s="4">
        <f>Forward!P97*(1+SUM($B97:$B$228))+(-'Swap - Encargos'!$L14+'Swap - Encargos'!S14)*(1+SUM($B97:$B$228))</f>
        <v>217.91759999999999</v>
      </c>
      <c r="Q97" s="4">
        <f>Forward!Q97*(1+SUM($B97:$B$228))+(-'Swap - Encargos'!$L14+'Swap - Encargos'!T14)*(1+SUM($B97:$B$228))</f>
        <v>212.05959999999999</v>
      </c>
      <c r="R97" s="4">
        <f>Forward!R97*(1+SUM($B97:$B$228))+(-'Swap - Encargos'!$L14+'Swap - Encargos'!U14)*(1+SUM($B97:$B$228))</f>
        <v>206.20159999999998</v>
      </c>
      <c r="S97" s="4">
        <f>Forward!S97*(1+SUM($B97:$B$228))+(-'Swap - Encargos'!$L14+'Swap - Encargos'!V14)*(1+SUM($B97:$B$228))</f>
        <v>200.34359999999998</v>
      </c>
      <c r="T97" s="4">
        <f>Forward!T97*(1+SUM($B97:$B$228))+(-'Swap - Encargos'!$L14+'Swap - Encargos'!W14)*(1+SUM($B97:$B$228))</f>
        <v>194.48559999999998</v>
      </c>
      <c r="U97" s="4">
        <f>Forward!U97*(1+SUM($B97:$B$228))</f>
        <v>0</v>
      </c>
      <c r="V97" s="6"/>
      <c r="W97" s="20">
        <f t="shared" si="0"/>
        <v>184.00628888888889</v>
      </c>
      <c r="X97" s="20">
        <f t="shared" si="1"/>
        <v>232.6976567901236</v>
      </c>
      <c r="Y97" s="23">
        <f t="shared" si="2"/>
        <v>194.89565999999999</v>
      </c>
      <c r="Z97" s="23">
        <f t="shared" si="3"/>
        <v>226.48250947530863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189.92571111111107</v>
      </c>
      <c r="AJ97" s="9">
        <f t="shared" si="8"/>
        <v>0.5079151051825227</v>
      </c>
      <c r="AK97" s="9">
        <f t="shared" si="9"/>
        <v>0.5079151051825227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  <c r="AS97" s="30"/>
      <c r="BT97" s="31"/>
      <c r="BV97" s="30"/>
      <c r="CV97" s="31"/>
    </row>
    <row r="98" spans="1:100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Encargos'!$L15+'Swap - Encargos'!O15)*(1+SUM($B98:$B$228))</f>
        <v>137.5172</v>
      </c>
      <c r="M98" s="4">
        <f>Forward!M98*(1+SUM($B98:$B$228))+(-'Swap - Encargos'!$L15+'Swap - Encargos'!P15)*(1+SUM($B98:$B$228))</f>
        <v>163.15600000000001</v>
      </c>
      <c r="N98" s="4">
        <f>Forward!N98*(1+SUM($B98:$B$228))+(-'Swap - Encargos'!$L15+'Swap - Encargos'!Q15)*(1+SUM($B98:$B$228))</f>
        <v>180.637</v>
      </c>
      <c r="O98" s="4">
        <f>Forward!O98*(1+SUM($B98:$B$228))+(-'Swap - Encargos'!$L15+'Swap - Encargos'!R15)*(1+SUM($B98:$B$228))</f>
        <v>198.11799999999999</v>
      </c>
      <c r="P98" s="4">
        <f>Forward!P98*(1+SUM($B98:$B$228))+(-'Swap - Encargos'!$L15+'Swap - Encargos'!S15)*(1+SUM($B98:$B$228))</f>
        <v>220.26059999999998</v>
      </c>
      <c r="Q98" s="4">
        <f>Forward!Q98*(1+SUM($B98:$B$228))+(-'Swap - Encargos'!$L15+'Swap - Encargos'!T15)*(1+SUM($B98:$B$228))</f>
        <v>214.43359999999998</v>
      </c>
      <c r="R98" s="4">
        <f>Forward!R98*(1+SUM($B98:$B$228))+(-'Swap - Encargos'!$L15+'Swap - Encargos'!U15)*(1+SUM($B98:$B$228))</f>
        <v>208.60659999999999</v>
      </c>
      <c r="S98" s="4">
        <f>Forward!S98*(1+SUM($B98:$B$228))+(-'Swap - Encargos'!$L15+'Swap - Encargos'!V15)*(1+SUM($B98:$B$228))</f>
        <v>202.77959999999999</v>
      </c>
      <c r="T98" s="4">
        <f>Forward!T98*(1+SUM($B98:$B$228))+(-'Swap - Encargos'!$L15+'Swap - Encargos'!W15)*(1+SUM($B98:$B$228))</f>
        <v>196.95259999999999</v>
      </c>
      <c r="U98" s="4">
        <f>Forward!U98*(1+SUM($B98:$B$228))</f>
        <v>0</v>
      </c>
      <c r="V98" s="6"/>
      <c r="W98" s="20">
        <f t="shared" si="0"/>
        <v>160.43673333333334</v>
      </c>
      <c r="X98" s="20">
        <f t="shared" si="1"/>
        <v>232.6976567901236</v>
      </c>
      <c r="Y98" s="23">
        <f t="shared" si="2"/>
        <v>179.93776</v>
      </c>
      <c r="Z98" s="23">
        <f t="shared" si="3"/>
        <v>226.48250947530863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208.76198666666664</v>
      </c>
      <c r="AJ98" s="9">
        <f t="shared" si="8"/>
        <v>0.56544612794612792</v>
      </c>
      <c r="AK98" s="9">
        <f t="shared" si="9"/>
        <v>0.56544612794612792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  <c r="AS98" s="30"/>
      <c r="BT98" s="31"/>
      <c r="BV98" s="30"/>
      <c r="CV98" s="31"/>
    </row>
    <row r="99" spans="1:100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Encargos'!$L16+'Swap - Encargos'!O16)*(1+SUM($B99:$B$228))</f>
        <v>138.05189999999999</v>
      </c>
      <c r="M99" s="4">
        <f>Forward!M99*(1+SUM($B99:$B$228))+(-'Swap - Encargos'!$L16+'Swap - Encargos'!P16)*(1+SUM($B99:$B$228))</f>
        <v>148.49279999999999</v>
      </c>
      <c r="N99" s="4">
        <f>Forward!N99*(1+SUM($B99:$B$228))+(-'Swap - Encargos'!$L16+'Swap - Encargos'!Q16)*(1+SUM($B99:$B$228))</f>
        <v>164.73419999999999</v>
      </c>
      <c r="O99" s="4">
        <f>Forward!O99*(1+SUM($B99:$B$228))+(-'Swap - Encargos'!$L16+'Swap - Encargos'!R16)*(1+SUM($B99:$B$228))</f>
        <v>177.49529999999999</v>
      </c>
      <c r="P99" s="4">
        <f>Forward!P99*(1+SUM($B99:$B$228))+(-'Swap - Encargos'!$L16+'Swap - Encargos'!S16)*(1+SUM($B99:$B$228))</f>
        <v>219.25889999999998</v>
      </c>
      <c r="Q99" s="4">
        <f>Forward!Q99*(1+SUM($B99:$B$228))+(-'Swap - Encargos'!$L16+'Swap - Encargos'!T16)*(1+SUM($B99:$B$228))</f>
        <v>218.09879999999998</v>
      </c>
      <c r="R99" s="4">
        <f>Forward!R99*(1+SUM($B99:$B$228))+(-'Swap - Encargos'!$L16+'Swap - Encargos'!U16)*(1+SUM($B99:$B$228))</f>
        <v>212.29829999999998</v>
      </c>
      <c r="S99" s="4">
        <f>Forward!S99*(1+SUM($B99:$B$228))+(-'Swap - Encargos'!$L16+'Swap - Encargos'!V16)*(1+SUM($B99:$B$228))</f>
        <v>206.49779999999998</v>
      </c>
      <c r="T99" s="4">
        <f>Forward!T99*(1+SUM($B99:$B$228))+(-'Swap - Encargos'!$L16+'Swap - Encargos'!W16)*(1+SUM($B99:$B$228))</f>
        <v>200.69729999999998</v>
      </c>
      <c r="U99" s="4">
        <f>Forward!U99*(1+SUM($B99:$B$228))</f>
        <v>0</v>
      </c>
      <c r="V99" s="6"/>
      <c r="W99" s="20">
        <f t="shared" si="0"/>
        <v>151.52194999999995</v>
      </c>
      <c r="X99" s="20">
        <f t="shared" si="1"/>
        <v>232.6976567901236</v>
      </c>
      <c r="Y99" s="23">
        <f t="shared" si="2"/>
        <v>170.94073499999996</v>
      </c>
      <c r="Z99" s="23">
        <f t="shared" si="3"/>
        <v>226.48250947530863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217.67677000000003</v>
      </c>
      <c r="AJ99" s="9">
        <f t="shared" si="8"/>
        <v>0.58959242870614514</v>
      </c>
      <c r="AK99" s="9">
        <f t="shared" si="9"/>
        <v>0.58959242870614514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  <c r="AS99" s="30"/>
      <c r="BT99" s="31"/>
      <c r="BV99" s="30"/>
      <c r="CV99" s="31"/>
    </row>
    <row r="100" spans="1:100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Encargos'!$L17+'Swap - Encargos'!O17)*(1+SUM($B100:$B$228))</f>
        <v>127.83869999999999</v>
      </c>
      <c r="M100" s="4">
        <f>Forward!M100*(1+SUM($B100:$B$228))+(-'Swap - Encargos'!$L17+'Swap - Encargos'!P17)*(1+SUM($B100:$B$228))</f>
        <v>145.11419999999998</v>
      </c>
      <c r="N100" s="4">
        <f>Forward!N100*(1+SUM($B100:$B$228))+(-'Swap - Encargos'!$L17+'Swap - Encargos'!Q17)*(1+SUM($B100:$B$228))</f>
        <v>163.54140000000001</v>
      </c>
      <c r="O100" s="4">
        <f>Forward!O100*(1+SUM($B100:$B$228))+(-'Swap - Encargos'!$L17+'Swap - Encargos'!R17)*(1+SUM($B100:$B$228))</f>
        <v>172.755</v>
      </c>
      <c r="P100" s="4">
        <f>Forward!P100*(1+SUM($B100:$B$228))+(-'Swap - Encargos'!$L17+'Swap - Encargos'!S17)*(1+SUM($B100:$B$228))</f>
        <v>195.78899999999999</v>
      </c>
      <c r="Q100" s="4">
        <f>Forward!Q100*(1+SUM($B100:$B$228))+(-'Swap - Encargos'!$L17+'Swap - Encargos'!T17)*(1+SUM($B100:$B$228))</f>
        <v>209.60939999999999</v>
      </c>
      <c r="R100" s="4">
        <f>Forward!R100*(1+SUM($B100:$B$228))+(-'Swap - Encargos'!$L17+'Swap - Encargos'!U17)*(1+SUM($B100:$B$228))</f>
        <v>203.8509</v>
      </c>
      <c r="S100" s="4">
        <f>Forward!S100*(1+SUM($B100:$B$228))+(-'Swap - Encargos'!$L17+'Swap - Encargos'!V17)*(1+SUM($B100:$B$228))</f>
        <v>198.0924</v>
      </c>
      <c r="T100" s="4">
        <f>Forward!T100*(1+SUM($B100:$B$228))+(-'Swap - Encargos'!$L17+'Swap - Encargos'!W17)*(1+SUM($B100:$B$228))</f>
        <v>192.3339</v>
      </c>
      <c r="U100" s="4">
        <f>Forward!U100*(1+SUM($B100:$B$228))</f>
        <v>0</v>
      </c>
      <c r="V100" s="6"/>
      <c r="W100" s="20">
        <f t="shared" si="0"/>
        <v>147.99345</v>
      </c>
      <c r="X100" s="20">
        <f t="shared" si="1"/>
        <v>232.6976567901236</v>
      </c>
      <c r="Y100" s="23">
        <f t="shared" si="2"/>
        <v>163.73334999999997</v>
      </c>
      <c r="Z100" s="23">
        <f t="shared" si="3"/>
        <v>226.48250947530863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221.20526999999998</v>
      </c>
      <c r="AJ100" s="9">
        <f t="shared" si="8"/>
        <v>0.59914961243635945</v>
      </c>
      <c r="AK100" s="9">
        <f t="shared" si="9"/>
        <v>0.59914961243635945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  <c r="AS100" s="30"/>
      <c r="BT100" s="31"/>
      <c r="BV100" s="30"/>
      <c r="CV100" s="31"/>
    </row>
    <row r="101" spans="1:100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Encargos'!$L18+'Swap - Encargos'!O18)*(1+SUM($B101:$B$228))</f>
        <v>129.3398</v>
      </c>
      <c r="M101" s="4">
        <f>Forward!M101*(1+SUM($B101:$B$228))+(-'Swap - Encargos'!$L18+'Swap - Encargos'!P18)*(1+SUM($B101:$B$228))</f>
        <v>131.62900000000002</v>
      </c>
      <c r="N101" s="4">
        <f>Forward!N101*(1+SUM($B101:$B$228))+(-'Swap - Encargos'!$L18+'Swap - Encargos'!Q18)*(1+SUM($B101:$B$228))</f>
        <v>143.07500000000002</v>
      </c>
      <c r="O101" s="4">
        <f>Forward!O101*(1+SUM($B101:$B$228))+(-'Swap - Encargos'!$L18+'Swap - Encargos'!R18)*(1+SUM($B101:$B$228))</f>
        <v>156.81020000000001</v>
      </c>
      <c r="P101" s="4">
        <f>Forward!P101*(1+SUM($B101:$B$228))+(-'Swap - Encargos'!$L18+'Swap - Encargos'!S18)*(1+SUM($B101:$B$228))</f>
        <v>185.42519999999999</v>
      </c>
      <c r="Q101" s="4">
        <f>Forward!Q101*(1+SUM($B101:$B$228))+(-'Swap - Encargos'!$L18+'Swap - Encargos'!T18)*(1+SUM($B101:$B$228))</f>
        <v>203.7388</v>
      </c>
      <c r="R101" s="4">
        <f>Forward!R101*(1+SUM($B101:$B$228))+(-'Swap - Encargos'!$L18+'Swap - Encargos'!U18)*(1+SUM($B101:$B$228))</f>
        <v>201.4496</v>
      </c>
      <c r="S101" s="4">
        <f>Forward!S101*(1+SUM($B101:$B$228))+(-'Swap - Encargos'!$L18+'Swap - Encargos'!V18)*(1+SUM($B101:$B$228))</f>
        <v>199.16040000000001</v>
      </c>
      <c r="T101" s="4">
        <f>Forward!T101*(1+SUM($B101:$B$228))+(-'Swap - Encargos'!$L18+'Swap - Encargos'!W18)*(1+SUM($B101:$B$228))</f>
        <v>196.87119999999999</v>
      </c>
      <c r="U101" s="4">
        <f>Forward!U101*(1+SUM($B101:$B$228))</f>
        <v>0</v>
      </c>
      <c r="V101" s="6"/>
      <c r="W101" s="20">
        <f t="shared" si="0"/>
        <v>136.97046666666665</v>
      </c>
      <c r="X101" s="20">
        <f t="shared" si="1"/>
        <v>232.6976567901236</v>
      </c>
      <c r="Y101" s="23">
        <f t="shared" si="2"/>
        <v>152.97578999999999</v>
      </c>
      <c r="Z101" s="23">
        <f t="shared" si="3"/>
        <v>226.48250947530863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232.22825333333333</v>
      </c>
      <c r="AJ101" s="9">
        <f t="shared" si="8"/>
        <v>0.62900611717541532</v>
      </c>
      <c r="AK101" s="9">
        <f t="shared" si="9"/>
        <v>0.62900611717541532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  <c r="AS101" s="30"/>
      <c r="BT101" s="31"/>
      <c r="BV101" s="30"/>
      <c r="CV101" s="31"/>
    </row>
    <row r="102" spans="1:100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Encargos'!$L19+'Swap - Encargos'!O19)*(1+SUM($B102:$B$228))</f>
        <v>130.9735</v>
      </c>
      <c r="M102" s="4">
        <f>Forward!M102*(1+SUM($B102:$B$228))+(-'Swap - Encargos'!$L19+'Swap - Encargos'!P19)*(1+SUM($B102:$B$228))</f>
        <v>130.9735</v>
      </c>
      <c r="N102" s="4">
        <f>Forward!N102*(1+SUM($B102:$B$228))+(-'Swap - Encargos'!$L19+'Swap - Encargos'!Q19)*(1+SUM($B102:$B$228))</f>
        <v>149.19589999999999</v>
      </c>
      <c r="O102" s="4">
        <f>Forward!O102*(1+SUM($B102:$B$228))+(-'Swap - Encargos'!$L19+'Swap - Encargos'!R19)*(1+SUM($B102:$B$228))</f>
        <v>160.5849</v>
      </c>
      <c r="P102" s="4">
        <f>Forward!P102*(1+SUM($B102:$B$228))+(-'Swap - Encargos'!$L19+'Swap - Encargos'!S19)*(1+SUM($B102:$B$228))</f>
        <v>176.52950000000001</v>
      </c>
      <c r="Q102" s="4">
        <f>Forward!Q102*(1+SUM($B102:$B$228))+(-'Swap - Encargos'!$L19+'Swap - Encargos'!T19)*(1+SUM($B102:$B$228))</f>
        <v>193.613</v>
      </c>
      <c r="R102" s="4">
        <f>Forward!R102*(1+SUM($B102:$B$228))+(-'Swap - Encargos'!$L19+'Swap - Encargos'!U19)*(1+SUM($B102:$B$228))</f>
        <v>191.33520000000001</v>
      </c>
      <c r="S102" s="4">
        <f>Forward!S102*(1+SUM($B102:$B$228))+(-'Swap - Encargos'!$L19+'Swap - Encargos'!V19)*(1+SUM($B102:$B$228))</f>
        <v>189.0574</v>
      </c>
      <c r="T102" s="4">
        <f>Forward!T102*(1+SUM($B102:$B$228))+(-'Swap - Encargos'!$L19+'Swap - Encargos'!W19)*(1+SUM($B102:$B$228))</f>
        <v>186.77960000000002</v>
      </c>
      <c r="U102" s="4">
        <f>Forward!U102*(1+SUM($B102:$B$228))</f>
        <v>0</v>
      </c>
      <c r="V102" s="6"/>
      <c r="W102" s="20">
        <f t="shared" si="0"/>
        <v>140.33778888888889</v>
      </c>
      <c r="X102" s="20">
        <f t="shared" si="1"/>
        <v>232.6976567901236</v>
      </c>
      <c r="Y102" s="23">
        <f t="shared" si="2"/>
        <v>153.82742666666667</v>
      </c>
      <c r="Z102" s="23">
        <f t="shared" si="3"/>
        <v>226.48250947530863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228.86093111111109</v>
      </c>
      <c r="AJ102" s="9">
        <f t="shared" si="8"/>
        <v>0.61988549448684738</v>
      </c>
      <c r="AK102" s="9">
        <f t="shared" si="9"/>
        <v>0.61988549448684738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  <c r="AS102" s="30"/>
      <c r="BT102" s="31"/>
      <c r="BV102" s="30"/>
      <c r="CV102" s="31"/>
    </row>
    <row r="103" spans="1:100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Encargos'!$L20+'Swap - Encargos'!O20)*(1+SUM($B103:$B$228))</f>
        <v>128.4358</v>
      </c>
      <c r="M103" s="4">
        <f>Forward!M103*(1+SUM($B103:$B$228))+(-'Swap - Encargos'!$L20+'Swap - Encargos'!P20)*(1+SUM($B103:$B$228))</f>
        <v>129.57240000000002</v>
      </c>
      <c r="N103" s="4">
        <f>Forward!N103*(1+SUM($B103:$B$228))+(-'Swap - Encargos'!$L20+'Swap - Encargos'!Q20)*(1+SUM($B103:$B$228))</f>
        <v>151.1678</v>
      </c>
      <c r="O103" s="4">
        <f>Forward!O103*(1+SUM($B103:$B$228))+(-'Swap - Encargos'!$L20+'Swap - Encargos'!R20)*(1+SUM($B103:$B$228))</f>
        <v>161.3972</v>
      </c>
      <c r="P103" s="4">
        <f>Forward!P103*(1+SUM($B103:$B$228))+(-'Swap - Encargos'!$L20+'Swap - Encargos'!S20)*(1+SUM($B103:$B$228))</f>
        <v>168.21680000000001</v>
      </c>
      <c r="Q103" s="4">
        <f>Forward!Q103*(1+SUM($B103:$B$228))+(-'Swap - Encargos'!$L20+'Swap - Encargos'!T20)*(1+SUM($B103:$B$228))</f>
        <v>187.53900000000002</v>
      </c>
      <c r="R103" s="4">
        <f>Forward!R103*(1+SUM($B103:$B$228))+(-'Swap - Encargos'!$L20+'Swap - Encargos'!U20)*(1+SUM($B103:$B$228))</f>
        <v>185.26580000000001</v>
      </c>
      <c r="S103" s="4">
        <f>Forward!S103*(1+SUM($B103:$B$228))+(-'Swap - Encargos'!$L20+'Swap - Encargos'!V20)*(1+SUM($B103:$B$228))</f>
        <v>182.99260000000001</v>
      </c>
      <c r="T103" s="4">
        <f>Forward!T103*(1+SUM($B103:$B$228))+(-'Swap - Encargos'!$L20+'Swap - Encargos'!W20)*(1+SUM($B103:$B$228))</f>
        <v>180.71940000000001</v>
      </c>
      <c r="U103" s="4">
        <f>Forward!U103*(1+SUM($B103:$B$228))</f>
        <v>0</v>
      </c>
      <c r="V103" s="6"/>
      <c r="W103" s="20">
        <f t="shared" si="0"/>
        <v>140.96997222222222</v>
      </c>
      <c r="X103" s="20">
        <f t="shared" si="1"/>
        <v>232.6976567901236</v>
      </c>
      <c r="Y103" s="23">
        <f t="shared" si="2"/>
        <v>152.68326666666664</v>
      </c>
      <c r="Z103" s="23">
        <f t="shared" si="3"/>
        <v>226.48250947530863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228.22874777777776</v>
      </c>
      <c r="AJ103" s="9">
        <f t="shared" si="8"/>
        <v>0.61817318266373666</v>
      </c>
      <c r="AK103" s="9">
        <f t="shared" si="9"/>
        <v>0.61817318266373666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  <c r="AS103" s="30"/>
      <c r="BT103" s="31"/>
      <c r="BV103" s="30"/>
      <c r="CV103" s="31"/>
    </row>
    <row r="104" spans="1:100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Encargos'!$L21+'Swap - Encargos'!O21)*(1+SUM($B104:$B$228))</f>
        <v>134.2132</v>
      </c>
      <c r="M104" s="4">
        <f>Forward!M104*(1+SUM($B104:$B$228))+(-'Swap - Encargos'!$L21+'Swap - Encargos'!P21)*(1+SUM($B104:$B$228))</f>
        <v>136.488</v>
      </c>
      <c r="N104" s="4">
        <f>Forward!N104*(1+SUM($B104:$B$228))+(-'Swap - Encargos'!$L21+'Swap - Encargos'!Q21)*(1+SUM($B104:$B$228))</f>
        <v>148.99939999999998</v>
      </c>
      <c r="O104" s="4">
        <f>Forward!O104*(1+SUM($B104:$B$228))+(-'Swap - Encargos'!$L21+'Swap - Encargos'!R21)*(1+SUM($B104:$B$228))</f>
        <v>158.0986</v>
      </c>
      <c r="P104" s="4">
        <f>Forward!P104*(1+SUM($B104:$B$228))+(-'Swap - Encargos'!$L21+'Swap - Encargos'!S21)*(1+SUM($B104:$B$228))</f>
        <v>167.1978</v>
      </c>
      <c r="Q104" s="4">
        <f>Forward!Q104*(1+SUM($B104:$B$228))+(-'Swap - Encargos'!$L21+'Swap - Encargos'!T21)*(1+SUM($B104:$B$228))</f>
        <v>181.98399999999998</v>
      </c>
      <c r="R104" s="4">
        <f>Forward!R104*(1+SUM($B104:$B$228))+(-'Swap - Encargos'!$L21+'Swap - Encargos'!U21)*(1+SUM($B104:$B$228))</f>
        <v>179.70919999999998</v>
      </c>
      <c r="S104" s="4">
        <f>Forward!S104*(1+SUM($B104:$B$228))+(-'Swap - Encargos'!$L21+'Swap - Encargos'!V21)*(1+SUM($B104:$B$228))</f>
        <v>177.43439999999998</v>
      </c>
      <c r="T104" s="4">
        <f>Forward!T104*(1+SUM($B104:$B$228))+(-'Swap - Encargos'!$L21+'Swap - Encargos'!W21)*(1+SUM($B104:$B$228))</f>
        <v>175.15959999999998</v>
      </c>
      <c r="U104" s="4">
        <f>Forward!U104*(1+SUM($B104:$B$228))</f>
        <v>0</v>
      </c>
      <c r="V104" s="6"/>
      <c r="W104" s="20">
        <f t="shared" si="0"/>
        <v>143.88109999999998</v>
      </c>
      <c r="X104" s="20">
        <f t="shared" si="1"/>
        <v>232.6976567901236</v>
      </c>
      <c r="Y104" s="23">
        <f t="shared" si="2"/>
        <v>153.77647999999999</v>
      </c>
      <c r="Z104" s="23">
        <f t="shared" si="3"/>
        <v>226.48250947530863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225.31762000000001</v>
      </c>
      <c r="AJ104" s="9">
        <f t="shared" si="8"/>
        <v>0.61028819384855948</v>
      </c>
      <c r="AK104" s="9">
        <f t="shared" si="9"/>
        <v>0.61028819384855948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  <c r="AS104" s="30"/>
      <c r="BT104" s="31"/>
      <c r="BV104" s="30"/>
      <c r="CV104" s="31"/>
    </row>
    <row r="105" spans="1:100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Encargos'!$L22+'Swap - Encargos'!O22)*(1+SUM($B105:$B$228))</f>
        <v>137.48020000000002</v>
      </c>
      <c r="M105" s="4">
        <f>Forward!M105*(1+SUM($B105:$B$228))+(-'Swap - Encargos'!$L22+'Swap - Encargos'!P22)*(1+SUM($B105:$B$228))</f>
        <v>131.79920000000001</v>
      </c>
      <c r="N105" s="4">
        <f>Forward!N105*(1+SUM($B105:$B$228))+(-'Swap - Encargos'!$L22+'Swap - Encargos'!Q22)*(1+SUM($B105:$B$228))</f>
        <v>149.97839999999999</v>
      </c>
      <c r="O105" s="4">
        <f>Forward!O105*(1+SUM($B105:$B$228))+(-'Swap - Encargos'!$L22+'Swap - Encargos'!R22)*(1+SUM($B105:$B$228))</f>
        <v>162.47660000000002</v>
      </c>
      <c r="P105" s="4">
        <f>Forward!P105*(1+SUM($B105:$B$228))+(-'Swap - Encargos'!$L22+'Swap - Encargos'!S22)*(1+SUM($B105:$B$228))</f>
        <v>167.0214</v>
      </c>
      <c r="Q105" s="4">
        <f>Forward!Q105*(1+SUM($B105:$B$228))+(-'Swap - Encargos'!$L22+'Swap - Encargos'!T22)*(1+SUM($B105:$B$228))</f>
        <v>181.792</v>
      </c>
      <c r="R105" s="4">
        <f>Forward!R105*(1+SUM($B105:$B$228))+(-'Swap - Encargos'!$L22+'Swap - Encargos'!U22)*(1+SUM($B105:$B$228))</f>
        <v>179.5196</v>
      </c>
      <c r="S105" s="4">
        <f>Forward!S105*(1+SUM($B105:$B$228))+(-'Swap - Encargos'!$L22+'Swap - Encargos'!V22)*(1+SUM($B105:$B$228))</f>
        <v>177.24719999999999</v>
      </c>
      <c r="T105" s="4">
        <f>Forward!T105*(1+SUM($B105:$B$228))+(-'Swap - Encargos'!$L22+'Swap - Encargos'!W22)*(1+SUM($B105:$B$228))</f>
        <v>174.97480000000002</v>
      </c>
      <c r="U105" s="4">
        <f>Forward!U105*(1+SUM($B105:$B$228))</f>
        <v>0</v>
      </c>
      <c r="V105" s="6"/>
      <c r="W105" s="20">
        <f t="shared" si="0"/>
        <v>144.61301111111112</v>
      </c>
      <c r="X105" s="20">
        <f t="shared" si="1"/>
        <v>232.6976567901236</v>
      </c>
      <c r="Y105" s="23">
        <f t="shared" si="2"/>
        <v>154.92087000000001</v>
      </c>
      <c r="Z105" s="23">
        <f t="shared" si="3"/>
        <v>226.48250947530863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224.58570888888886</v>
      </c>
      <c r="AJ105" s="9">
        <f t="shared" si="8"/>
        <v>0.60830576251426027</v>
      </c>
      <c r="AK105" s="9">
        <f t="shared" si="9"/>
        <v>0.60830576251426027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  <c r="AS105" s="30"/>
      <c r="BT105" s="31"/>
      <c r="BV105" s="30"/>
      <c r="CV105" s="31"/>
    </row>
    <row r="106" spans="1:100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Encargos'!$L23+'Swap - Encargos'!O23)*(1+SUM($B106:$B$228))</f>
        <v>130.3295</v>
      </c>
      <c r="M106" s="4">
        <f>Forward!M106*(1+SUM($B106:$B$228))+(-'Swap - Encargos'!$L23+'Swap - Encargos'!P23)*(1+SUM($B106:$B$228))</f>
        <v>128.06290000000001</v>
      </c>
      <c r="N106" s="4">
        <f>Forward!N106*(1+SUM($B106:$B$228))+(-'Swap - Encargos'!$L23+'Swap - Encargos'!Q23)*(1+SUM($B106:$B$228))</f>
        <v>145.0624</v>
      </c>
      <c r="O106" s="4">
        <f>Forward!O106*(1+SUM($B106:$B$228))+(-'Swap - Encargos'!$L23+'Swap - Encargos'!R23)*(1+SUM($B106:$B$228))</f>
        <v>156.3954</v>
      </c>
      <c r="P106" s="4">
        <f>Forward!P106*(1+SUM($B106:$B$228))+(-'Swap - Encargos'!$L23+'Swap - Encargos'!S23)*(1+SUM($B106:$B$228))</f>
        <v>168.86169999999998</v>
      </c>
      <c r="Q106" s="4">
        <f>Forward!Q106*(1+SUM($B106:$B$228))+(-'Swap - Encargos'!$L23+'Swap - Encargos'!T23)*(1+SUM($B106:$B$228))</f>
        <v>183.59459999999999</v>
      </c>
      <c r="R106" s="4">
        <f>Forward!R106*(1+SUM($B106:$B$228))+(-'Swap - Encargos'!$L23+'Swap - Encargos'!U23)*(1+SUM($B106:$B$228))</f>
        <v>181.328</v>
      </c>
      <c r="S106" s="4">
        <f>Forward!S106*(1+SUM($B106:$B$228))+(-'Swap - Encargos'!$L23+'Swap - Encargos'!V23)*(1+SUM($B106:$B$228))</f>
        <v>179.06139999999999</v>
      </c>
      <c r="T106" s="4">
        <f>Forward!T106*(1+SUM($B106:$B$228))+(-'Swap - Encargos'!$L23+'Swap - Encargos'!W23)*(1+SUM($B106:$B$228))</f>
        <v>176.79479999999998</v>
      </c>
      <c r="U106" s="4">
        <f>Forward!U106*(1+SUM($B106:$B$228))</f>
        <v>0</v>
      </c>
      <c r="V106" s="6"/>
      <c r="W106" s="20">
        <f t="shared" si="0"/>
        <v>140.27735555555557</v>
      </c>
      <c r="X106" s="20">
        <f t="shared" si="1"/>
        <v>232.6976567901236</v>
      </c>
      <c r="Y106" s="23">
        <f t="shared" si="2"/>
        <v>152.84439333333333</v>
      </c>
      <c r="Z106" s="23">
        <f t="shared" si="3"/>
        <v>226.48250947530863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228.92136444444441</v>
      </c>
      <c r="AJ106" s="9">
        <f t="shared" si="8"/>
        <v>0.6200491823060611</v>
      </c>
      <c r="AK106" s="9">
        <f t="shared" si="9"/>
        <v>0.6200491823060611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  <c r="AS106" s="30"/>
      <c r="BT106" s="31"/>
      <c r="BV106" s="30"/>
      <c r="CV106" s="31"/>
    </row>
    <row r="107" spans="1:100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Encargos'!$L24+'Swap - Encargos'!O24)*(1+SUM($B107:$B$228))</f>
        <v>132.2919</v>
      </c>
      <c r="M107" s="4">
        <f>Forward!M107*(1+SUM($B107:$B$228))+(-'Swap - Encargos'!$L24+'Swap - Encargos'!P24)*(1+SUM($B107:$B$228))</f>
        <v>130.03050000000002</v>
      </c>
      <c r="N107" s="4">
        <f>Forward!N107*(1+SUM($B107:$B$228))+(-'Swap - Encargos'!$L24+'Swap - Encargos'!Q24)*(1+SUM($B107:$B$228))</f>
        <v>149.25239999999999</v>
      </c>
      <c r="O107" s="4">
        <f>Forward!O107*(1+SUM($B107:$B$228))+(-'Swap - Encargos'!$L24+'Swap - Encargos'!R24)*(1+SUM($B107:$B$228))</f>
        <v>154.9059</v>
      </c>
      <c r="P107" s="4">
        <f>Forward!P107*(1+SUM($B107:$B$228))+(-'Swap - Encargos'!$L24+'Swap - Encargos'!S24)*(1+SUM($B107:$B$228))</f>
        <v>167.34360000000001</v>
      </c>
      <c r="Q107" s="4">
        <f>Forward!Q107*(1+SUM($B107:$B$228))+(-'Swap - Encargos'!$L24+'Swap - Encargos'!T24)*(1+SUM($B107:$B$228))</f>
        <v>178.65060000000003</v>
      </c>
      <c r="R107" s="4">
        <f>Forward!R107*(1+SUM($B107:$B$228))+(-'Swap - Encargos'!$L24+'Swap - Encargos'!U24)*(1+SUM($B107:$B$228))</f>
        <v>176.38920000000002</v>
      </c>
      <c r="S107" s="4">
        <f>Forward!S107*(1+SUM($B107:$B$228))+(-'Swap - Encargos'!$L24+'Swap - Encargos'!V24)*(1+SUM($B107:$B$228))</f>
        <v>174.12780000000001</v>
      </c>
      <c r="T107" s="4">
        <f>Forward!T107*(1+SUM($B107:$B$228))+(-'Swap - Encargos'!$L24+'Swap - Encargos'!W24)*(1+SUM($B107:$B$228))</f>
        <v>171.86640000000003</v>
      </c>
      <c r="U107" s="4">
        <f>Forward!U107*(1+SUM($B107:$B$228))</f>
        <v>0</v>
      </c>
      <c r="V107" s="6"/>
      <c r="W107" s="20">
        <f t="shared" si="0"/>
        <v>142.8451</v>
      </c>
      <c r="X107" s="20">
        <f t="shared" si="1"/>
        <v>232.6976567901236</v>
      </c>
      <c r="Y107" s="23">
        <f t="shared" si="2"/>
        <v>153.71866500000002</v>
      </c>
      <c r="Z107" s="23">
        <f t="shared" si="3"/>
        <v>226.48250947530863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226.35361999999998</v>
      </c>
      <c r="AJ107" s="9">
        <f t="shared" si="8"/>
        <v>0.61309427074936773</v>
      </c>
      <c r="AK107" s="9">
        <f t="shared" si="9"/>
        <v>0.61309427074936773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  <c r="AS107" s="30"/>
      <c r="BT107" s="31"/>
      <c r="BV107" s="30"/>
      <c r="CV107" s="31"/>
    </row>
    <row r="108" spans="1:100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Encargos'!$L25+'Swap - Encargos'!O25)*(1+SUM($B108:$B$228))</f>
        <v>132.01110000000003</v>
      </c>
      <c r="M108" s="4">
        <f>Forward!M108*(1+SUM($B108:$B$228))+(-'Swap - Encargos'!$L25+'Swap - Encargos'!P25)*(1+SUM($B108:$B$228))</f>
        <v>143.29410000000001</v>
      </c>
      <c r="N108" s="4">
        <f>Forward!N108*(1+SUM($B108:$B$228))+(-'Swap - Encargos'!$L25+'Swap - Encargos'!Q25)*(1+SUM($B108:$B$228))</f>
        <v>157.96200000000002</v>
      </c>
      <c r="O108" s="4">
        <f>Forward!O108*(1+SUM($B108:$B$228))+(-'Swap - Encargos'!$L25+'Swap - Encargos'!R25)*(1+SUM($B108:$B$228))</f>
        <v>163.60350000000003</v>
      </c>
      <c r="P108" s="4">
        <f>Forward!P108*(1+SUM($B108:$B$228))+(-'Swap - Encargos'!$L25+'Swap - Encargos'!S25)*(1+SUM($B108:$B$228))</f>
        <v>164.73179999999999</v>
      </c>
      <c r="Q108" s="4">
        <f>Forward!Q108*(1+SUM($B108:$B$228))+(-'Swap - Encargos'!$L25+'Swap - Encargos'!T25)*(1+SUM($B108:$B$228))</f>
        <v>183.91290000000001</v>
      </c>
      <c r="R108" s="4">
        <f>Forward!R108*(1+SUM($B108:$B$228))+(-'Swap - Encargos'!$L25+'Swap - Encargos'!U25)*(1+SUM($B108:$B$228))</f>
        <v>181.65630000000002</v>
      </c>
      <c r="S108" s="4">
        <f>Forward!S108*(1+SUM($B108:$B$228))+(-'Swap - Encargos'!$L25+'Swap - Encargos'!V25)*(1+SUM($B108:$B$228))</f>
        <v>179.39970000000002</v>
      </c>
      <c r="T108" s="4">
        <f>Forward!T108*(1+SUM($B108:$B$228))+(-'Swap - Encargos'!$L25+'Swap - Encargos'!W25)*(1+SUM($B108:$B$228))</f>
        <v>177.1431</v>
      </c>
      <c r="U108" s="4">
        <f>Forward!U108*(1+SUM($B108:$B$228))</f>
        <v>0</v>
      </c>
      <c r="V108" s="6"/>
      <c r="W108" s="20">
        <f t="shared" si="0"/>
        <v>153.1980666666667</v>
      </c>
      <c r="X108" s="20">
        <f t="shared" si="1"/>
        <v>232.6976567901236</v>
      </c>
      <c r="Y108" s="23">
        <f t="shared" si="2"/>
        <v>160.97080000000003</v>
      </c>
      <c r="Z108" s="23">
        <f t="shared" si="3"/>
        <v>226.48250947530863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216.00065333333328</v>
      </c>
      <c r="AJ108" s="9">
        <f t="shared" si="8"/>
        <v>0.5850525520059584</v>
      </c>
      <c r="AK108" s="9">
        <f t="shared" si="9"/>
        <v>0.5850525520059584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  <c r="AS108" s="30"/>
      <c r="BU108" s="35"/>
      <c r="CV108" s="31"/>
    </row>
    <row r="109" spans="1:100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Encargos'!$L26+'Swap - Encargos'!O26)*(1+SUM($B109:$B$228))</f>
        <v>132.809</v>
      </c>
      <c r="M109" s="4">
        <f>Forward!M109*(1+SUM($B109:$B$228))+(-'Swap - Encargos'!$L26+'Swap - Encargos'!P26)*(1+SUM($B109:$B$228))</f>
        <v>142.9385</v>
      </c>
      <c r="N109" s="4">
        <f>Forward!N109*(1+SUM($B109:$B$228))+(-'Swap - Encargos'!$L26+'Swap - Encargos'!Q26)*(1+SUM($B109:$B$228))</f>
        <v>169.95050000000001</v>
      </c>
      <c r="O109" s="4">
        <f>Forward!O109*(1+SUM($B109:$B$228))+(-'Swap - Encargos'!$L26+'Swap - Encargos'!R26)*(1+SUM($B109:$B$228))</f>
        <v>178.9545</v>
      </c>
      <c r="P109" s="4">
        <f>Forward!P109*(1+SUM($B109:$B$228))+(-'Swap - Encargos'!$L26+'Swap - Encargos'!S26)*(1+SUM($B109:$B$228))</f>
        <v>182.33099999999999</v>
      </c>
      <c r="Q109" s="4">
        <f>Forward!Q109*(1+SUM($B109:$B$228))+(-'Swap - Encargos'!$L26+'Swap - Encargos'!T26)*(1+SUM($B109:$B$228))</f>
        <v>192.4605</v>
      </c>
      <c r="R109" s="4">
        <f>Forward!R109*(1+SUM($B109:$B$228))+(-'Swap - Encargos'!$L26+'Swap - Encargos'!U26)*(1+SUM($B109:$B$228))</f>
        <v>190.20949999999999</v>
      </c>
      <c r="S109" s="4">
        <f>Forward!S109*(1+SUM($B109:$B$228))+(-'Swap - Encargos'!$L26+'Swap - Encargos'!V26)*(1+SUM($B109:$B$228))</f>
        <v>187.95849999999999</v>
      </c>
      <c r="T109" s="4">
        <f>Forward!T109*(1+SUM($B109:$B$228))+(-'Swap - Encargos'!$L26+'Swap - Encargos'!W26)*(1+SUM($B109:$B$228))</f>
        <v>185.70749999999998</v>
      </c>
      <c r="U109" s="4">
        <f>Forward!U109*(1+SUM($B109:$B$228))</f>
        <v>0</v>
      </c>
      <c r="V109" s="6"/>
      <c r="W109" s="20">
        <f t="shared" si="0"/>
        <v>162.66601388888887</v>
      </c>
      <c r="X109" s="20">
        <f t="shared" si="1"/>
        <v>232.6976567901236</v>
      </c>
      <c r="Y109" s="23">
        <f t="shared" si="2"/>
        <v>172.3328083333333</v>
      </c>
      <c r="Z109" s="23">
        <f t="shared" si="3"/>
        <v>226.48250947530863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206.53270611111111</v>
      </c>
      <c r="AJ109" s="9">
        <f t="shared" si="8"/>
        <v>0.55940796899596812</v>
      </c>
      <c r="AK109" s="9">
        <f t="shared" si="9"/>
        <v>0.55940796899596812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  <c r="AS109" s="30"/>
      <c r="BU109" s="35"/>
      <c r="CV109" s="31"/>
    </row>
    <row r="110" spans="1:100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Encargos'!$L27+'Swap - Encargos'!P27)*(1+SUM($B110:$B$228))</f>
        <v>144.82829999999998</v>
      </c>
      <c r="N110" s="4">
        <f>Forward!N110*(1+SUM($B110:$B$228))+(-'Swap - Encargos'!$L27+'Swap - Encargos'!Q27)*(1+SUM($B110:$B$228))</f>
        <v>166.15960000000001</v>
      </c>
      <c r="O110" s="4">
        <f>Forward!O110*(1+SUM($B110:$B$228))+(-'Swap - Encargos'!$L27+'Swap - Encargos'!R27)*(1+SUM($B110:$B$228))</f>
        <v>171.7731</v>
      </c>
      <c r="P110" s="4">
        <f>Forward!P110*(1+SUM($B110:$B$228))+(-'Swap - Encargos'!$L27+'Swap - Encargos'!S27)*(1+SUM($B110:$B$228))</f>
        <v>199.84060000000002</v>
      </c>
      <c r="Q110" s="4">
        <f>Forward!Q110*(1+SUM($B110:$B$228))+(-'Swap - Encargos'!$L27+'Swap - Encargos'!T27)*(1+SUM($B110:$B$228))</f>
        <v>195.34980000000002</v>
      </c>
      <c r="R110" s="4">
        <f>Forward!R110*(1+SUM($B110:$B$228))+(-'Swap - Encargos'!$L27+'Swap - Encargos'!U27)*(1+SUM($B110:$B$228))</f>
        <v>196.4725</v>
      </c>
      <c r="S110" s="4">
        <f>Forward!S110*(1+SUM($B110:$B$228))+(-'Swap - Encargos'!$L27+'Swap - Encargos'!V27)*(1+SUM($B110:$B$228))</f>
        <v>194.22710000000001</v>
      </c>
      <c r="T110" s="4">
        <f>Forward!T110*(1+SUM($B110:$B$228))+(-'Swap - Encargos'!$L27+'Swap - Encargos'!W27)*(1+SUM($B110:$B$228))</f>
        <v>191.98170000000002</v>
      </c>
      <c r="U110" s="4">
        <f>Forward!U110*(1+SUM($B110:$B$228))</f>
        <v>0</v>
      </c>
      <c r="V110" s="6"/>
      <c r="W110" s="20">
        <f t="shared" si="0"/>
        <v>160.92033333333333</v>
      </c>
      <c r="X110" s="20">
        <f t="shared" si="1"/>
        <v>232.6976567901236</v>
      </c>
      <c r="Y110" s="23">
        <f t="shared" si="2"/>
        <v>175.59027999999998</v>
      </c>
      <c r="Z110" s="23">
        <f t="shared" si="3"/>
        <v>226.48250947530863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228.09521666666663</v>
      </c>
      <c r="AJ110" s="9">
        <f t="shared" si="8"/>
        <v>0.58633958633958627</v>
      </c>
      <c r="AK110" s="9">
        <f t="shared" si="9"/>
        <v>0.58633958633958627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  <c r="AS110" s="30"/>
      <c r="BN110" s="27"/>
      <c r="BO110" s="28"/>
      <c r="BP110" s="28"/>
      <c r="BQ110" s="28"/>
      <c r="BR110" s="28"/>
      <c r="BS110" s="28"/>
      <c r="BT110" s="28"/>
      <c r="BV110" s="28"/>
      <c r="BW110" s="28"/>
      <c r="BX110" s="28"/>
      <c r="BY110" s="28"/>
      <c r="BZ110" s="28"/>
      <c r="CA110" s="29"/>
      <c r="CV110" s="31"/>
    </row>
    <row r="111" spans="1:100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Encargos'!$L28+'Swap - Encargos'!P28)*(1+SUM($B111:$B$228))</f>
        <v>189.0265</v>
      </c>
      <c r="N111" s="4">
        <f>Forward!N111*(1+SUM($B111:$B$228))+(-'Swap - Encargos'!$L28+'Swap - Encargos'!Q28)*(1+SUM($B111:$B$228))</f>
        <v>252.78100000000001</v>
      </c>
      <c r="O111" s="4">
        <f>Forward!O111*(1+SUM($B111:$B$228))+(-'Swap - Encargos'!$L28+'Swap - Encargos'!R28)*(1+SUM($B111:$B$228))</f>
        <v>234.88500000000002</v>
      </c>
      <c r="P111" s="4">
        <f>Forward!P111*(1+SUM($B111:$B$228))+(-'Swap - Encargos'!$L28+'Swap - Encargos'!S28)*(1+SUM($B111:$B$228))</f>
        <v>236.0035</v>
      </c>
      <c r="Q111" s="4">
        <f>Forward!Q111*(1+SUM($B111:$B$228))+(-'Swap - Encargos'!$L28+'Swap - Encargos'!T28)*(1+SUM($B111:$B$228))</f>
        <v>225.93700000000001</v>
      </c>
      <c r="R111" s="4">
        <f>Forward!R111*(1+SUM($B111:$B$228))+(-'Swap - Encargos'!$L28+'Swap - Encargos'!U28)*(1+SUM($B111:$B$228))</f>
        <v>220.34450000000001</v>
      </c>
      <c r="S111" s="4">
        <f>Forward!S111*(1+SUM($B111:$B$228))+(-'Swap - Encargos'!$L28+'Swap - Encargos'!V28)*(1+SUM($B111:$B$228))</f>
        <v>214.75200000000001</v>
      </c>
      <c r="T111" s="4">
        <f>Forward!T111*(1+SUM($B111:$B$228))+(-'Swap - Encargos'!$L28+'Swap - Encargos'!W28)*(1+SUM($B111:$B$228))</f>
        <v>209.15950000000001</v>
      </c>
      <c r="U111" s="4">
        <f>Forward!U111*(1+SUM($B111:$B$228))</f>
        <v>0</v>
      </c>
      <c r="V111" s="6"/>
      <c r="W111" s="20">
        <f t="shared" si="0"/>
        <v>226.86908333333338</v>
      </c>
      <c r="X111" s="20">
        <f t="shared" si="1"/>
        <v>232.6976567901236</v>
      </c>
      <c r="Y111" s="23">
        <f t="shared" si="2"/>
        <v>228.24856666666668</v>
      </c>
      <c r="Z111" s="23">
        <f t="shared" si="3"/>
        <v>226.48250947530863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162.14646666666658</v>
      </c>
      <c r="AJ111" s="9">
        <f t="shared" si="8"/>
        <v>0.41681230137629871</v>
      </c>
      <c r="AK111" s="9">
        <f t="shared" si="9"/>
        <v>0.41681230137629871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  <c r="AS111" s="30"/>
      <c r="BN111" s="30"/>
      <c r="CA111" s="31"/>
      <c r="CV111" s="31"/>
    </row>
    <row r="112" spans="1:100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Encargos'!$L29+'Swap - Encargos'!P29)*(1+SUM($B112:$B$228))</f>
        <v>185.4034</v>
      </c>
      <c r="N112" s="4">
        <f>Forward!N112*(1+SUM($B112:$B$228))+(-'Swap - Encargos'!$L29+'Swap - Encargos'!Q29)*(1+SUM($B112:$B$228))</f>
        <v>236.4726</v>
      </c>
      <c r="O112" s="4">
        <f>Forward!O112*(1+SUM($B112:$B$228))+(-'Swap - Encargos'!$L29+'Swap - Encargos'!R29)*(1+SUM($B112:$B$228))</f>
        <v>225.3706</v>
      </c>
      <c r="P112" s="4">
        <f>Forward!P112*(1+SUM($B112:$B$228))+(-'Swap - Encargos'!$L29+'Swap - Encargos'!S29)*(1+SUM($B112:$B$228))</f>
        <v>224.26040000000003</v>
      </c>
      <c r="Q112" s="4">
        <f>Forward!Q112*(1+SUM($B112:$B$228))+(-'Swap - Encargos'!$L29+'Swap - Encargos'!T29)*(1+SUM($B112:$B$228))</f>
        <v>220.92980000000003</v>
      </c>
      <c r="R112" s="4">
        <f>Forward!R112*(1+SUM($B112:$B$228))+(-'Swap - Encargos'!$L29+'Swap - Encargos'!U29)*(1+SUM($B112:$B$228))</f>
        <v>217.59920000000002</v>
      </c>
      <c r="S112" s="4">
        <f>Forward!S112*(1+SUM($B112:$B$228))+(-'Swap - Encargos'!$L29+'Swap - Encargos'!V29)*(1+SUM($B112:$B$228))</f>
        <v>212.04820000000001</v>
      </c>
      <c r="T112" s="4">
        <f>Forward!T112*(1+SUM($B112:$B$228))+(-'Swap - Encargos'!$L29+'Swap - Encargos'!W29)*(1+SUM($B112:$B$228))</f>
        <v>206.49720000000002</v>
      </c>
      <c r="U112" s="4">
        <f>Forward!U112*(1+SUM($B112:$B$228))</f>
        <v>0</v>
      </c>
      <c r="V112" s="6"/>
      <c r="W112" s="20">
        <f t="shared" si="0"/>
        <v>217.90758888888891</v>
      </c>
      <c r="X112" s="20">
        <f t="shared" si="1"/>
        <v>232.6976567901236</v>
      </c>
      <c r="Y112" s="23">
        <f t="shared" si="2"/>
        <v>219.56055333333333</v>
      </c>
      <c r="Z112" s="23">
        <f t="shared" si="3"/>
        <v>226.48250947530863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171.10796111111105</v>
      </c>
      <c r="AJ112" s="9">
        <f t="shared" si="8"/>
        <v>0.43984864129752926</v>
      </c>
      <c r="AK112" s="9">
        <f t="shared" si="9"/>
        <v>0.43984864129752926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  <c r="AS112" s="30"/>
      <c r="BN112" s="30"/>
      <c r="CA112" s="31"/>
      <c r="CV112" s="31"/>
    </row>
    <row r="113" spans="1:100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Encargos'!$L30+'Swap - Encargos'!P30)*(1+SUM($B113:$B$228))</f>
        <v>174.05019999999999</v>
      </c>
      <c r="N113" s="4">
        <f>Forward!N113*(1+SUM($B113:$B$228))+(-'Swap - Encargos'!$L30+'Swap - Encargos'!Q30)*(1+SUM($B113:$B$228))</f>
        <v>211.74260000000001</v>
      </c>
      <c r="O113" s="4">
        <f>Forward!O113*(1+SUM($B113:$B$228))+(-'Swap - Encargos'!$L30+'Swap - Encargos'!R30)*(1+SUM($B113:$B$228))</f>
        <v>210.63400000000001</v>
      </c>
      <c r="P113" s="4">
        <f>Forward!P113*(1+SUM($B113:$B$228))+(-'Swap - Encargos'!$L30+'Swap - Encargos'!S30)*(1+SUM($B113:$B$228))</f>
        <v>208.41679999999999</v>
      </c>
      <c r="Q113" s="4">
        <f>Forward!Q113*(1+SUM($B113:$B$228))+(-'Swap - Encargos'!$L30+'Swap - Encargos'!T30)*(1+SUM($B113:$B$228))</f>
        <v>207.30820000000003</v>
      </c>
      <c r="R113" s="4">
        <f>Forward!R113*(1+SUM($B113:$B$228))+(-'Swap - Encargos'!$L30+'Swap - Encargos'!U30)*(1+SUM($B113:$B$228))</f>
        <v>195.11360000000002</v>
      </c>
      <c r="S113" s="4">
        <f>Forward!S113*(1+SUM($B113:$B$228))+(-'Swap - Encargos'!$L30+'Swap - Encargos'!V30)*(1+SUM($B113:$B$228))</f>
        <v>189.57060000000001</v>
      </c>
      <c r="T113" s="4">
        <f>Forward!T113*(1+SUM($B113:$B$228))+(-'Swap - Encargos'!$L30+'Swap - Encargos'!W30)*(1+SUM($B113:$B$228))</f>
        <v>184.02760000000001</v>
      </c>
      <c r="U113" s="4">
        <f>Forward!U113*(1+SUM($B113:$B$228))</f>
        <v>0</v>
      </c>
      <c r="V113" s="6"/>
      <c r="W113" s="20">
        <f t="shared" si="0"/>
        <v>201.67281666666665</v>
      </c>
      <c r="X113" s="20">
        <f t="shared" si="1"/>
        <v>232.6976567901236</v>
      </c>
      <c r="Y113" s="23">
        <f t="shared" si="2"/>
        <v>203.48352999999997</v>
      </c>
      <c r="Z113" s="23">
        <f t="shared" si="3"/>
        <v>226.48250947530863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187.34273333333331</v>
      </c>
      <c r="AJ113" s="9">
        <f t="shared" si="8"/>
        <v>0.48158160601377847</v>
      </c>
      <c r="AK113" s="9">
        <f t="shared" si="9"/>
        <v>0.48158160601377847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  <c r="AS113" s="30"/>
      <c r="BN113" s="30"/>
      <c r="CA113" s="31"/>
      <c r="CV113" s="31"/>
    </row>
    <row r="114" spans="1:100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Encargos'!$L31+'Swap - Encargos'!P31)*(1+SUM($B114:$B$228))</f>
        <v>151.35759999999999</v>
      </c>
      <c r="N114" s="4">
        <f>Forward!N114*(1+SUM($B114:$B$228))+(-'Swap - Encargos'!$L31+'Swap - Encargos'!Q31)*(1+SUM($B114:$B$228))</f>
        <v>193.34</v>
      </c>
      <c r="O114" s="4">
        <f>Forward!O114*(1+SUM($B114:$B$228))+(-'Swap - Encargos'!$L31+'Swap - Encargos'!R31)*(1+SUM($B114:$B$228))</f>
        <v>204.38800000000001</v>
      </c>
      <c r="P114" s="4">
        <f>Forward!P114*(1+SUM($B114:$B$228))+(-'Swap - Encargos'!$L31+'Swap - Encargos'!S31)*(1+SUM($B114:$B$228))</f>
        <v>197.75919999999999</v>
      </c>
      <c r="Q114" s="4">
        <f>Forward!Q114*(1+SUM($B114:$B$228))+(-'Swap - Encargos'!$L31+'Swap - Encargos'!T31)*(1+SUM($B114:$B$228))</f>
        <v>194.44479999999999</v>
      </c>
      <c r="R114" s="4">
        <f>Forward!R114*(1+SUM($B114:$B$228))+(-'Swap - Encargos'!$L31+'Swap - Encargos'!U31)*(1+SUM($B114:$B$228))</f>
        <v>188.92079999999999</v>
      </c>
      <c r="S114" s="4">
        <f>Forward!S114*(1+SUM($B114:$B$228))+(-'Swap - Encargos'!$L31+'Swap - Encargos'!V31)*(1+SUM($B114:$B$228))</f>
        <v>183.39679999999998</v>
      </c>
      <c r="T114" s="4">
        <f>Forward!T114*(1+SUM($B114:$B$228))+(-'Swap - Encargos'!$L31+'Swap - Encargos'!W31)*(1+SUM($B114:$B$228))</f>
        <v>177.87279999999998</v>
      </c>
      <c r="U114" s="4">
        <f>Forward!U114*(1+SUM($B114:$B$228))</f>
        <v>0</v>
      </c>
      <c r="V114" s="6"/>
      <c r="W114" s="20">
        <f t="shared" si="0"/>
        <v>188.18426666666664</v>
      </c>
      <c r="X114" s="20">
        <f t="shared" si="1"/>
        <v>232.6976567901236</v>
      </c>
      <c r="Y114" s="23">
        <f t="shared" si="2"/>
        <v>190.76213333333331</v>
      </c>
      <c r="Z114" s="23">
        <f t="shared" si="3"/>
        <v>226.48250947530863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200.83128333333332</v>
      </c>
      <c r="AJ114" s="9">
        <f t="shared" si="8"/>
        <v>0.51625515569578984</v>
      </c>
      <c r="AK114" s="9">
        <f t="shared" si="9"/>
        <v>0.51625515569578984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  <c r="AS114" s="30"/>
      <c r="BN114" s="30"/>
      <c r="CA114" s="31"/>
      <c r="CV114" s="31"/>
    </row>
    <row r="115" spans="1:100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Encargos'!$L32+'Swap - Encargos'!P32)*(1+SUM($B115:$B$228))</f>
        <v>210.13820000000001</v>
      </c>
      <c r="N115" s="4">
        <f>Forward!N115*(1+SUM($B115:$B$228))+(-'Swap - Encargos'!$L32+'Swap - Encargos'!Q32)*(1+SUM($B115:$B$228))</f>
        <v>222.24040000000002</v>
      </c>
      <c r="O115" s="4">
        <f>Forward!O115*(1+SUM($B115:$B$228))+(-'Swap - Encargos'!$L32+'Swap - Encargos'!R32)*(1+SUM($B115:$B$228))</f>
        <v>217.83960000000002</v>
      </c>
      <c r="P115" s="4">
        <f>Forward!P115*(1+SUM($B115:$B$228))+(-'Swap - Encargos'!$L32+'Swap - Encargos'!S32)*(1+SUM($B115:$B$228))</f>
        <v>205.73740000000001</v>
      </c>
      <c r="Q115" s="4">
        <f>Forward!Q115*(1+SUM($B115:$B$228))+(-'Swap - Encargos'!$L32+'Swap - Encargos'!T32)*(1+SUM($B115:$B$228))</f>
        <v>202.43680000000003</v>
      </c>
      <c r="R115" s="4">
        <f>Forward!R115*(1+SUM($B115:$B$228))+(-'Swap - Encargos'!$L32+'Swap - Encargos'!U32)*(1+SUM($B115:$B$228))</f>
        <v>193.63520000000003</v>
      </c>
      <c r="S115" s="4">
        <f>Forward!S115*(1+SUM($B115:$B$228))+(-'Swap - Encargos'!$L32+'Swap - Encargos'!V32)*(1+SUM($B115:$B$228))</f>
        <v>188.13420000000002</v>
      </c>
      <c r="T115" s="4">
        <f>Forward!T115*(1+SUM($B115:$B$228))+(-'Swap - Encargos'!$L32+'Swap - Encargos'!W32)*(1+SUM($B115:$B$228))</f>
        <v>182.63320000000002</v>
      </c>
      <c r="U115" s="4">
        <f>Forward!U115*(1+SUM($B115:$B$228))</f>
        <v>0</v>
      </c>
      <c r="V115" s="6"/>
      <c r="W115" s="20">
        <f t="shared" si="0"/>
        <v>216.12817777777778</v>
      </c>
      <c r="X115" s="20">
        <f t="shared" si="1"/>
        <v>232.6976567901236</v>
      </c>
      <c r="Y115" s="23">
        <f t="shared" si="2"/>
        <v>210.30323000000001</v>
      </c>
      <c r="Z115" s="23">
        <f t="shared" si="3"/>
        <v>226.48250947530863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172.88737222222218</v>
      </c>
      <c r="AJ115" s="9">
        <f t="shared" si="8"/>
        <v>0.44442278007195907</v>
      </c>
      <c r="AK115" s="9">
        <f t="shared" si="9"/>
        <v>0.44442278007195907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  <c r="AS115" s="30"/>
      <c r="BN115" s="30"/>
      <c r="CA115" s="31"/>
      <c r="CV115" s="31"/>
    </row>
    <row r="116" spans="1:100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Encargos'!$L33+'Swap - Encargos'!P33)*(1+SUM($B116:$B$228))</f>
        <v>270.13260000000002</v>
      </c>
      <c r="N116" s="4">
        <f>Forward!N116*(1+SUM($B116:$B$228))+(-'Swap - Encargos'!$L33+'Swap - Encargos'!Q33)*(1+SUM($B116:$B$228))</f>
        <v>245.9744</v>
      </c>
      <c r="O116" s="4">
        <f>Forward!O116*(1+SUM($B116:$B$228))+(-'Swap - Encargos'!$L33+'Swap - Encargos'!R33)*(1+SUM($B116:$B$228))</f>
        <v>224.01240000000001</v>
      </c>
      <c r="P116" s="4">
        <f>Forward!P116*(1+SUM($B116:$B$228))+(-'Swap - Encargos'!$L33+'Swap - Encargos'!S33)*(1+SUM($B116:$B$228))</f>
        <v>209.7371</v>
      </c>
      <c r="Q116" s="4">
        <f>Forward!Q116*(1+SUM($B116:$B$228))+(-'Swap - Encargos'!$L33+'Swap - Encargos'!T33)*(1+SUM($B116:$B$228))</f>
        <v>200.95230000000001</v>
      </c>
      <c r="R116" s="4">
        <f>Forward!R116*(1+SUM($B116:$B$228))+(-'Swap - Encargos'!$L33+'Swap - Encargos'!U33)*(1+SUM($B116:$B$228))</f>
        <v>194.36370000000002</v>
      </c>
      <c r="S116" s="4">
        <f>Forward!S116*(1+SUM($B116:$B$228))+(-'Swap - Encargos'!$L33+'Swap - Encargos'!V33)*(1+SUM($B116:$B$228))</f>
        <v>188.87320000000003</v>
      </c>
      <c r="T116" s="4">
        <f>Forward!T116*(1+SUM($B116:$B$228))+(-'Swap - Encargos'!$L33+'Swap - Encargos'!W33)*(1+SUM($B116:$B$228))</f>
        <v>183.38270000000003</v>
      </c>
      <c r="U116" s="4">
        <f>Forward!U116*(1+SUM($B116:$B$228))</f>
        <v>0</v>
      </c>
      <c r="V116" s="6"/>
      <c r="W116" s="20">
        <f t="shared" si="0"/>
        <v>236.64054999999996</v>
      </c>
      <c r="X116" s="20">
        <f t="shared" si="1"/>
        <v>232.6976567901236</v>
      </c>
      <c r="Y116" s="23">
        <f t="shared" si="2"/>
        <v>222.58487</v>
      </c>
      <c r="Z116" s="23">
        <f t="shared" si="3"/>
        <v>226.48250947530863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152.375</v>
      </c>
      <c r="AJ116" s="9">
        <f t="shared" si="8"/>
        <v>0.39169385388321887</v>
      </c>
      <c r="AK116" s="9">
        <f t="shared" si="9"/>
        <v>0.39169385388321887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  <c r="AS116" s="30"/>
      <c r="BN116" s="30"/>
      <c r="CA116" s="31"/>
      <c r="CV116" s="31"/>
    </row>
    <row r="117" spans="1:100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Encargos'!$L34+'Swap - Encargos'!P34)*(1+SUM($B117:$B$228))</f>
        <v>212.29420000000002</v>
      </c>
      <c r="N117" s="4">
        <f>Forward!N117*(1+SUM($B117:$B$228))+(-'Swap - Encargos'!$L34+'Swap - Encargos'!Q34)*(1+SUM($B117:$B$228))</f>
        <v>231.99160000000003</v>
      </c>
      <c r="O117" s="4">
        <f>Forward!O117*(1+SUM($B117:$B$228))+(-'Swap - Encargos'!$L34+'Swap - Encargos'!R34)*(1+SUM($B117:$B$228))</f>
        <v>211.19990000000001</v>
      </c>
      <c r="P117" s="4">
        <f>Forward!P117*(1+SUM($B117:$B$228))+(-'Swap - Encargos'!$L34+'Swap - Encargos'!S34)*(1+SUM($B117:$B$228))</f>
        <v>206.82270000000003</v>
      </c>
      <c r="Q117" s="4">
        <f>Forward!Q117*(1+SUM($B117:$B$228))+(-'Swap - Encargos'!$L34+'Swap - Encargos'!T34)*(1+SUM($B117:$B$228))</f>
        <v>200.2569</v>
      </c>
      <c r="R117" s="4">
        <f>Forward!R117*(1+SUM($B117:$B$228))+(-'Swap - Encargos'!$L34+'Swap - Encargos'!U34)*(1+SUM($B117:$B$228))</f>
        <v>190.40819999999999</v>
      </c>
      <c r="S117" s="4">
        <f>Forward!S117*(1+SUM($B117:$B$228))+(-'Swap - Encargos'!$L34+'Swap - Encargos'!V34)*(1+SUM($B117:$B$228))</f>
        <v>184.9367</v>
      </c>
      <c r="T117" s="4">
        <f>Forward!T117*(1+SUM($B117:$B$228))+(-'Swap - Encargos'!$L34+'Swap - Encargos'!W34)*(1+SUM($B117:$B$228))</f>
        <v>179.46520000000001</v>
      </c>
      <c r="U117" s="4">
        <f>Forward!U117*(1+SUM($B117:$B$228))</f>
        <v>0</v>
      </c>
      <c r="V117" s="6"/>
      <c r="W117" s="20">
        <f t="shared" si="0"/>
        <v>217.43133055555558</v>
      </c>
      <c r="X117" s="20">
        <f t="shared" si="1"/>
        <v>232.6976567901236</v>
      </c>
      <c r="Y117" s="23">
        <f t="shared" si="2"/>
        <v>209.95969333333335</v>
      </c>
      <c r="Z117" s="23">
        <f t="shared" si="3"/>
        <v>226.48250947530863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171.58421944444439</v>
      </c>
      <c r="AJ117" s="9">
        <f t="shared" si="8"/>
        <v>0.44107290683995642</v>
      </c>
      <c r="AK117" s="9">
        <f t="shared" si="9"/>
        <v>0.44107290683995642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  <c r="AS117" s="30"/>
      <c r="BN117" s="30"/>
      <c r="CA117" s="31"/>
      <c r="CV117" s="31"/>
    </row>
    <row r="118" spans="1:100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Encargos'!$L35+'Swap - Encargos'!P35)*(1+SUM($B118:$B$228))</f>
        <v>262.17599999999999</v>
      </c>
      <c r="N118" s="4">
        <f>Forward!N118*(1+SUM($B118:$B$228))+(-'Swap - Encargos'!$L35+'Swap - Encargos'!Q35)*(1+SUM($B118:$B$228))</f>
        <v>250.15960000000001</v>
      </c>
      <c r="O118" s="4">
        <f>Forward!O118*(1+SUM($B118:$B$228))+(-'Swap - Encargos'!$L35+'Swap - Encargos'!R35)*(1+SUM($B118:$B$228))</f>
        <v>222.84960000000001</v>
      </c>
      <c r="P118" s="4">
        <f>Forward!P118*(1+SUM($B118:$B$228))+(-'Swap - Encargos'!$L35+'Swap - Encargos'!S35)*(1+SUM($B118:$B$228))</f>
        <v>208.64840000000001</v>
      </c>
      <c r="Q118" s="4">
        <f>Forward!Q118*(1+SUM($B118:$B$228))+(-'Swap - Encargos'!$L35+'Swap - Encargos'!T35)*(1+SUM($B118:$B$228))</f>
        <v>204.27880000000002</v>
      </c>
      <c r="R118" s="4">
        <f>Forward!R118*(1+SUM($B118:$B$228))+(-'Swap - Encargos'!$L35+'Swap - Encargos'!U35)*(1+SUM($B118:$B$228))</f>
        <v>198.81680000000003</v>
      </c>
      <c r="S118" s="4">
        <f>Forward!S118*(1+SUM($B118:$B$228))+(-'Swap - Encargos'!$L35+'Swap - Encargos'!V35)*(1+SUM($B118:$B$228))</f>
        <v>193.35480000000001</v>
      </c>
      <c r="T118" s="4">
        <f>Forward!T118*(1+SUM($B118:$B$228))+(-'Swap - Encargos'!$L35+'Swap - Encargos'!W35)*(1+SUM($B118:$B$228))</f>
        <v>187.89280000000002</v>
      </c>
      <c r="U118" s="4">
        <f>Forward!U118*(1+SUM($B118:$B$228))</f>
        <v>0</v>
      </c>
      <c r="V118" s="6"/>
      <c r="W118" s="20">
        <f t="shared" si="0"/>
        <v>233.16671111111111</v>
      </c>
      <c r="X118" s="20">
        <f t="shared" si="1"/>
        <v>232.6976567901236</v>
      </c>
      <c r="Y118" s="23">
        <f t="shared" si="2"/>
        <v>221.17458666666667</v>
      </c>
      <c r="Z118" s="23">
        <f t="shared" si="3"/>
        <v>226.48250947530863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155.84883888888885</v>
      </c>
      <c r="AJ118" s="9">
        <f t="shared" si="8"/>
        <v>0.40062367401223131</v>
      </c>
      <c r="AK118" s="9">
        <f t="shared" si="9"/>
        <v>0.40062367401223131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  <c r="AS118" s="30"/>
      <c r="BN118" s="30"/>
      <c r="CA118" s="31"/>
      <c r="CV118" s="31"/>
    </row>
    <row r="119" spans="1:100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Encargos'!$L36+'Swap - Encargos'!P36)*(1+SUM($B119:$B$228))</f>
        <v>361.21600000000001</v>
      </c>
      <c r="N119" s="4">
        <f>Forward!N119*(1+SUM($B119:$B$228))+(-'Swap - Encargos'!$L36+'Swap - Encargos'!Q36)*(1+SUM($B119:$B$228))</f>
        <v>272</v>
      </c>
      <c r="O119" s="4">
        <f>Forward!O119*(1+SUM($B119:$B$228))+(-'Swap - Encargos'!$L36+'Swap - Encargos'!R36)*(1+SUM($B119:$B$228))</f>
        <v>221.95200000000003</v>
      </c>
      <c r="P119" s="4">
        <f>Forward!P119*(1+SUM($B119:$B$228))+(-'Swap - Encargos'!$L36+'Swap - Encargos'!S36)*(1+SUM($B119:$B$228))</f>
        <v>203.45600000000002</v>
      </c>
      <c r="Q119" s="4">
        <f>Forward!Q119*(1+SUM($B119:$B$228))+(-'Swap - Encargos'!$L36+'Swap - Encargos'!T36)*(1+SUM($B119:$B$228))</f>
        <v>200.19200000000001</v>
      </c>
      <c r="R119" s="4">
        <f>Forward!R119*(1+SUM($B119:$B$228))+(-'Swap - Encargos'!$L36+'Swap - Encargos'!U36)*(1+SUM($B119:$B$228))</f>
        <v>194.75200000000001</v>
      </c>
      <c r="S119" s="4">
        <f>Forward!S119*(1+SUM($B119:$B$228))+(-'Swap - Encargos'!$L36+'Swap - Encargos'!V36)*(1+SUM($B119:$B$228))</f>
        <v>189.31200000000001</v>
      </c>
      <c r="T119" s="4">
        <f>Forward!T119*(1+SUM($B119:$B$228))+(-'Swap - Encargos'!$L36+'Swap - Encargos'!W36)*(1+SUM($B119:$B$228))</f>
        <v>183.87200000000001</v>
      </c>
      <c r="U119" s="4">
        <f>Forward!U119*(1+SUM($B119:$B$228))</f>
        <v>0</v>
      </c>
      <c r="V119" s="6"/>
      <c r="W119" s="20">
        <f t="shared" si="0"/>
        <v>245.61599999999999</v>
      </c>
      <c r="X119" s="20">
        <f t="shared" si="1"/>
        <v>232.6976567901236</v>
      </c>
      <c r="Y119" s="23">
        <f t="shared" si="2"/>
        <v>226.7936</v>
      </c>
      <c r="Z119" s="23">
        <f t="shared" si="3"/>
        <v>226.48250947530863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143.39954999999998</v>
      </c>
      <c r="AJ119" s="9">
        <f t="shared" si="8"/>
        <v>0.36862163993187419</v>
      </c>
      <c r="AK119" s="9">
        <f t="shared" si="9"/>
        <v>0.36862163993187419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  <c r="AS119" s="30"/>
      <c r="BN119" s="30"/>
      <c r="CA119" s="31"/>
      <c r="CV119" s="31"/>
    </row>
    <row r="120" spans="1:100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Encargos'!$L37+'Swap - Encargos'!P37)*(1+SUM($B120:$B$228))</f>
        <v>319.36700000000002</v>
      </c>
      <c r="N120" s="4">
        <f>Forward!N120*(1+SUM($B120:$B$228))+(-'Swap - Encargos'!$L37+'Swap - Encargos'!Q37)*(1+SUM($B120:$B$228))</f>
        <v>201.36359999999999</v>
      </c>
      <c r="O120" s="4">
        <f>Forward!O120*(1+SUM($B120:$B$228))+(-'Swap - Encargos'!$L37+'Swap - Encargos'!R37)*(1+SUM($B120:$B$228))</f>
        <v>210.02440000000001</v>
      </c>
      <c r="P120" s="4">
        <f>Forward!P120*(1+SUM($B120:$B$228))+(-'Swap - Encargos'!$L37+'Swap - Encargos'!S37)*(1+SUM($B120:$B$228))</f>
        <v>201.36359999999999</v>
      </c>
      <c r="Q120" s="4">
        <f>Forward!Q120*(1+SUM($B120:$B$228))+(-'Swap - Encargos'!$L37+'Swap - Encargos'!T37)*(1+SUM($B120:$B$228))</f>
        <v>191.62020000000001</v>
      </c>
      <c r="R120" s="4">
        <f>Forward!R120*(1+SUM($B120:$B$228))+(-'Swap - Encargos'!$L37+'Swap - Encargos'!U37)*(1+SUM($B120:$B$228))</f>
        <v>189.45500000000001</v>
      </c>
      <c r="S120" s="4">
        <f>Forward!S120*(1+SUM($B120:$B$228))+(-'Swap - Encargos'!$L37+'Swap - Encargos'!V37)*(1+SUM($B120:$B$228))</f>
        <v>184.042</v>
      </c>
      <c r="T120" s="4">
        <f>Forward!T120*(1+SUM($B120:$B$228))+(-'Swap - Encargos'!$L37+'Swap - Encargos'!W37)*(1+SUM($B120:$B$228))</f>
        <v>178.62900000000002</v>
      </c>
      <c r="U120" s="4">
        <f>Forward!U120*(1+SUM($B120:$B$228))</f>
        <v>0</v>
      </c>
      <c r="V120" s="6"/>
      <c r="W120" s="20">
        <f t="shared" si="0"/>
        <v>210.80627777777778</v>
      </c>
      <c r="X120" s="20">
        <f t="shared" si="1"/>
        <v>232.6976567901236</v>
      </c>
      <c r="Y120" s="23">
        <f t="shared" si="2"/>
        <v>203.09575999999998</v>
      </c>
      <c r="Z120" s="23">
        <f t="shared" si="3"/>
        <v>226.48250947530863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178.20927222222218</v>
      </c>
      <c r="AJ120" s="9">
        <f t="shared" si="8"/>
        <v>0.45810321007019439</v>
      </c>
      <c r="AK120" s="9">
        <f t="shared" si="9"/>
        <v>0.45810321007019439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  <c r="AS120" s="30"/>
      <c r="BN120" s="30"/>
      <c r="CA120" s="31"/>
      <c r="CV120" s="31"/>
    </row>
    <row r="121" spans="1:100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Encargos'!$L38+'Swap - Encargos'!P38)*(1+SUM($B121:$B$228))</f>
        <v>136.9949</v>
      </c>
      <c r="N121" s="4">
        <f>Forward!N121*(1+SUM($B121:$B$228))+(-'Swap - Encargos'!$L38+'Swap - Encargos'!Q38)*(1+SUM($B121:$B$228))</f>
        <v>206.0317</v>
      </c>
      <c r="O121" s="4">
        <f>Forward!O121*(1+SUM($B121:$B$228))+(-'Swap - Encargos'!$L38+'Swap - Encargos'!R38)*(1+SUM($B121:$B$228))</f>
        <v>211.42519999999999</v>
      </c>
      <c r="P121" s="4">
        <f>Forward!P121*(1+SUM($B121:$B$228))+(-'Swap - Encargos'!$L38+'Swap - Encargos'!S38)*(1+SUM($B121:$B$228))</f>
        <v>212.50390000000002</v>
      </c>
      <c r="Q121" s="4">
        <f>Forward!Q121*(1+SUM($B121:$B$228))+(-'Swap - Encargos'!$L38+'Swap - Encargos'!T38)*(1+SUM($B121:$B$228))</f>
        <v>208.1891</v>
      </c>
      <c r="R121" s="4">
        <f>Forward!R121*(1+SUM($B121:$B$228))+(-'Swap - Encargos'!$L38+'Swap - Encargos'!U38)*(1+SUM($B121:$B$228))</f>
        <v>199.55950000000001</v>
      </c>
      <c r="S121" s="4">
        <f>Forward!S121*(1+SUM($B121:$B$228))+(-'Swap - Encargos'!$L38+'Swap - Encargos'!V38)*(1+SUM($B121:$B$228))</f>
        <v>194.166</v>
      </c>
      <c r="T121" s="4">
        <f>Forward!T121*(1+SUM($B121:$B$228))+(-'Swap - Encargos'!$L38+'Swap - Encargos'!W38)*(1+SUM($B121:$B$228))</f>
        <v>188.77250000000001</v>
      </c>
      <c r="U121" s="4">
        <f>Forward!U121*(1+SUM($B121:$B$228))</f>
        <v>0</v>
      </c>
      <c r="V121" s="6"/>
      <c r="W121" s="20">
        <f t="shared" si="0"/>
        <v>207.8894611111111</v>
      </c>
      <c r="X121" s="20">
        <f t="shared" si="1"/>
        <v>232.6976567901236</v>
      </c>
      <c r="Y121" s="23">
        <f t="shared" si="2"/>
        <v>206.49913666666666</v>
      </c>
      <c r="Z121" s="23">
        <f t="shared" si="3"/>
        <v>226.48250947530863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181.12608888888886</v>
      </c>
      <c r="AJ121" s="9">
        <f t="shared" si="8"/>
        <v>0.46560115370423849</v>
      </c>
      <c r="AK121" s="9">
        <f t="shared" si="9"/>
        <v>0.46560115370423849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  <c r="AS121" s="30"/>
      <c r="BN121" s="30"/>
      <c r="CA121" s="31"/>
      <c r="CV121" s="31"/>
    </row>
    <row r="122" spans="1:100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Encargos'!$L39+'Swap - Encargos'!Q39)*(1+SUM($B122:$B$228))</f>
        <v>201.81799999999998</v>
      </c>
      <c r="O122" s="4">
        <f>Forward!O122*(1+SUM($B122:$B$228))+(-'Swap - Encargos'!$L39+'Swap - Encargos'!R39)*(1+SUM($B122:$B$228))</f>
        <v>217.9205</v>
      </c>
      <c r="P122" s="4">
        <f>Forward!P122*(1+SUM($B122:$B$228))+(-'Swap - Encargos'!$L39+'Swap - Encargos'!S39)*(1+SUM($B122:$B$228))</f>
        <v>206.11199999999999</v>
      </c>
      <c r="Q122" s="4">
        <f>Forward!Q122*(1+SUM($B122:$B$228))+(-'Swap - Encargos'!$L39+'Swap - Encargos'!T39)*(1+SUM($B122:$B$228))</f>
        <v>199.67099999999999</v>
      </c>
      <c r="R122" s="4">
        <f>Forward!R122*(1+SUM($B122:$B$228))+(-'Swap - Encargos'!$L39+'Swap - Encargos'!U39)*(1+SUM($B122:$B$228))</f>
        <v>192.15649999999997</v>
      </c>
      <c r="S122" s="4">
        <f>Forward!S122*(1+SUM($B122:$B$228))+(-'Swap - Encargos'!$L39+'Swap - Encargos'!V39)*(1+SUM($B122:$B$228))</f>
        <v>186.78899999999996</v>
      </c>
      <c r="T122" s="4">
        <f>Forward!T122*(1+SUM($B122:$B$228))+(-'Swap - Encargos'!$L39+'Swap - Encargos'!W39)*(1+SUM($B122:$B$228))</f>
        <v>181.42149999999998</v>
      </c>
      <c r="U122" s="4">
        <f>Forward!U122*(1+SUM($B122:$B$228))</f>
        <v>0</v>
      </c>
      <c r="V122" s="6"/>
      <c r="W122" s="20">
        <f t="shared" si="0"/>
        <v>208.61683333333335</v>
      </c>
      <c r="X122" s="20">
        <f t="shared" si="1"/>
        <v>232.6976567901236</v>
      </c>
      <c r="Y122" s="23">
        <f t="shared" si="2"/>
        <v>203.53559999999999</v>
      </c>
      <c r="Z122" s="23">
        <f t="shared" si="3"/>
        <v>226.48250947530863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197.4882166666666</v>
      </c>
      <c r="AJ122" s="9">
        <f t="shared" si="8"/>
        <v>0.4862983522777336</v>
      </c>
      <c r="AK122" s="9">
        <f t="shared" si="9"/>
        <v>0.4862983522777336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  <c r="AS122" s="30"/>
      <c r="BN122" s="30"/>
      <c r="CA122" s="31"/>
      <c r="CV122" s="31"/>
    </row>
    <row r="123" spans="1:100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Encargos'!$L40+'Swap - Encargos'!Q40)*(1+SUM($B123:$B$228))</f>
        <v>254.0403</v>
      </c>
      <c r="O123" s="4">
        <f>Forward!O123*(1+SUM($B123:$B$228))+(-'Swap - Encargos'!$L40+'Swap - Encargos'!R40)*(1+SUM($B123:$B$228))</f>
        <v>239.03370000000001</v>
      </c>
      <c r="P123" s="4">
        <f>Forward!P123*(1+SUM($B123:$B$228))+(-'Swap - Encargos'!$L40+'Swap - Encargos'!S40)*(1+SUM($B123:$B$228))</f>
        <v>227.24280000000002</v>
      </c>
      <c r="Q123" s="4">
        <f>Forward!Q123*(1+SUM($B123:$B$228))+(-'Swap - Encargos'!$L40+'Swap - Encargos'!T40)*(1+SUM($B123:$B$228))</f>
        <v>206.8767</v>
      </c>
      <c r="R123" s="4">
        <f>Forward!R123*(1+SUM($B123:$B$228))+(-'Swap - Encargos'!$L40+'Swap - Encargos'!U40)*(1+SUM($B123:$B$228))</f>
        <v>201.5172</v>
      </c>
      <c r="S123" s="4">
        <f>Forward!S123*(1+SUM($B123:$B$228))+(-'Swap - Encargos'!$L40+'Swap - Encargos'!V40)*(1+SUM($B123:$B$228))</f>
        <v>196.15770000000001</v>
      </c>
      <c r="T123" s="4">
        <f>Forward!T123*(1+SUM($B123:$B$228))+(-'Swap - Encargos'!$L40+'Swap - Encargos'!W40)*(1+SUM($B123:$B$228))</f>
        <v>185.43870000000001</v>
      </c>
      <c r="U123" s="4">
        <f>Forward!U123*(1+SUM($B123:$B$228))</f>
        <v>0</v>
      </c>
      <c r="V123" s="6"/>
      <c r="W123" s="20">
        <f t="shared" si="0"/>
        <v>238.79550000000003</v>
      </c>
      <c r="X123" s="20">
        <f t="shared" si="1"/>
        <v>232.6976567901236</v>
      </c>
      <c r="Y123" s="23">
        <f t="shared" si="2"/>
        <v>224.77742999999998</v>
      </c>
      <c r="Z123" s="23">
        <f t="shared" si="3"/>
        <v>226.48250947530863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4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167.30954999999992</v>
      </c>
      <c r="AJ123" s="9">
        <f t="shared" si="8"/>
        <v>0.41198588887284199</v>
      </c>
      <c r="AK123" s="9">
        <f t="shared" si="9"/>
        <v>0.41198588887284199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  <c r="AS123" s="30"/>
      <c r="BN123" s="30"/>
      <c r="CA123" s="31"/>
      <c r="CV123" s="31"/>
    </row>
    <row r="124" spans="1:100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Encargos'!$L41+'Swap - Encargos'!Q41)*(1+SUM($B124:$B$228))</f>
        <v>354.69800000000004</v>
      </c>
      <c r="O124" s="4">
        <f>Forward!O124*(1+SUM($B124:$B$228))+(-'Swap - Encargos'!$L41+'Swap - Encargos'!R41)*(1+SUM($B124:$B$228))</f>
        <v>262.58240000000001</v>
      </c>
      <c r="P124" s="4">
        <f>Forward!P124*(1+SUM($B124:$B$228))+(-'Swap - Encargos'!$L41+'Swap - Encargos'!S41)*(1+SUM($B124:$B$228))</f>
        <v>231.87719999999999</v>
      </c>
      <c r="Q124" s="4">
        <f>Forward!Q124*(1+SUM($B124:$B$228))+(-'Swap - Encargos'!$L41+'Swap - Encargos'!T41)*(1+SUM($B124:$B$228))</f>
        <v>214.93639999999999</v>
      </c>
      <c r="R124" s="4">
        <f>Forward!R124*(1+SUM($B124:$B$228))+(-'Swap - Encargos'!$L41+'Swap - Encargos'!U41)*(1+SUM($B124:$B$228))</f>
        <v>204.3484</v>
      </c>
      <c r="S124" s="4">
        <f>Forward!S124*(1+SUM($B124:$B$228))+(-'Swap - Encargos'!$L41+'Swap - Encargos'!V41)*(1+SUM($B124:$B$228))</f>
        <v>203.28960000000001</v>
      </c>
      <c r="T124" s="4">
        <f>Forward!T124*(1+SUM($B124:$B$228))+(-'Swap - Encargos'!$L41+'Swap - Encargos'!W41)*(1+SUM($B124:$B$228))</f>
        <v>192.70159999999998</v>
      </c>
      <c r="U124" s="4">
        <f>Forward!U124*(1+SUM($B124:$B$228))</f>
        <v>0</v>
      </c>
      <c r="V124" s="6"/>
      <c r="W124" s="20">
        <f t="shared" si="0"/>
        <v>275.28800000000001</v>
      </c>
      <c r="X124" s="20">
        <f t="shared" si="1"/>
        <v>232.6976567901236</v>
      </c>
      <c r="Y124" s="23">
        <f t="shared" si="2"/>
        <v>248.64153333333334</v>
      </c>
      <c r="Z124" s="23">
        <f t="shared" si="3"/>
        <v>226.48250947530863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4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130.81704999999994</v>
      </c>
      <c r="AJ124" s="9">
        <f t="shared" si="8"/>
        <v>0.32212613460482686</v>
      </c>
      <c r="AK124" s="9">
        <f t="shared" si="9"/>
        <v>0.32212613460482686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  <c r="AS124" s="30"/>
      <c r="BN124" s="30"/>
      <c r="CA124" s="31"/>
      <c r="CV124" s="31"/>
    </row>
    <row r="125" spans="1:100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Encargos'!$L42+'Swap - Encargos'!Q42)*(1+SUM($B125:$B$228))</f>
        <v>403.06919999999997</v>
      </c>
      <c r="O125" s="4">
        <f>Forward!O125*(1+SUM($B125:$B$228))+(-'Swap - Encargos'!$L42+'Swap - Encargos'!R42)*(1+SUM($B125:$B$228))</f>
        <v>293.61959999999999</v>
      </c>
      <c r="P125" s="4">
        <f>Forward!P125*(1+SUM($B125:$B$228))+(-'Swap - Encargos'!$L42+'Swap - Encargos'!S42)*(1+SUM($B125:$B$228))</f>
        <v>243.1044</v>
      </c>
      <c r="Q125" s="4">
        <f>Forward!Q125*(1+SUM($B125:$B$228))+(-'Swap - Encargos'!$L42+'Swap - Encargos'!T42)*(1+SUM($B125:$B$228))</f>
        <v>218.89920000000001</v>
      </c>
      <c r="R125" s="4">
        <f>Forward!R125*(1+SUM($B125:$B$228))+(-'Swap - Encargos'!$L42+'Swap - Encargos'!U42)*(1+SUM($B125:$B$228))</f>
        <v>210.48000000000002</v>
      </c>
      <c r="S125" s="4">
        <f>Forward!S125*(1+SUM($B125:$B$228))+(-'Swap - Encargos'!$L42+'Swap - Encargos'!V42)*(1+SUM($B125:$B$228))</f>
        <v>210.48000000000002</v>
      </c>
      <c r="T125" s="4">
        <f>Forward!T125*(1+SUM($B125:$B$228))+(-'Swap - Encargos'!$L42+'Swap - Encargos'!W42)*(1+SUM($B125:$B$228))</f>
        <v>199.95600000000002</v>
      </c>
      <c r="U125" s="4">
        <f>Forward!U125*(1+SUM($B125:$B$228))</f>
        <v>0</v>
      </c>
      <c r="V125" s="6"/>
      <c r="W125" s="20">
        <f t="shared" si="0"/>
        <v>297.91689999999994</v>
      </c>
      <c r="X125" s="20">
        <f t="shared" si="1"/>
        <v>232.6976567901236</v>
      </c>
      <c r="Y125" s="23">
        <f t="shared" si="2"/>
        <v>264.20501999999999</v>
      </c>
      <c r="Z125" s="23">
        <f t="shared" si="3"/>
        <v>226.48250947530863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4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108.18815000000001</v>
      </c>
      <c r="AJ125" s="9">
        <f t="shared" si="8"/>
        <v>0.2664043453781233</v>
      </c>
      <c r="AK125" s="9">
        <f t="shared" si="9"/>
        <v>0.2664043453781233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  <c r="AS125" s="30"/>
      <c r="BN125" s="30"/>
      <c r="CA125" s="31"/>
      <c r="CV125" s="31"/>
    </row>
    <row r="126" spans="1:100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Encargos'!$L43+'Swap - Encargos'!Q43)*(1+SUM($B126:$B$228))</f>
        <v>382.55650000000003</v>
      </c>
      <c r="O126" s="4">
        <f>Forward!O126*(1+SUM($B126:$B$228))+(-'Swap - Encargos'!$L43+'Swap - Encargos'!R43)*(1+SUM($B126:$B$228))</f>
        <v>289.2756</v>
      </c>
      <c r="P126" s="4">
        <f>Forward!P126*(1+SUM($B126:$B$228))+(-'Swap - Encargos'!$L43+'Swap - Encargos'!S43)*(1+SUM($B126:$B$228))</f>
        <v>242.11109999999999</v>
      </c>
      <c r="Q126" s="4">
        <f>Forward!Q126*(1+SUM($B126:$B$228))+(-'Swap - Encargos'!$L43+'Swap - Encargos'!T43)*(1+SUM($B126:$B$228))</f>
        <v>218.00480000000002</v>
      </c>
      <c r="R126" s="4">
        <f>Forward!R126*(1+SUM($B126:$B$228))+(-'Swap - Encargos'!$L43+'Swap - Encargos'!U43)*(1+SUM($B126:$B$228))</f>
        <v>218.00480000000002</v>
      </c>
      <c r="S126" s="4">
        <f>Forward!S126*(1+SUM($B126:$B$228))+(-'Swap - Encargos'!$L43+'Swap - Encargos'!V43)*(1+SUM($B126:$B$228))</f>
        <v>208.57190000000003</v>
      </c>
      <c r="T126" s="4">
        <f>Forward!T126*(1+SUM($B126:$B$228))+(-'Swap - Encargos'!$L43+'Swap - Encargos'!W43)*(1+SUM($B126:$B$228))</f>
        <v>200.18709999999999</v>
      </c>
      <c r="U126" s="4">
        <f>Forward!U126*(1+SUM($B126:$B$228))</f>
        <v>0</v>
      </c>
      <c r="V126" s="6"/>
      <c r="W126" s="20">
        <f t="shared" si="0"/>
        <v>286.36421111111116</v>
      </c>
      <c r="X126" s="20">
        <f t="shared" si="1"/>
        <v>232.6976567901236</v>
      </c>
      <c r="Y126" s="23">
        <f t="shared" si="2"/>
        <v>258.39158666666668</v>
      </c>
      <c r="Z126" s="23">
        <f t="shared" si="3"/>
        <v>226.48250947530863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4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119.74083888888879</v>
      </c>
      <c r="AJ126" s="9">
        <f t="shared" si="8"/>
        <v>0.29485188349391078</v>
      </c>
      <c r="AK126" s="9">
        <f t="shared" si="9"/>
        <v>0.29485188349391078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  <c r="AS126" s="30"/>
      <c r="BN126" s="30"/>
      <c r="CA126" s="31"/>
      <c r="CV126" s="31"/>
    </row>
    <row r="127" spans="1:100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Encargos'!$L44+'Swap - Encargos'!Q44)*(1+SUM($B127:$B$228))</f>
        <v>388.92599999999999</v>
      </c>
      <c r="O127" s="4">
        <f>Forward!O127*(1+SUM($B127:$B$228))+(-'Swap - Encargos'!$L44+'Swap - Encargos'!R44)*(1+SUM($B127:$B$228))</f>
        <v>295.87650000000002</v>
      </c>
      <c r="P127" s="4">
        <f>Forward!P127*(1+SUM($B127:$B$228))+(-'Swap - Encargos'!$L44+'Swap - Encargos'!S44)*(1+SUM($B127:$B$228))</f>
        <v>242.55600000000001</v>
      </c>
      <c r="Q127" s="4">
        <f>Forward!Q127*(1+SUM($B127:$B$228))+(-'Swap - Encargos'!$L44+'Swap - Encargos'!T44)*(1+SUM($B127:$B$228))</f>
        <v>224.78250000000003</v>
      </c>
      <c r="R127" s="4">
        <f>Forward!R127*(1+SUM($B127:$B$228))+(-'Swap - Encargos'!$L44+'Swap - Encargos'!U44)*(1+SUM($B127:$B$228))</f>
        <v>216.41850000000002</v>
      </c>
      <c r="S127" s="4">
        <f>Forward!S127*(1+SUM($B127:$B$228))+(-'Swap - Encargos'!$L44+'Swap - Encargos'!V44)*(1+SUM($B127:$B$228))</f>
        <v>209.10000000000002</v>
      </c>
      <c r="T127" s="4">
        <f>Forward!T127*(1+SUM($B127:$B$228))+(-'Swap - Encargos'!$L44+'Swap - Encargos'!W44)*(1+SUM($B127:$B$228))</f>
        <v>195.5085</v>
      </c>
      <c r="U127" s="4">
        <f>Forward!U127*(1+SUM($B127:$B$228))</f>
        <v>0</v>
      </c>
      <c r="V127" s="6"/>
      <c r="W127" s="20">
        <f t="shared" si="0"/>
        <v>286.32179166666668</v>
      </c>
      <c r="X127" s="20">
        <f t="shared" si="1"/>
        <v>232.6976567901236</v>
      </c>
      <c r="Y127" s="23">
        <f t="shared" si="2"/>
        <v>258.72640000000007</v>
      </c>
      <c r="Z127" s="23">
        <f t="shared" si="3"/>
        <v>226.48250947530863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4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119.78325833333326</v>
      </c>
      <c r="AJ127" s="9">
        <f t="shared" si="8"/>
        <v>0.29495633785724479</v>
      </c>
      <c r="AK127" s="9">
        <f t="shared" si="9"/>
        <v>0.29495633785724479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  <c r="AS127" s="30"/>
      <c r="BN127" s="30"/>
      <c r="CA127" s="31"/>
      <c r="CV127" s="31"/>
    </row>
    <row r="128" spans="1:100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Encargos'!$L45+'Swap - Encargos'!Q45)*(1+SUM($B128:$B$228))</f>
        <v>336.92129999999997</v>
      </c>
      <c r="O128" s="4">
        <f>Forward!O128*(1+SUM($B128:$B$228))+(-'Swap - Encargos'!$L45+'Swap - Encargos'!R45)*(1+SUM($B128:$B$228))</f>
        <v>291.0249</v>
      </c>
      <c r="P128" s="4">
        <f>Forward!P128*(1+SUM($B128:$B$228))+(-'Swap - Encargos'!$L45+'Swap - Encargos'!S45)*(1+SUM($B128:$B$228))</f>
        <v>247.21469999999999</v>
      </c>
      <c r="Q128" s="4">
        <f>Forward!Q128*(1+SUM($B128:$B$228))+(-'Swap - Encargos'!$L45+'Swap - Encargos'!T45)*(1+SUM($B128:$B$228))</f>
        <v>225.30959999999999</v>
      </c>
      <c r="R128" s="4">
        <f>Forward!R128*(1+SUM($B128:$B$228))+(-'Swap - Encargos'!$L45+'Swap - Encargos'!U45)*(1+SUM($B128:$B$228))</f>
        <v>218.00790000000001</v>
      </c>
      <c r="S128" s="4">
        <f>Forward!S128*(1+SUM($B128:$B$228))+(-'Swap - Encargos'!$L45+'Swap - Encargos'!V45)*(1+SUM($B128:$B$228))</f>
        <v>212.79239999999999</v>
      </c>
      <c r="T128" s="4">
        <f>Forward!T128*(1+SUM($B128:$B$228))+(-'Swap - Encargos'!$L45+'Swap - Encargos'!W45)*(1+SUM($B128:$B$228))</f>
        <v>200.27519999999998</v>
      </c>
      <c r="U128" s="4">
        <f>Forward!U128*(1+SUM($B128:$B$228))</f>
        <v>0</v>
      </c>
      <c r="V128" s="6"/>
      <c r="W128" s="20">
        <f t="shared" si="0"/>
        <v>273.11834999999996</v>
      </c>
      <c r="X128" s="20">
        <f t="shared" si="1"/>
        <v>232.6976567901236</v>
      </c>
      <c r="Y128" s="23">
        <f t="shared" si="2"/>
        <v>251.28279000000001</v>
      </c>
      <c r="Z128" s="23">
        <f t="shared" si="3"/>
        <v>226.48250947530863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4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132.98669999999998</v>
      </c>
      <c r="AJ128" s="9">
        <f t="shared" si="8"/>
        <v>0.32746871776157427</v>
      </c>
      <c r="AK128" s="9">
        <f t="shared" si="9"/>
        <v>0.32746871776157427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  <c r="AS128" s="30"/>
      <c r="BN128" s="30"/>
      <c r="CA128" s="31"/>
      <c r="CV128" s="31"/>
    </row>
    <row r="129" spans="1:100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Encargos'!$L46+'Swap - Encargos'!Q46)*(1+SUM($B129:$B$228))</f>
        <v>316.31199999999995</v>
      </c>
      <c r="O129" s="4">
        <f>Forward!O129*(1+SUM($B129:$B$228))+(-'Swap - Encargos'!$L46+'Swap - Encargos'!R46)*(1+SUM($B129:$B$228))</f>
        <v>287.178</v>
      </c>
      <c r="P129" s="4">
        <f>Forward!P129*(1+SUM($B129:$B$228))+(-'Swap - Encargos'!$L46+'Swap - Encargos'!S46)*(1+SUM($B129:$B$228))</f>
        <v>243.477</v>
      </c>
      <c r="Q129" s="4">
        <f>Forward!Q129*(1+SUM($B129:$B$228))+(-'Swap - Encargos'!$L46+'Swap - Encargos'!T46)*(1+SUM($B129:$B$228))</f>
        <v>223.70750000000001</v>
      </c>
      <c r="R129" s="4">
        <f>Forward!R129*(1+SUM($B129:$B$228))+(-'Swap - Encargos'!$L46+'Swap - Encargos'!U46)*(1+SUM($B129:$B$228))</f>
        <v>220.58599999999998</v>
      </c>
      <c r="S129" s="4">
        <f>Forward!S129*(1+SUM($B129:$B$228))+(-'Swap - Encargos'!$L46+'Swap - Encargos'!V46)*(1+SUM($B129:$B$228))</f>
        <v>208.1</v>
      </c>
      <c r="T129" s="4">
        <f>Forward!T129*(1+SUM($B129:$B$228))+(-'Swap - Encargos'!$L46+'Swap - Encargos'!W46)*(1+SUM($B129:$B$228))</f>
        <v>216.42400000000001</v>
      </c>
      <c r="U129" s="4">
        <f>Forward!U129*(1+SUM($B129:$B$228))</f>
        <v>0</v>
      </c>
      <c r="V129" s="6"/>
      <c r="W129" s="20">
        <f t="shared" si="0"/>
        <v>264.31590277777775</v>
      </c>
      <c r="X129" s="20">
        <f t="shared" si="1"/>
        <v>232.6976567901236</v>
      </c>
      <c r="Y129" s="23">
        <f t="shared" si="2"/>
        <v>245.62736666666666</v>
      </c>
      <c r="Z129" s="23">
        <f t="shared" si="3"/>
        <v>226.48250947530863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4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141.7891472222222</v>
      </c>
      <c r="AJ129" s="9">
        <f t="shared" si="8"/>
        <v>0.34914401390039895</v>
      </c>
      <c r="AK129" s="9">
        <f t="shared" si="9"/>
        <v>0.34914401390039895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  <c r="AS129" s="30"/>
      <c r="BN129" s="30"/>
      <c r="CA129" s="31"/>
      <c r="CV129" s="31"/>
    </row>
    <row r="130" spans="1:100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Encargos'!$L47+'Swap - Encargos'!Q47)*(1+SUM($B130:$B$228))</f>
        <v>356.22719999999998</v>
      </c>
      <c r="O130" s="4">
        <f>Forward!O130*(1+SUM($B130:$B$228))+(-'Swap - Encargos'!$L47+'Swap - Encargos'!R47)*(1+SUM($B130:$B$228))</f>
        <v>309.35520000000002</v>
      </c>
      <c r="P130" s="4">
        <f>Forward!P130*(1+SUM($B130:$B$228))+(-'Swap - Encargos'!$L47+'Swap - Encargos'!S47)*(1+SUM($B130:$B$228))</f>
        <v>260.40000000000003</v>
      </c>
      <c r="Q130" s="4">
        <f>Forward!Q130*(1+SUM($B130:$B$228))+(-'Swap - Encargos'!$L47+'Swap - Encargos'!T47)*(1+SUM($B130:$B$228))</f>
        <v>241.65120000000002</v>
      </c>
      <c r="R130" s="4">
        <f>Forward!R130*(1+SUM($B130:$B$228))+(-'Swap - Encargos'!$L47+'Swap - Encargos'!U47)*(1+SUM($B130:$B$228))</f>
        <v>234.36</v>
      </c>
      <c r="S130" s="4">
        <f>Forward!S130*(1+SUM($B130:$B$228))+(-'Swap - Encargos'!$L47+'Swap - Encargos'!V47)*(1+SUM($B130:$B$228))</f>
        <v>228.11040000000003</v>
      </c>
      <c r="T130" s="4">
        <f>Forward!T130*(1+SUM($B130:$B$228))+(-'Swap - Encargos'!$L47+'Swap - Encargos'!W47)*(1+SUM($B130:$B$228))</f>
        <v>226.02720000000002</v>
      </c>
      <c r="U130" s="4">
        <f>Forward!U130*(1+SUM($B130:$B$228))</f>
        <v>0</v>
      </c>
      <c r="V130" s="6"/>
      <c r="W130" s="20">
        <f t="shared" si="0"/>
        <v>283.19946666666669</v>
      </c>
      <c r="X130" s="20">
        <f t="shared" si="1"/>
        <v>232.6976567901236</v>
      </c>
      <c r="Y130" s="23">
        <f t="shared" si="2"/>
        <v>263.31648000000001</v>
      </c>
      <c r="Z130" s="23">
        <f t="shared" si="3"/>
        <v>226.48250947530863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4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7"/>
        <v>122.90558333333325</v>
      </c>
      <c r="AJ130" s="9">
        <f t="shared" si="8"/>
        <v>0.3026448041789514</v>
      </c>
      <c r="AK130" s="9">
        <f t="shared" si="9"/>
        <v>0.3026448041789514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  <c r="AS130" s="30"/>
      <c r="BN130" s="30"/>
      <c r="CA130" s="31"/>
      <c r="CV130" s="31"/>
    </row>
    <row r="131" spans="1:100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Encargos'!$L48+'Swap - Encargos'!Q48)*(1+SUM($B131:$B$228))</f>
        <v>344.2176</v>
      </c>
      <c r="O131" s="4">
        <f>Forward!O131*(1+SUM($B131:$B$228))+(-'Swap - Encargos'!$L48+'Swap - Encargos'!R48)*(1+SUM($B131:$B$228))</f>
        <v>293.4144</v>
      </c>
      <c r="P131" s="4">
        <f>Forward!P131*(1+SUM($B131:$B$228))+(-'Swap - Encargos'!$L48+'Swap - Encargos'!S48)*(1+SUM($B131:$B$228))</f>
        <v>263.34719999999999</v>
      </c>
      <c r="Q131" s="4">
        <f>Forward!Q131*(1+SUM($B131:$B$228))+(-'Swap - Encargos'!$L48+'Swap - Encargos'!T48)*(1+SUM($B131:$B$228))</f>
        <v>251.94239999999999</v>
      </c>
      <c r="R131" s="4">
        <f>Forward!R131*(1+SUM($B131:$B$228))+(-'Swap - Encargos'!$L48+'Swap - Encargos'!U48)*(1+SUM($B131:$B$228))</f>
        <v>242.6112</v>
      </c>
      <c r="S131" s="4">
        <f>Forward!S131*(1+SUM($B131:$B$228))+(-'Swap - Encargos'!$L48+'Swap - Encargos'!V48)*(1+SUM($B131:$B$228))</f>
        <v>236.39039999999997</v>
      </c>
      <c r="T131" s="4">
        <f>Forward!T131*(1+SUM($B131:$B$228))+(-'Swap - Encargos'!$L48+'Swap - Encargos'!W48)*(1+SUM($B131:$B$228))</f>
        <v>238.46399999999997</v>
      </c>
      <c r="U131" s="4">
        <f>Forward!U131*(1+SUM($B131:$B$228))</f>
        <v>0</v>
      </c>
      <c r="V131" s="6"/>
      <c r="W131" s="20">
        <f t="shared" si="0"/>
        <v>277.25760000000002</v>
      </c>
      <c r="X131" s="20">
        <f t="shared" si="1"/>
        <v>232.6976567901236</v>
      </c>
      <c r="Y131" s="23">
        <f t="shared" si="2"/>
        <v>262.93248</v>
      </c>
      <c r="Z131" s="23">
        <f t="shared" si="3"/>
        <v>226.48250947530863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4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7"/>
        <v>128.84744999999992</v>
      </c>
      <c r="AJ131" s="9">
        <f t="shared" si="8"/>
        <v>0.31727615797932074</v>
      </c>
      <c r="AK131" s="9">
        <f>IF(AJ131&gt;0,AJ131,0)</f>
        <v>0.31727615797932074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  <c r="AS131" s="30"/>
      <c r="BN131" s="30"/>
      <c r="CA131" s="31"/>
      <c r="CV131" s="31"/>
    </row>
    <row r="132" spans="1:100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Encargos'!$L49+'Swap - Encargos'!Q49)*(1+SUM($B132:$B$228))</f>
        <v>319.05720000000002</v>
      </c>
      <c r="O132" s="4">
        <f>Forward!O132*(1+SUM($B132:$B$228))+(-'Swap - Encargos'!$L49+'Swap - Encargos'!R49)*(1+SUM($B132:$B$228))</f>
        <v>294.19560000000001</v>
      </c>
      <c r="P132" s="4">
        <f>Forward!P132*(1+SUM($B132:$B$228))+(-'Swap - Encargos'!$L49+'Swap - Encargos'!S49)*(1+SUM($B132:$B$228))</f>
        <v>249.65190000000001</v>
      </c>
      <c r="Q132" s="4">
        <f>Forward!Q132*(1+SUM($B132:$B$228))+(-'Swap - Encargos'!$L49+'Swap - Encargos'!T49)*(1+SUM($B132:$B$228))</f>
        <v>243.43650000000002</v>
      </c>
      <c r="R132" s="4">
        <f>Forward!R132*(1+SUM($B132:$B$228))+(-'Swap - Encargos'!$L49+'Swap - Encargos'!U49)*(1+SUM($B132:$B$228))</f>
        <v>239.2929</v>
      </c>
      <c r="S132" s="4">
        <f>Forward!S132*(1+SUM($B132:$B$228))+(-'Swap - Encargos'!$L49+'Swap - Encargos'!V49)*(1+SUM($B132:$B$228))</f>
        <v>231.00570000000002</v>
      </c>
      <c r="T132" s="4">
        <f>Forward!T132*(1+SUM($B132:$B$228))+(-'Swap - Encargos'!$L49+'Swap - Encargos'!W49)*(1+SUM($B132:$B$228))</f>
        <v>231.00569999999999</v>
      </c>
      <c r="U132" s="4">
        <f>Forward!U132*(1+SUM($B132:$B$228))</f>
        <v>0</v>
      </c>
      <c r="V132" s="6"/>
      <c r="W132" s="20">
        <f t="shared" si="0"/>
        <v>266.62914999999998</v>
      </c>
      <c r="X132" s="20">
        <f t="shared" si="1"/>
        <v>232.6976567901236</v>
      </c>
      <c r="Y132" s="23">
        <f t="shared" si="2"/>
        <v>254.45157000000006</v>
      </c>
      <c r="Z132" s="23">
        <f t="shared" si="3"/>
        <v>226.48250947530863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4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7"/>
        <v>139.47589999999997</v>
      </c>
      <c r="AJ132" s="9">
        <f t="shared" si="8"/>
        <v>0.34344783449504013</v>
      </c>
      <c r="AK132" s="9">
        <f>IF(AJ132&gt;0,AJ132,0)</f>
        <v>0.34344783449504013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  <c r="AS132" s="30"/>
      <c r="BN132" s="30"/>
      <c r="CA132" s="31"/>
      <c r="CV132" s="31"/>
    </row>
    <row r="133" spans="1:100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Encargos'!$L50+'Swap - Encargos'!Q50)*(1+SUM($B133:$B$228))</f>
        <v>343.32120000000003</v>
      </c>
      <c r="O133" s="4">
        <f>Forward!O133*(1+SUM($B133:$B$228))+(-'Swap - Encargos'!$L50+'Swap - Encargos'!R50)*(1+SUM($B133:$B$228))</f>
        <v>341.25299999999999</v>
      </c>
      <c r="P133" s="4">
        <f>Forward!P133*(1+SUM($B133:$B$228))+(-'Swap - Encargos'!$L50+'Swap - Encargos'!S50)*(1+SUM($B133:$B$228))</f>
        <v>295.75259999999997</v>
      </c>
      <c r="Q133" s="4">
        <f>Forward!Q133*(1+SUM($B133:$B$228))+(-'Swap - Encargos'!$L50+'Swap - Encargos'!T50)*(1+SUM($B133:$B$228))</f>
        <v>289.548</v>
      </c>
      <c r="R133" s="4">
        <f>Forward!R133*(1+SUM($B133:$B$228))+(-'Swap - Encargos'!$L50+'Swap - Encargos'!U50)*(1+SUM($B133:$B$228))</f>
        <v>258.52500000000003</v>
      </c>
      <c r="S133" s="4">
        <f>Forward!S133*(1+SUM($B133:$B$228))+(-'Swap - Encargos'!$L50+'Swap - Encargos'!V50)*(1+SUM($B133:$B$228))</f>
        <v>234.7407</v>
      </c>
      <c r="T133" s="4">
        <f>Forward!T133*(1+SUM($B133:$B$228))+(-'Swap - Encargos'!$L50+'Swap - Encargos'!W50)*(1+SUM($B133:$B$228))</f>
        <v>227.50200000000001</v>
      </c>
      <c r="U133" s="4">
        <f>Forward!U133*(1+SUM($B133:$B$228))</f>
        <v>0</v>
      </c>
      <c r="V133" s="6"/>
      <c r="W133" s="20">
        <f t="shared" si="0"/>
        <v>310.3449</v>
      </c>
      <c r="X133" s="20">
        <f t="shared" si="1"/>
        <v>232.6976567901236</v>
      </c>
      <c r="Y133" s="23">
        <f t="shared" si="2"/>
        <v>285.77353500000004</v>
      </c>
      <c r="Z133" s="23">
        <f t="shared" si="3"/>
        <v>226.48250947530863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4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7"/>
        <v>95.760149999999953</v>
      </c>
      <c r="AJ133" s="9">
        <f t="shared" si="8"/>
        <v>0.23580142625658057</v>
      </c>
      <c r="AK133" s="9">
        <f>IF(AJ133&gt;0,AJ133,0)</f>
        <v>0.23580142625658057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  <c r="AS133" s="30"/>
      <c r="BN133" s="30"/>
      <c r="CA133" s="31"/>
      <c r="CV133" s="31"/>
    </row>
    <row r="134" spans="1:100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Encargos'!$L51+'Swap - Encargos'!R51)*(1+SUM($B134:$B$228))</f>
        <v>388.61159999999995</v>
      </c>
      <c r="P134" s="4">
        <f>Forward!P134*(1+SUM($B134:$B$228))+(-'Swap - Encargos'!$L51+'Swap - Encargos'!S51)*(1+SUM($B134:$B$228))</f>
        <v>323.67119999999994</v>
      </c>
      <c r="Q134" s="4">
        <f>Forward!Q134*(1+SUM($B134:$B$228))+(-'Swap - Encargos'!$L51+'Swap - Encargos'!T51)*(1+SUM($B134:$B$228))</f>
        <v>309.23999999999995</v>
      </c>
      <c r="R134" s="4">
        <f>Forward!R134*(1+SUM($B134:$B$228))+(-'Swap - Encargos'!$L51+'Swap - Encargos'!U51)*(1+SUM($B134:$B$228))</f>
        <v>286.56239999999997</v>
      </c>
      <c r="S134" s="4">
        <f>Forward!S134*(1+SUM($B134:$B$228))+(-'Swap - Encargos'!$L51+'Swap - Encargos'!V51)*(1+SUM($B134:$B$228))</f>
        <v>247.392</v>
      </c>
      <c r="T134" s="4">
        <f>Forward!T134*(1+SUM($B134:$B$228))+(-'Swap - Encargos'!$L51+'Swap - Encargos'!W51)*(1+SUM($B134:$B$228))</f>
        <v>232.96080000000001</v>
      </c>
      <c r="U134" s="4">
        <f>Forward!U134*(1+SUM($B134:$B$228))</f>
        <v>0</v>
      </c>
      <c r="V134" s="6"/>
      <c r="W134" s="20">
        <f t="shared" si="0"/>
        <v>340.50759999999997</v>
      </c>
      <c r="X134" s="20">
        <f t="shared" si="1"/>
        <v>232.6976567901236</v>
      </c>
      <c r="Y134" s="23">
        <f t="shared" si="2"/>
        <v>311.09544</v>
      </c>
      <c r="Z134" s="23">
        <f t="shared" si="3"/>
        <v>226.48250947530863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7"/>
        <v>61.504400000000032</v>
      </c>
      <c r="AJ134" s="9">
        <f t="shared" si="8"/>
        <v>0.15299145299145306</v>
      </c>
      <c r="AK134" s="9">
        <f>IF(AJ134&gt;0,AJ134,0)</f>
        <v>0.15299145299145306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  <c r="AS134" s="30"/>
      <c r="BN134" s="30"/>
      <c r="CA134" s="31"/>
      <c r="CV134" s="31"/>
    </row>
    <row r="135" spans="1:100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Encargos'!$L52+'Swap - Encargos'!R52)*(1+SUM($B135:$B$228))</f>
        <v>457.99619999999999</v>
      </c>
      <c r="P135" s="4">
        <f>Forward!P135*(1+SUM($B135:$B$228))+(-'Swap - Encargos'!$L52+'Swap - Encargos'!S52)*(1+SUM($B135:$B$228))</f>
        <v>342.21640000000002</v>
      </c>
      <c r="Q135" s="4">
        <f>Forward!Q135*(1+SUM($B135:$B$228))+(-'Swap - Encargos'!$L52+'Swap - Encargos'!T52)*(1+SUM($B135:$B$228))</f>
        <v>327.87200000000001</v>
      </c>
      <c r="R135" s="4">
        <f>Forward!R135*(1+SUM($B135:$B$228))+(-'Swap - Encargos'!$L52+'Swap - Encargos'!U52)*(1+SUM($B135:$B$228))</f>
        <v>299.1832</v>
      </c>
      <c r="S135" s="4">
        <f>Forward!S135*(1+SUM($B135:$B$228))+(-'Swap - Encargos'!$L52+'Swap - Encargos'!V52)*(1+SUM($B135:$B$228))</f>
        <v>276.642</v>
      </c>
      <c r="T135" s="4">
        <f>Forward!T135*(1+SUM($B135:$B$228))+(-'Swap - Encargos'!$L52+'Swap - Encargos'!W52)*(1+SUM($B135:$B$228))</f>
        <v>237.7072</v>
      </c>
      <c r="U135" s="4">
        <f>Forward!U135*(1+SUM($B135:$B$228))</f>
        <v>0</v>
      </c>
      <c r="V135" s="6"/>
      <c r="W135" s="20">
        <f t="shared" si="0"/>
        <v>371.61672777777778</v>
      </c>
      <c r="X135" s="20">
        <f t="shared" si="1"/>
        <v>232.6976567901236</v>
      </c>
      <c r="Y135" s="23">
        <f t="shared" si="2"/>
        <v>337.11047666666667</v>
      </c>
      <c r="Z135" s="23">
        <f t="shared" si="3"/>
        <v>226.48250947530863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30.395272222222218</v>
      </c>
      <c r="AJ135" s="9">
        <f>(AE135-W135)/AE135</f>
        <v>7.5607872954593938E-2</v>
      </c>
      <c r="AK135" s="9">
        <f>IF(AJ135&gt;0,AJ135,0)</f>
        <v>7.5607872954593938E-2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  <c r="AS135" s="30"/>
      <c r="BN135" s="30"/>
      <c r="CA135" s="31"/>
      <c r="CV135" s="31"/>
    </row>
    <row r="136" spans="1:100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Encargos'!$L53+'Swap - Encargos'!R53)*(1+SUM($B136:$B$228))</f>
        <v>421.94880000000006</v>
      </c>
      <c r="P136" s="4">
        <f>Forward!P136*(1+SUM($B136:$B$228))+(-'Swap - Encargos'!$L53+'Swap - Encargos'!S53)*(1+SUM($B136:$B$228))</f>
        <v>325.12480000000005</v>
      </c>
      <c r="Q136" s="4">
        <f>Forward!Q136*(1+SUM($B136:$B$228))+(-'Swap - Encargos'!$L53+'Swap - Encargos'!T53)*(1+SUM($B136:$B$228))</f>
        <v>305.76000000000005</v>
      </c>
      <c r="R136" s="4">
        <f>Forward!R136*(1+SUM($B136:$B$228))+(-'Swap - Encargos'!$L53+'Swap - Encargos'!U53)*(1+SUM($B136:$B$228))</f>
        <v>285.37600000000003</v>
      </c>
      <c r="S136" s="4">
        <f>Forward!S136*(1+SUM($B136:$B$228))+(-'Swap - Encargos'!$L53+'Swap - Encargos'!V53)*(1+SUM($B136:$B$228))</f>
        <v>263.97280000000001</v>
      </c>
      <c r="T136" s="4">
        <f>Forward!T136*(1+SUM($B136:$B$228))+(-'Swap - Encargos'!$L53+'Swap - Encargos'!W53)*(1+SUM($B136:$B$228))</f>
        <v>239.51200000000003</v>
      </c>
      <c r="U136" s="4">
        <f>Forward!U136*(1+SUM($B136:$B$228))</f>
        <v>0</v>
      </c>
      <c r="V136" s="6"/>
      <c r="W136" s="20">
        <f t="shared" si="0"/>
        <v>343.35715555555566</v>
      </c>
      <c r="X136" s="20">
        <f t="shared" si="1"/>
        <v>232.6976567901236</v>
      </c>
      <c r="Y136" s="23">
        <f t="shared" si="2"/>
        <v>314.35525333333339</v>
      </c>
      <c r="Z136" s="23">
        <f t="shared" si="3"/>
        <v>226.48250947530863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15">AD136*(1-0%)</f>
        <v>402.012</v>
      </c>
      <c r="AF136" s="8">
        <f t="shared" si="4"/>
        <v>421.44258000000002</v>
      </c>
      <c r="AG136" s="14">
        <f t="shared" ref="AG136:AG139" si="16">$AE136+$AB136</f>
        <v>448.01660400000003</v>
      </c>
      <c r="AH136" s="8">
        <f t="shared" si="6"/>
        <v>483.20811600000002</v>
      </c>
      <c r="AI136" s="25">
        <f t="shared" ref="AI136:AI139" si="17">(AE136-W136)</f>
        <v>58.654844444444336</v>
      </c>
      <c r="AJ136" s="9">
        <f t="shared" ref="AJ136:AJ139" si="18">(AE136-W136)/AE136</f>
        <v>0.14590321792494834</v>
      </c>
      <c r="AK136" s="9">
        <f t="shared" ref="AK136:AK139" si="19">IF(AJ136&gt;0,AJ136,0)</f>
        <v>0.14590321792494834</v>
      </c>
      <c r="AL136" s="9">
        <f t="shared" ref="AL136:AL139" si="20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  <c r="AS136" s="30"/>
      <c r="BN136" s="32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4"/>
      <c r="CV136" s="31"/>
    </row>
    <row r="137" spans="1:100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Encargos'!$L54+'Swap - Encargos'!R54)*(1+SUM($B137:$B$228))</f>
        <v>345.26249999999999</v>
      </c>
      <c r="P137" s="4">
        <f>Forward!P137*(1+SUM($B137:$B$228))+(-'Swap - Encargos'!$L54+'Swap - Encargos'!S54)*(1+SUM($B137:$B$228))</f>
        <v>320.96249999999998</v>
      </c>
      <c r="Q137" s="4">
        <f>Forward!Q137*(1+SUM($B137:$B$228))+(-'Swap - Encargos'!$L54+'Swap - Encargos'!T54)*(1+SUM($B137:$B$228))</f>
        <v>306.78750000000002</v>
      </c>
      <c r="R137" s="4">
        <f>Forward!R137*(1+SUM($B137:$B$228))+(-'Swap - Encargos'!$L54+'Swap - Encargos'!U54)*(1+SUM($B137:$B$228))</f>
        <v>281.47499999999997</v>
      </c>
      <c r="S137" s="4">
        <f>Forward!S137*(1+SUM($B137:$B$228))+(-'Swap - Encargos'!$L54+'Swap - Encargos'!V54)*(1+SUM($B137:$B$228))</f>
        <v>254.13749999999999</v>
      </c>
      <c r="T137" s="4">
        <f>Forward!T137*(1+SUM($B137:$B$228))+(-'Swap - Encargos'!$L54+'Swap - Encargos'!W54)*(1+SUM($B137:$B$228))</f>
        <v>239.96249999999998</v>
      </c>
      <c r="U137" s="4">
        <f>Forward!U137*(1+SUM($B137:$B$228))</f>
        <v>0</v>
      </c>
      <c r="V137" s="4"/>
      <c r="W137" s="20">
        <f t="shared" si="0"/>
        <v>319.02187499999997</v>
      </c>
      <c r="X137" s="20">
        <f t="shared" si="1"/>
        <v>232.6976567901236</v>
      </c>
      <c r="Y137" s="23">
        <f t="shared" si="2"/>
        <v>296.46000000000004</v>
      </c>
      <c r="Z137" s="23">
        <f t="shared" si="3"/>
        <v>226.48250947530863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15"/>
        <v>402.012</v>
      </c>
      <c r="AF137" s="8">
        <f t="shared" si="4"/>
        <v>421.44258000000002</v>
      </c>
      <c r="AG137" s="14">
        <f t="shared" si="16"/>
        <v>448.01660400000003</v>
      </c>
      <c r="AH137" s="8">
        <f t="shared" si="6"/>
        <v>483.20811600000002</v>
      </c>
      <c r="AI137" s="25">
        <f t="shared" si="17"/>
        <v>82.990125000000035</v>
      </c>
      <c r="AJ137" s="9">
        <f t="shared" si="18"/>
        <v>0.20643693471836669</v>
      </c>
      <c r="AK137" s="9">
        <f t="shared" si="19"/>
        <v>0.20643693471836669</v>
      </c>
      <c r="AL137" s="9">
        <f t="shared" si="20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  <c r="AS137" s="32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  <c r="CQ137" s="33"/>
      <c r="CR137" s="33"/>
      <c r="CS137" s="33"/>
      <c r="CT137" s="33"/>
      <c r="CU137" s="33"/>
      <c r="CV137" s="34"/>
    </row>
    <row r="138" spans="1:100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Encargos'!$L55+'Swap - Encargos'!R55)*(1+SUM($B138:$B$228))</f>
        <v>351.02420000000001</v>
      </c>
      <c r="P138" s="4">
        <f>Forward!P138*(1+SUM($B138:$B$228))+(-'Swap - Encargos'!$L55+'Swap - Encargos'!S55)*(1+SUM($B138:$B$228))</f>
        <v>336.94299999999998</v>
      </c>
      <c r="Q138" s="4">
        <f>Forward!Q138*(1+SUM($B138:$B$228))+(-'Swap - Encargos'!$L55+'Swap - Encargos'!T55)*(1+SUM($B138:$B$228))</f>
        <v>315.82120000000003</v>
      </c>
      <c r="R138" s="4">
        <f>Forward!R138*(1+SUM($B138:$B$228))+(-'Swap - Encargos'!$L55+'Swap - Encargos'!U55)*(1+SUM($B138:$B$228))</f>
        <v>288.66460000000001</v>
      </c>
      <c r="S138" s="4">
        <f>Forward!S138*(1+SUM($B138:$B$228))+(-'Swap - Encargos'!$L55+'Swap - Encargos'!V55)*(1+SUM($B138:$B$228))</f>
        <v>271.56599999999997</v>
      </c>
      <c r="T138" s="4">
        <f>Forward!T138*(1+SUM($B138:$B$228))+(-'Swap - Encargos'!$L55+'Swap - Encargos'!W55)*(1+SUM($B138:$B$228))</f>
        <v>240.3862</v>
      </c>
      <c r="U138" s="4">
        <f>Forward!U138*(1+SUM($B138:$B$228))</f>
        <v>0</v>
      </c>
      <c r="V138" s="4"/>
      <c r="W138" s="20">
        <f t="shared" si="0"/>
        <v>327.66728888888889</v>
      </c>
      <c r="X138" s="20">
        <f t="shared" si="1"/>
        <v>232.6976567901236</v>
      </c>
      <c r="Y138" s="23">
        <f t="shared" si="2"/>
        <v>305.42793333333327</v>
      </c>
      <c r="Z138" s="23">
        <f t="shared" si="3"/>
        <v>226.48250947530863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15"/>
        <v>402.012</v>
      </c>
      <c r="AF138" s="8">
        <f t="shared" si="4"/>
        <v>421.44258000000002</v>
      </c>
      <c r="AG138" s="14">
        <f t="shared" si="16"/>
        <v>448.01660400000003</v>
      </c>
      <c r="AH138" s="8">
        <f t="shared" si="6"/>
        <v>483.20811600000002</v>
      </c>
      <c r="AI138" s="25">
        <f t="shared" si="17"/>
        <v>74.34471111111111</v>
      </c>
      <c r="AJ138" s="9">
        <f t="shared" si="18"/>
        <v>0.18493157197076482</v>
      </c>
      <c r="AK138" s="9">
        <f t="shared" si="19"/>
        <v>0.18493157197076482</v>
      </c>
      <c r="AL138" s="9">
        <f t="shared" si="20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100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Encargos'!$L56+'Swap - Encargos'!R56)*(1+SUM($B139:$B$228))</f>
        <v>336</v>
      </c>
      <c r="P139" s="4">
        <f>Forward!P139*(1+SUM($B139:$B$228))+(-'Swap - Encargos'!$L56+'Swap - Encargos'!S56)*(1+SUM($B139:$B$228))</f>
        <v>333</v>
      </c>
      <c r="Q139" s="4">
        <f>Forward!Q139*(1+SUM($B139:$B$228))+(-'Swap - Encargos'!$L56+'Swap - Encargos'!T56)*(1+SUM($B139:$B$228))</f>
        <v>315</v>
      </c>
      <c r="R139" s="4">
        <f>Forward!R139*(1+SUM($B139:$B$228))+(-'Swap - Encargos'!$L56+'Swap - Encargos'!U56)*(1+SUM($B139:$B$228))</f>
        <v>289</v>
      </c>
      <c r="S139" s="4">
        <f>Forward!S139*(1+SUM($B139:$B$228))+(-'Swap - Encargos'!$L56+'Swap - Encargos'!V56)*(1+SUM($B139:$B$228))</f>
        <v>272</v>
      </c>
      <c r="T139" s="4">
        <f>Forward!T139*(1+SUM($B139:$B$228))+(-'Swap - Encargos'!$L56+'Swap - Encargos'!W56)*(1+SUM($B139:$B$228))</f>
        <v>240</v>
      </c>
      <c r="U139" s="4">
        <f>Forward!U139*(1+SUM($B139:$B$228))</f>
        <v>0</v>
      </c>
      <c r="V139" s="4"/>
      <c r="W139" s="20">
        <f t="shared" si="0"/>
        <v>321.47222222222223</v>
      </c>
      <c r="X139" s="20">
        <f t="shared" si="1"/>
        <v>232.6976567901236</v>
      </c>
      <c r="Y139" s="23">
        <f t="shared" si="2"/>
        <v>301</v>
      </c>
      <c r="Z139" s="23">
        <f t="shared" si="3"/>
        <v>226.48250947530863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15"/>
        <v>402.012</v>
      </c>
      <c r="AF139" s="8">
        <f t="shared" si="4"/>
        <v>421.44258000000002</v>
      </c>
      <c r="AG139" s="14">
        <f t="shared" si="16"/>
        <v>448.01660400000003</v>
      </c>
      <c r="AH139" s="8">
        <f t="shared" si="6"/>
        <v>483.20811600000002</v>
      </c>
      <c r="AI139" s="25">
        <f t="shared" si="17"/>
        <v>80.539777777777772</v>
      </c>
      <c r="AJ139" s="9">
        <f t="shared" si="18"/>
        <v>0.20034172556485322</v>
      </c>
      <c r="AK139" s="9">
        <f t="shared" si="19"/>
        <v>0.20034172556485322</v>
      </c>
      <c r="AL139" s="9">
        <f t="shared" si="20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100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100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100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100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100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B098B-66F1-4446-9FD4-8AD097816932}">
  <dimension ref="A1:CV145"/>
  <sheetViews>
    <sheetView zoomScale="85" zoomScaleNormal="85" workbookViewId="0">
      <selection activeCell="N115" sqref="N115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3.44140625" customWidth="1"/>
    <col min="46" max="51" width="9.6640625" bestFit="1" customWidth="1"/>
    <col min="72" max="72" width="5" customWidth="1"/>
    <col min="73" max="73" width="4.33203125" customWidth="1"/>
    <col min="74" max="74" width="10.109375" bestFit="1" customWidth="1"/>
    <col min="75" max="80" width="9.6640625" bestFit="1" customWidth="1"/>
    <col min="100" max="100" width="7.33203125" customWidth="1"/>
    <col min="101" max="101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100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100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100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100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100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  <c r="AS53" s="27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9"/>
      <c r="BV53" s="27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8"/>
      <c r="CQ53" s="28"/>
      <c r="CR53" s="28"/>
      <c r="CS53" s="28"/>
      <c r="CT53" s="28"/>
      <c r="CU53" s="28"/>
      <c r="CV53" s="29"/>
    </row>
    <row r="54" spans="1:100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  <c r="AS54" s="30"/>
      <c r="BT54" s="31"/>
      <c r="BV54" s="30"/>
      <c r="CV54" s="31"/>
    </row>
    <row r="55" spans="1:100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  <c r="AS55" s="30"/>
      <c r="BT55" s="31"/>
      <c r="BV55" s="30"/>
      <c r="CV55" s="31"/>
    </row>
    <row r="56" spans="1:100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  <c r="AS56" s="30"/>
      <c r="BT56" s="31"/>
      <c r="BV56" s="30"/>
      <c r="CV56" s="31"/>
    </row>
    <row r="57" spans="1:100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  <c r="AS57" s="30"/>
      <c r="BT57" s="31"/>
      <c r="BV57" s="30"/>
      <c r="CV57" s="31"/>
    </row>
    <row r="58" spans="1:100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  <c r="AS58" s="30"/>
      <c r="BT58" s="31"/>
      <c r="BV58" s="30"/>
      <c r="CV58" s="31"/>
    </row>
    <row r="59" spans="1:100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  <c r="AS59" s="30"/>
      <c r="BT59" s="31"/>
      <c r="BV59" s="30"/>
      <c r="CV59" s="31"/>
    </row>
    <row r="60" spans="1:100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  <c r="AS60" s="30"/>
      <c r="BT60" s="31"/>
      <c r="BV60" s="30"/>
      <c r="CV60" s="31"/>
    </row>
    <row r="61" spans="1:100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  <c r="AS61" s="30"/>
      <c r="BT61" s="31"/>
      <c r="BV61" s="30"/>
      <c r="CV61" s="31"/>
    </row>
    <row r="62" spans="1:100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  <c r="AS62" s="30"/>
      <c r="BT62" s="31"/>
      <c r="BV62" s="30"/>
      <c r="CV62" s="31"/>
    </row>
    <row r="63" spans="1:100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  <c r="AS63" s="30"/>
      <c r="BT63" s="31"/>
      <c r="BV63" s="30"/>
      <c r="CV63" s="31"/>
    </row>
    <row r="64" spans="1:100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  <c r="AS64" s="30"/>
      <c r="BT64" s="31"/>
      <c r="BV64" s="30"/>
      <c r="CV64" s="31"/>
    </row>
    <row r="65" spans="1:100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  <c r="AS65" s="30"/>
      <c r="BT65" s="31"/>
      <c r="BV65" s="30"/>
      <c r="CV65" s="31"/>
    </row>
    <row r="66" spans="1:100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  <c r="AS66" s="30"/>
      <c r="BT66" s="31"/>
      <c r="BV66" s="30"/>
      <c r="CV66" s="31"/>
    </row>
    <row r="67" spans="1:100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  <c r="AS67" s="30"/>
      <c r="BT67" s="31"/>
      <c r="BV67" s="30"/>
      <c r="CV67" s="31"/>
    </row>
    <row r="68" spans="1:100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  <c r="AS68" s="30"/>
      <c r="BT68" s="31"/>
      <c r="BV68" s="30"/>
      <c r="CV68" s="31"/>
    </row>
    <row r="69" spans="1:100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  <c r="AS69" s="30"/>
      <c r="BT69" s="31"/>
      <c r="BV69" s="30"/>
      <c r="CV69" s="31"/>
    </row>
    <row r="70" spans="1:100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  <c r="AS70" s="30"/>
      <c r="BT70" s="31"/>
      <c r="BV70" s="30"/>
      <c r="CV70" s="31"/>
    </row>
    <row r="71" spans="1:100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  <c r="AS71" s="30"/>
      <c r="BT71" s="31"/>
      <c r="BV71" s="30"/>
      <c r="CV71" s="31"/>
    </row>
    <row r="72" spans="1:100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  <c r="AS72" s="30"/>
      <c r="BT72" s="31"/>
      <c r="BV72" s="30"/>
      <c r="CV72" s="31"/>
    </row>
    <row r="73" spans="1:100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  <c r="AS73" s="30"/>
      <c r="BT73" s="31"/>
      <c r="BV73" s="30"/>
      <c r="CV73" s="31"/>
    </row>
    <row r="74" spans="1:100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  <c r="AS74" s="30"/>
      <c r="BT74" s="31"/>
      <c r="BV74" s="30"/>
      <c r="CV74" s="31"/>
    </row>
    <row r="75" spans="1:100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  <c r="AS75" s="30"/>
      <c r="BT75" s="31"/>
      <c r="BV75" s="30"/>
      <c r="CV75" s="31"/>
    </row>
    <row r="76" spans="1:100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  <c r="AS76" s="30"/>
      <c r="BT76" s="31"/>
      <c r="BV76" s="30"/>
      <c r="CV76" s="31"/>
    </row>
    <row r="77" spans="1:100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  <c r="AS77" s="30"/>
      <c r="BT77" s="31"/>
      <c r="BV77" s="30"/>
      <c r="CV77" s="31"/>
    </row>
    <row r="78" spans="1:100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  <c r="AS78" s="30"/>
      <c r="BT78" s="31"/>
      <c r="BV78" s="30"/>
      <c r="CV78" s="31"/>
    </row>
    <row r="79" spans="1:100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  <c r="AS79" s="30"/>
      <c r="BT79" s="31"/>
      <c r="BV79" s="30"/>
      <c r="CV79" s="31"/>
    </row>
    <row r="80" spans="1:100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  <c r="AS80" s="30"/>
      <c r="BT80" s="31"/>
      <c r="BV80" s="30"/>
      <c r="CV80" s="31"/>
    </row>
    <row r="81" spans="1:100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  <c r="AS81" s="30"/>
      <c r="BT81" s="31"/>
      <c r="BV81" s="30"/>
      <c r="CV81" s="31"/>
    </row>
    <row r="82" spans="1:100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  <c r="AS82" s="30"/>
      <c r="BT82" s="31"/>
      <c r="BV82" s="30"/>
      <c r="CV82" s="31"/>
    </row>
    <row r="83" spans="1:100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  <c r="AS83" s="30"/>
      <c r="BT83" s="31"/>
      <c r="BV83" s="30"/>
      <c r="CV83" s="31"/>
    </row>
    <row r="84" spans="1:100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  <c r="AS84" s="30"/>
      <c r="BT84" s="31"/>
      <c r="BV84" s="30"/>
      <c r="CV84" s="31"/>
    </row>
    <row r="85" spans="1:100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  <c r="AS85" s="30"/>
      <c r="BT85" s="31"/>
      <c r="BV85" s="30"/>
      <c r="CV85" s="31"/>
    </row>
    <row r="86" spans="1:100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Encargos'!$L3+'Swap - Encargos'!N3)</f>
        <v>242</v>
      </c>
      <c r="L86" s="4">
        <f>Forward!L86+(-'Swap - Encargos'!$L3+'Swap - Encargos'!O3)</f>
        <v>249</v>
      </c>
      <c r="M86" s="4">
        <f>Forward!M86+(-'Swap - Encargos'!$L3+'Swap - Encargos'!P3)</f>
        <v>225</v>
      </c>
      <c r="N86" s="4">
        <f>Forward!N86+(-'Swap - Encargos'!$L3+'Swap - Encargos'!Q3)</f>
        <v>209</v>
      </c>
      <c r="O86" s="4">
        <f>Forward!O86+(-'Swap - Encargos'!$L3+'Swap - Encargos'!R3)</f>
        <v>198</v>
      </c>
      <c r="P86" s="4">
        <f>Forward!P86+(-'Swap - Encargos'!$L3+'Swap - Encargos'!S3)</f>
        <v>193</v>
      </c>
      <c r="Q86" s="4">
        <f>Forward!Q86+(-'Swap - Encargos'!$L3+'Swap - Encargos'!T3)</f>
        <v>188</v>
      </c>
      <c r="R86" s="4">
        <f>Forward!R86+(-'Swap - Encargos'!$L3+'Swap - Encargos'!U3)</f>
        <v>183</v>
      </c>
      <c r="S86" s="4">
        <f>Forward!S86+(-'Swap - Encargos'!$L3+'Swap - Encargos'!V3)</f>
        <v>178</v>
      </c>
      <c r="T86" s="4">
        <f>Forward!T86+(-'Swap - Encargos'!$L3+'Swap - Encargos'!W3)</f>
        <v>173</v>
      </c>
      <c r="U86" s="4">
        <f>Forward!U86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238.66666666666666</v>
      </c>
      <c r="X86" s="20">
        <f t="shared" ref="X86:X139" si="1">AVERAGE($W$2:$W$198)</f>
        <v>212.41923868312756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224.6</v>
      </c>
      <c r="Z86" s="23">
        <f t="shared" ref="Z86:Z139" si="3">AVERAGE($Y$2:$Y$198)</f>
        <v>206.29691358024684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39" si="4">$AE86+$AA86</f>
        <v>335.89</v>
      </c>
      <c r="AG86" s="14">
        <f t="shared" ref="AG86:AG130" si="5">$AE86+$AB86</f>
        <v>371</v>
      </c>
      <c r="AH86" s="8">
        <f t="shared" ref="AH86:AH139" si="6">$AE86+$AC86</f>
        <v>403.95</v>
      </c>
      <c r="AI86" s="25">
        <f t="shared" ref="AI86:AI134" si="7">(AE86-W86)</f>
        <v>67.333333333333343</v>
      </c>
      <c r="AJ86" s="9">
        <f t="shared" ref="AJ86:AJ134" si="8">(AE86-W86)/AE86</f>
        <v>0.2200435729847495</v>
      </c>
      <c r="AK86" s="9">
        <f t="shared" ref="AK86:AK130" si="9">IF(AJ86&gt;0,AJ86,0)</f>
        <v>0.2200435729847495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  <c r="AS86" s="30"/>
      <c r="BT86" s="31"/>
      <c r="BV86" s="30"/>
      <c r="CV86" s="31"/>
    </row>
    <row r="87" spans="1:100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Encargos'!$L4+'Swap - Encargos'!N4)</f>
        <v>183</v>
      </c>
      <c r="L87" s="4">
        <f>Forward!L87+(-'Swap - Encargos'!$L4+'Swap - Encargos'!O4)</f>
        <v>244</v>
      </c>
      <c r="M87" s="4">
        <f>Forward!M87+(-'Swap - Encargos'!$L4+'Swap - Encargos'!P4)</f>
        <v>229</v>
      </c>
      <c r="N87" s="4">
        <f>Forward!N87+(-'Swap - Encargos'!$L4+'Swap - Encargos'!Q4)</f>
        <v>208</v>
      </c>
      <c r="O87" s="4">
        <f>Forward!O87+(-'Swap - Encargos'!$L4+'Swap - Encargos'!R4)</f>
        <v>204</v>
      </c>
      <c r="P87" s="4">
        <f>Forward!P87+(-'Swap - Encargos'!$L4+'Swap - Encargos'!S4)</f>
        <v>193</v>
      </c>
      <c r="Q87" s="4">
        <f>Forward!Q87+(-'Swap - Encargos'!$L4+'Swap - Encargos'!T4)</f>
        <v>188</v>
      </c>
      <c r="R87" s="4">
        <f>Forward!R87+(-'Swap - Encargos'!$L4+'Swap - Encargos'!U4)</f>
        <v>183</v>
      </c>
      <c r="S87" s="4">
        <f>Forward!S87+(-'Swap - Encargos'!$L4+'Swap - Encargos'!V4)</f>
        <v>178</v>
      </c>
      <c r="T87" s="4">
        <f>Forward!T87+(-'Swap - Encargos'!$L4+'Swap - Encargos'!W4)</f>
        <v>173</v>
      </c>
      <c r="U87" s="4">
        <f>Forward!U87</f>
        <v>0</v>
      </c>
      <c r="V87" s="6"/>
      <c r="W87" s="20">
        <f t="shared" si="0"/>
        <v>219.36111111111111</v>
      </c>
      <c r="X87" s="20">
        <f t="shared" si="1"/>
        <v>212.41923868312756</v>
      </c>
      <c r="Y87" s="23">
        <f t="shared" si="2"/>
        <v>213.76666666666668</v>
      </c>
      <c r="Z87" s="23">
        <f t="shared" si="3"/>
        <v>206.29691358024684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86.638888888888886</v>
      </c>
      <c r="AJ87" s="9">
        <f t="shared" si="8"/>
        <v>0.28313362381989832</v>
      </c>
      <c r="AK87" s="9">
        <f t="shared" si="9"/>
        <v>0.28313362381989832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  <c r="AS87" s="30"/>
      <c r="BT87" s="31"/>
      <c r="BV87" s="30"/>
      <c r="CV87" s="31"/>
    </row>
    <row r="88" spans="1:100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Encargos'!$L5+'Swap - Encargos'!N5)</f>
        <v>202</v>
      </c>
      <c r="L88" s="4">
        <f>Forward!L88+(-'Swap - Encargos'!$L5+'Swap - Encargos'!O5)</f>
        <v>268</v>
      </c>
      <c r="M88" s="4">
        <f>Forward!M88+(-'Swap - Encargos'!$L5+'Swap - Encargos'!P5)</f>
        <v>235</v>
      </c>
      <c r="N88" s="4">
        <f>Forward!N88+(-'Swap - Encargos'!$L5+'Swap - Encargos'!Q5)</f>
        <v>207</v>
      </c>
      <c r="O88" s="4">
        <f>Forward!O88+(-'Swap - Encargos'!$L5+'Swap - Encargos'!R5)</f>
        <v>199</v>
      </c>
      <c r="P88" s="4">
        <f>Forward!P88+(-'Swap - Encargos'!$L5+'Swap - Encargos'!S5)</f>
        <v>192</v>
      </c>
      <c r="Q88" s="4">
        <f>Forward!Q88+(-'Swap - Encargos'!$L5+'Swap - Encargos'!T5)</f>
        <v>187</v>
      </c>
      <c r="R88" s="4">
        <f>Forward!R88+(-'Swap - Encargos'!$L5+'Swap - Encargos'!U5)</f>
        <v>182</v>
      </c>
      <c r="S88" s="4">
        <f>Forward!S88+(-'Swap - Encargos'!$L5+'Swap - Encargos'!V5)</f>
        <v>177</v>
      </c>
      <c r="T88" s="4">
        <f>Forward!T88+(-'Swap - Encargos'!$L5+'Swap - Encargos'!W5)</f>
        <v>172</v>
      </c>
      <c r="U88" s="4">
        <f>Forward!U88</f>
        <v>0</v>
      </c>
      <c r="V88" s="6"/>
      <c r="W88" s="20">
        <f t="shared" si="0"/>
        <v>235.27777777777777</v>
      </c>
      <c r="X88" s="20">
        <f t="shared" si="1"/>
        <v>212.41923868312756</v>
      </c>
      <c r="Y88" s="23">
        <f t="shared" si="2"/>
        <v>221.86666666666667</v>
      </c>
      <c r="Z88" s="23">
        <f t="shared" si="3"/>
        <v>206.29691358024684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70.722222222222229</v>
      </c>
      <c r="AJ88" s="9">
        <f t="shared" si="8"/>
        <v>0.23111837327523604</v>
      </c>
      <c r="AK88" s="9">
        <f t="shared" si="9"/>
        <v>0.23111837327523604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  <c r="AS88" s="30"/>
      <c r="BT88" s="31"/>
      <c r="BV88" s="30"/>
      <c r="CV88" s="31"/>
    </row>
    <row r="89" spans="1:100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Encargos'!$L6+'Swap - Encargos'!N6)</f>
        <v>184</v>
      </c>
      <c r="L89" s="4">
        <f>Forward!L89+(-'Swap - Encargos'!$L6+'Swap - Encargos'!O6)</f>
        <v>270</v>
      </c>
      <c r="M89" s="4">
        <f>Forward!M89+(-'Swap - Encargos'!$L6+'Swap - Encargos'!P6)</f>
        <v>242</v>
      </c>
      <c r="N89" s="4">
        <f>Forward!N89+(-'Swap - Encargos'!$L6+'Swap - Encargos'!Q6)</f>
        <v>213</v>
      </c>
      <c r="O89" s="4">
        <f>Forward!O89+(-'Swap - Encargos'!$L6+'Swap - Encargos'!R6)</f>
        <v>204</v>
      </c>
      <c r="P89" s="4">
        <f>Forward!P89+(-'Swap - Encargos'!$L6+'Swap - Encargos'!S6)</f>
        <v>196</v>
      </c>
      <c r="Q89" s="4">
        <f>Forward!Q89+(-'Swap - Encargos'!$L6+'Swap - Encargos'!T6)</f>
        <v>191</v>
      </c>
      <c r="R89" s="4">
        <f>Forward!R89+(-'Swap - Encargos'!$L6+'Swap - Encargos'!U6)</f>
        <v>186</v>
      </c>
      <c r="S89" s="4">
        <f>Forward!S89+(-'Swap - Encargos'!$L6+'Swap - Encargos'!V6)</f>
        <v>181</v>
      </c>
      <c r="T89" s="4">
        <f>Forward!T89+(-'Swap - Encargos'!$L6+'Swap - Encargos'!W6)</f>
        <v>176</v>
      </c>
      <c r="U89" s="4">
        <f>Forward!U89</f>
        <v>0</v>
      </c>
      <c r="V89" s="6"/>
      <c r="W89" s="20">
        <f t="shared" si="0"/>
        <v>234.41666666666666</v>
      </c>
      <c r="X89" s="20">
        <f t="shared" si="1"/>
        <v>212.41923868312756</v>
      </c>
      <c r="Y89" s="23">
        <f t="shared" si="2"/>
        <v>223.2</v>
      </c>
      <c r="Z89" s="23">
        <f t="shared" si="3"/>
        <v>206.29691358024684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71.583333333333343</v>
      </c>
      <c r="AJ89" s="9">
        <f t="shared" si="8"/>
        <v>0.23393246187363836</v>
      </c>
      <c r="AK89" s="9">
        <f t="shared" si="9"/>
        <v>0.23393246187363836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  <c r="AS89" s="30"/>
      <c r="BT89" s="31"/>
      <c r="BV89" s="30"/>
      <c r="CV89" s="31"/>
    </row>
    <row r="90" spans="1:100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Encargos'!$L7+'Swap - Encargos'!N7)</f>
        <v>180</v>
      </c>
      <c r="L90" s="4">
        <f>Forward!L90+(-'Swap - Encargos'!$L7+'Swap - Encargos'!O7)</f>
        <v>245</v>
      </c>
      <c r="M90" s="4">
        <f>Forward!M90+(-'Swap - Encargos'!$L7+'Swap - Encargos'!P7)</f>
        <v>241</v>
      </c>
      <c r="N90" s="4">
        <f>Forward!N90+(-'Swap - Encargos'!$L7+'Swap - Encargos'!Q7)</f>
        <v>219</v>
      </c>
      <c r="O90" s="4">
        <f>Forward!O90+(-'Swap - Encargos'!$L7+'Swap - Encargos'!R7)</f>
        <v>211</v>
      </c>
      <c r="P90" s="4">
        <f>Forward!P90+(-'Swap - Encargos'!$L7+'Swap - Encargos'!S7)</f>
        <v>202</v>
      </c>
      <c r="Q90" s="4">
        <f>Forward!Q90+(-'Swap - Encargos'!$L7+'Swap - Encargos'!T7)</f>
        <v>197</v>
      </c>
      <c r="R90" s="4">
        <f>Forward!R90+(-'Swap - Encargos'!$L7+'Swap - Encargos'!U7)</f>
        <v>192</v>
      </c>
      <c r="S90" s="4">
        <f>Forward!S90+(-'Swap - Encargos'!$L7+'Swap - Encargos'!V7)</f>
        <v>187</v>
      </c>
      <c r="T90" s="4">
        <f>Forward!T90+(-'Swap - Encargos'!$L7+'Swap - Encargos'!W7)</f>
        <v>182</v>
      </c>
      <c r="U90" s="4">
        <f>Forward!U90</f>
        <v>0</v>
      </c>
      <c r="V90" s="6"/>
      <c r="W90" s="20">
        <f t="shared" si="0"/>
        <v>226.33333333333334</v>
      </c>
      <c r="X90" s="20">
        <f t="shared" si="1"/>
        <v>212.41923868312756</v>
      </c>
      <c r="Y90" s="23">
        <f t="shared" si="2"/>
        <v>220.66666666666666</v>
      </c>
      <c r="Z90" s="23">
        <f t="shared" si="3"/>
        <v>206.29691358024684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79.666666666666657</v>
      </c>
      <c r="AJ90" s="9">
        <f t="shared" si="8"/>
        <v>0.26034858387799559</v>
      </c>
      <c r="AK90" s="9">
        <f t="shared" si="9"/>
        <v>0.26034858387799559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  <c r="AS90" s="30"/>
      <c r="BT90" s="31"/>
      <c r="BV90" s="30"/>
      <c r="CV90" s="31"/>
    </row>
    <row r="91" spans="1:100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Encargos'!$L8+'Swap - Encargos'!N8)</f>
        <v>177</v>
      </c>
      <c r="L91" s="4">
        <f>Forward!L91+(-'Swap - Encargos'!$L8+'Swap - Encargos'!O8)</f>
        <v>245</v>
      </c>
      <c r="M91" s="4">
        <f>Forward!M91+(-'Swap - Encargos'!$L8+'Swap - Encargos'!P8)</f>
        <v>235</v>
      </c>
      <c r="N91" s="4">
        <f>Forward!N91+(-'Swap - Encargos'!$L8+'Swap - Encargos'!Q8)</f>
        <v>212</v>
      </c>
      <c r="O91" s="4">
        <f>Forward!O91+(-'Swap - Encargos'!$L8+'Swap - Encargos'!R8)</f>
        <v>206</v>
      </c>
      <c r="P91" s="4">
        <f>Forward!P91+(-'Swap - Encargos'!$L8+'Swap - Encargos'!S8)</f>
        <v>195</v>
      </c>
      <c r="Q91" s="4">
        <f>Forward!Q91+(-'Swap - Encargos'!$L8+'Swap - Encargos'!T8)</f>
        <v>190</v>
      </c>
      <c r="R91" s="4">
        <f>Forward!R91+(-'Swap - Encargos'!$L8+'Swap - Encargos'!U8)</f>
        <v>185</v>
      </c>
      <c r="S91" s="4">
        <f>Forward!S91+(-'Swap - Encargos'!$L8+'Swap - Encargos'!V8)</f>
        <v>180</v>
      </c>
      <c r="T91" s="4">
        <f>Forward!T91+(-'Swap - Encargos'!$L8+'Swap - Encargos'!W8)</f>
        <v>175</v>
      </c>
      <c r="U91" s="4">
        <f>Forward!U91</f>
        <v>0</v>
      </c>
      <c r="V91" s="6"/>
      <c r="W91" s="20">
        <f t="shared" si="0"/>
        <v>223.86111111111111</v>
      </c>
      <c r="X91" s="20">
        <f t="shared" si="1"/>
        <v>212.41923868312756</v>
      </c>
      <c r="Y91" s="23">
        <f t="shared" si="2"/>
        <v>216.5</v>
      </c>
      <c r="Z91" s="23">
        <f t="shared" si="3"/>
        <v>206.29691358024684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82.138888888888886</v>
      </c>
      <c r="AJ91" s="9">
        <f t="shared" si="8"/>
        <v>0.26842774146695714</v>
      </c>
      <c r="AK91" s="9">
        <f t="shared" si="9"/>
        <v>0.26842774146695714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  <c r="AS91" s="30"/>
      <c r="BT91" s="31"/>
      <c r="BV91" s="30"/>
      <c r="CV91" s="31"/>
    </row>
    <row r="92" spans="1:100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Encargos'!$L9+'Swap - Encargos'!N9)</f>
        <v>104</v>
      </c>
      <c r="L92" s="4">
        <f>Forward!L92+(-'Swap - Encargos'!$L9+'Swap - Encargos'!O9)</f>
        <v>224</v>
      </c>
      <c r="M92" s="4">
        <f>Forward!M92+(-'Swap - Encargos'!$L9+'Swap - Encargos'!P9)</f>
        <v>225</v>
      </c>
      <c r="N92" s="4">
        <f>Forward!N92+(-'Swap - Encargos'!$L9+'Swap - Encargos'!Q9)</f>
        <v>212</v>
      </c>
      <c r="O92" s="4">
        <f>Forward!O92+(-'Swap - Encargos'!$L9+'Swap - Encargos'!R9)</f>
        <v>207</v>
      </c>
      <c r="P92" s="4">
        <f>Forward!P92+(-'Swap - Encargos'!$L9+'Swap - Encargos'!S9)</f>
        <v>195</v>
      </c>
      <c r="Q92" s="4">
        <f>Forward!Q92+(-'Swap - Encargos'!$L9+'Swap - Encargos'!T9)</f>
        <v>190</v>
      </c>
      <c r="R92" s="4">
        <f>Forward!R92+(-'Swap - Encargos'!$L9+'Swap - Encargos'!U9)</f>
        <v>185</v>
      </c>
      <c r="S92" s="4">
        <f>Forward!S92+(-'Swap - Encargos'!$L9+'Swap - Encargos'!V9)</f>
        <v>180</v>
      </c>
      <c r="T92" s="4">
        <f>Forward!T92+(-'Swap - Encargos'!$L9+'Swap - Encargos'!W9)</f>
        <v>175</v>
      </c>
      <c r="U92" s="4">
        <f>Forward!U92</f>
        <v>0</v>
      </c>
      <c r="V92" s="6"/>
      <c r="W92" s="20">
        <f t="shared" si="0"/>
        <v>202.33333333333334</v>
      </c>
      <c r="X92" s="20">
        <f t="shared" si="1"/>
        <v>212.41923868312756</v>
      </c>
      <c r="Y92" s="23">
        <f t="shared" si="2"/>
        <v>203.5</v>
      </c>
      <c r="Z92" s="23">
        <f t="shared" si="3"/>
        <v>206.29691358024684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103.66666666666666</v>
      </c>
      <c r="AJ92" s="9">
        <f t="shared" si="8"/>
        <v>0.33877995642701519</v>
      </c>
      <c r="AK92" s="9">
        <f t="shared" si="9"/>
        <v>0.33877995642701519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  <c r="AS92" s="30"/>
      <c r="BT92" s="31"/>
      <c r="BV92" s="30"/>
      <c r="CV92" s="31"/>
    </row>
    <row r="93" spans="1:100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Encargos'!$L10+'Swap - Encargos'!N10)</f>
        <v>111</v>
      </c>
      <c r="L93" s="4">
        <f>Forward!L93+(-'Swap - Encargos'!$L10+'Swap - Encargos'!O10)</f>
        <v>215</v>
      </c>
      <c r="M93" s="4">
        <f>Forward!M93+(-'Swap - Encargos'!$L10+'Swap - Encargos'!P10)</f>
        <v>220</v>
      </c>
      <c r="N93" s="4">
        <f>Forward!N93+(-'Swap - Encargos'!$L10+'Swap - Encargos'!Q10)</f>
        <v>211</v>
      </c>
      <c r="O93" s="4">
        <f>Forward!O93+(-'Swap - Encargos'!$L10+'Swap - Encargos'!R10)</f>
        <v>201</v>
      </c>
      <c r="P93" s="4">
        <f>Forward!P93+(-'Swap - Encargos'!$L10+'Swap - Encargos'!S10)</f>
        <v>194</v>
      </c>
      <c r="Q93" s="4">
        <f>Forward!Q93+(-'Swap - Encargos'!$L10+'Swap - Encargos'!T10)</f>
        <v>189</v>
      </c>
      <c r="R93" s="4">
        <f>Forward!R93+(-'Swap - Encargos'!$L10+'Swap - Encargos'!U10)</f>
        <v>184</v>
      </c>
      <c r="S93" s="4">
        <f>Forward!S93+(-'Swap - Encargos'!$L10+'Swap - Encargos'!V10)</f>
        <v>179</v>
      </c>
      <c r="T93" s="4">
        <f>Forward!T93+(-'Swap - Encargos'!$L10+'Swap - Encargos'!W10)</f>
        <v>174</v>
      </c>
      <c r="U93" s="4">
        <f>Forward!U93</f>
        <v>0</v>
      </c>
      <c r="V93" s="6"/>
      <c r="W93" s="20">
        <f t="shared" si="0"/>
        <v>201.44444444444446</v>
      </c>
      <c r="X93" s="20">
        <f t="shared" si="1"/>
        <v>212.41923868312756</v>
      </c>
      <c r="Y93" s="23">
        <f t="shared" si="2"/>
        <v>201.28333333333333</v>
      </c>
      <c r="Z93" s="23">
        <f t="shared" si="3"/>
        <v>206.29691358024684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104.55555555555554</v>
      </c>
      <c r="AJ93" s="9">
        <f t="shared" si="8"/>
        <v>0.34168482207697892</v>
      </c>
      <c r="AK93" s="9">
        <f t="shared" si="9"/>
        <v>0.34168482207697892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  <c r="AS93" s="30"/>
      <c r="BT93" s="31"/>
      <c r="BV93" s="30"/>
      <c r="CV93" s="31"/>
    </row>
    <row r="94" spans="1:100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Encargos'!$L11+'Swap - Encargos'!N11)</f>
        <v>126</v>
      </c>
      <c r="L94" s="4">
        <f>Forward!L94+(-'Swap - Encargos'!$L11+'Swap - Encargos'!O11)</f>
        <v>204</v>
      </c>
      <c r="M94" s="4">
        <f>Forward!M94+(-'Swap - Encargos'!$L11+'Swap - Encargos'!P11)</f>
        <v>216</v>
      </c>
      <c r="N94" s="4">
        <f>Forward!N94+(-'Swap - Encargos'!$L11+'Swap - Encargos'!Q11)</f>
        <v>209</v>
      </c>
      <c r="O94" s="4">
        <f>Forward!O94+(-'Swap - Encargos'!$L11+'Swap - Encargos'!R11)</f>
        <v>205</v>
      </c>
      <c r="P94" s="4">
        <f>Forward!P94+(-'Swap - Encargos'!$L11+'Swap - Encargos'!S11)</f>
        <v>197</v>
      </c>
      <c r="Q94" s="4">
        <f>Forward!Q94+(-'Swap - Encargos'!$L11+'Swap - Encargos'!T11)</f>
        <v>192</v>
      </c>
      <c r="R94" s="4">
        <f>Forward!R94+(-'Swap - Encargos'!$L11+'Swap - Encargos'!U11)</f>
        <v>187</v>
      </c>
      <c r="S94" s="4">
        <f>Forward!S94+(-'Swap - Encargos'!$L11+'Swap - Encargos'!V11)</f>
        <v>182</v>
      </c>
      <c r="T94" s="4">
        <f>Forward!T94+(-'Swap - Encargos'!$L11+'Swap - Encargos'!W11)</f>
        <v>177</v>
      </c>
      <c r="U94" s="4">
        <f>Forward!U94</f>
        <v>0</v>
      </c>
      <c r="V94" s="6"/>
      <c r="W94" s="20">
        <f t="shared" si="0"/>
        <v>200.44444444444446</v>
      </c>
      <c r="X94" s="20">
        <f t="shared" si="1"/>
        <v>212.41923868312756</v>
      </c>
      <c r="Y94" s="23">
        <f t="shared" si="2"/>
        <v>201.46666666666667</v>
      </c>
      <c r="Z94" s="23">
        <f t="shared" si="3"/>
        <v>206.29691358024684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105.55555555555554</v>
      </c>
      <c r="AJ94" s="9">
        <f t="shared" si="8"/>
        <v>0.34495279593318806</v>
      </c>
      <c r="AK94" s="9">
        <f t="shared" si="9"/>
        <v>0.34495279593318806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  <c r="AS94" s="30"/>
      <c r="BT94" s="31"/>
      <c r="BV94" s="30"/>
      <c r="CV94" s="31"/>
    </row>
    <row r="95" spans="1:100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Encargos'!$L12+'Swap - Encargos'!N12)</f>
        <v>104</v>
      </c>
      <c r="L95" s="4">
        <f>Forward!L95+(-'Swap - Encargos'!$L12+'Swap - Encargos'!O12)</f>
        <v>174</v>
      </c>
      <c r="M95" s="4">
        <f>Forward!M95+(-'Swap - Encargos'!$L12+'Swap - Encargos'!P12)</f>
        <v>195</v>
      </c>
      <c r="N95" s="4">
        <f>Forward!N95+(-'Swap - Encargos'!$L12+'Swap - Encargos'!Q12)</f>
        <v>198</v>
      </c>
      <c r="O95" s="4">
        <f>Forward!O95+(-'Swap - Encargos'!$L12+'Swap - Encargos'!R12)</f>
        <v>185</v>
      </c>
      <c r="P95" s="4">
        <f>Forward!P95+(-'Swap - Encargos'!$L12+'Swap - Encargos'!S12)</f>
        <v>187</v>
      </c>
      <c r="Q95" s="4">
        <f>Forward!Q95+(-'Swap - Encargos'!$L12+'Swap - Encargos'!T12)</f>
        <v>182</v>
      </c>
      <c r="R95" s="4">
        <f>Forward!R95+(-'Swap - Encargos'!$L12+'Swap - Encargos'!U12)</f>
        <v>177</v>
      </c>
      <c r="S95" s="4">
        <f>Forward!S95+(-'Swap - Encargos'!$L12+'Swap - Encargos'!V12)</f>
        <v>172</v>
      </c>
      <c r="T95" s="4">
        <f>Forward!T95+(-'Swap - Encargos'!$L12+'Swap - Encargos'!W12)</f>
        <v>167</v>
      </c>
      <c r="U95" s="4">
        <f>Forward!U95</f>
        <v>0</v>
      </c>
      <c r="V95" s="6"/>
      <c r="W95" s="20">
        <f t="shared" si="0"/>
        <v>181.16666666666666</v>
      </c>
      <c r="X95" s="20">
        <f t="shared" si="1"/>
        <v>212.41923868312756</v>
      </c>
      <c r="Y95" s="23">
        <f t="shared" si="2"/>
        <v>183.65</v>
      </c>
      <c r="Z95" s="23">
        <f t="shared" si="3"/>
        <v>206.29691358024684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124.83333333333334</v>
      </c>
      <c r="AJ95" s="9">
        <f t="shared" si="8"/>
        <v>0.40795206971677561</v>
      </c>
      <c r="AK95" s="9">
        <f t="shared" si="9"/>
        <v>0.40795206971677561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  <c r="AS95" s="30"/>
      <c r="BT95" s="31"/>
      <c r="BV95" s="30"/>
      <c r="CV95" s="31"/>
    </row>
    <row r="96" spans="1:100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Encargos'!$L13+'Swap - Encargos'!N13)</f>
        <v>103</v>
      </c>
      <c r="L96" s="4">
        <f>Forward!L96+(-'Swap - Encargos'!$L13+'Swap - Encargos'!O13)</f>
        <v>134</v>
      </c>
      <c r="M96" s="4">
        <f>Forward!M96+(-'Swap - Encargos'!$L13+'Swap - Encargos'!P13)</f>
        <v>171</v>
      </c>
      <c r="N96" s="4">
        <f>Forward!N96+(-'Swap - Encargos'!$L13+'Swap - Encargos'!Q13)</f>
        <v>183</v>
      </c>
      <c r="O96" s="4">
        <f>Forward!O96+(-'Swap - Encargos'!$L13+'Swap - Encargos'!R13)</f>
        <v>175</v>
      </c>
      <c r="P96" s="4">
        <f>Forward!P96+(-'Swap - Encargos'!$L13+'Swap - Encargos'!S13)</f>
        <v>184</v>
      </c>
      <c r="Q96" s="4">
        <f>Forward!Q96+(-'Swap - Encargos'!$L13+'Swap - Encargos'!T13)</f>
        <v>179</v>
      </c>
      <c r="R96" s="4">
        <f>Forward!R96+(-'Swap - Encargos'!$L13+'Swap - Encargos'!U13)</f>
        <v>174</v>
      </c>
      <c r="S96" s="4">
        <f>Forward!S96+(-'Swap - Encargos'!$L13+'Swap - Encargos'!V13)</f>
        <v>171</v>
      </c>
      <c r="T96" s="4">
        <f>Forward!T96+(-'Swap - Encargos'!$L13+'Swap - Encargos'!W13)</f>
        <v>165</v>
      </c>
      <c r="U96" s="4">
        <f>Forward!U96</f>
        <v>0</v>
      </c>
      <c r="V96" s="6"/>
      <c r="W96" s="20">
        <f t="shared" si="0"/>
        <v>158.22222222222223</v>
      </c>
      <c r="X96" s="20">
        <f t="shared" si="1"/>
        <v>212.41923868312756</v>
      </c>
      <c r="Y96" s="23">
        <f t="shared" si="2"/>
        <v>166.7</v>
      </c>
      <c r="Z96" s="23">
        <f t="shared" si="3"/>
        <v>206.29691358024684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147.77777777777777</v>
      </c>
      <c r="AJ96" s="9">
        <f t="shared" si="8"/>
        <v>0.48293391430646332</v>
      </c>
      <c r="AK96" s="9">
        <f t="shared" si="9"/>
        <v>0.48293391430646332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  <c r="AS96" s="30"/>
      <c r="BT96" s="31"/>
      <c r="BV96" s="30"/>
      <c r="CV96" s="31"/>
    </row>
    <row r="97" spans="1:100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Encargos'!$L14+'Swap - Encargos'!N14)</f>
        <v>99</v>
      </c>
      <c r="L97" s="4">
        <f>Forward!L97+(-'Swap - Encargos'!$L14+'Swap - Encargos'!O14)</f>
        <v>126</v>
      </c>
      <c r="M97" s="4">
        <f>Forward!M97+(-'Swap - Encargos'!$L14+'Swap - Encargos'!P14)</f>
        <v>171</v>
      </c>
      <c r="N97" s="4">
        <f>Forward!N97+(-'Swap - Encargos'!$L14+'Swap - Encargos'!Q14)</f>
        <v>181</v>
      </c>
      <c r="O97" s="4">
        <f>Forward!O97+(-'Swap - Encargos'!$L14+'Swap - Encargos'!R14)</f>
        <v>175</v>
      </c>
      <c r="P97" s="4">
        <f>Forward!P97+(-'Swap - Encargos'!$L14+'Swap - Encargos'!S14)</f>
        <v>186</v>
      </c>
      <c r="Q97" s="4">
        <f>Forward!Q97+(-'Swap - Encargos'!$L14+'Swap - Encargos'!T14)</f>
        <v>181</v>
      </c>
      <c r="R97" s="4">
        <f>Forward!R97+(-'Swap - Encargos'!$L14+'Swap - Encargos'!U14)</f>
        <v>176</v>
      </c>
      <c r="S97" s="4">
        <f>Forward!S97+(-'Swap - Encargos'!$L14+'Swap - Encargos'!V14)</f>
        <v>171</v>
      </c>
      <c r="T97" s="4">
        <f>Forward!T97+(-'Swap - Encargos'!$L14+'Swap - Encargos'!W14)</f>
        <v>166</v>
      </c>
      <c r="U97" s="4">
        <f>Forward!U97</f>
        <v>0</v>
      </c>
      <c r="V97" s="6"/>
      <c r="W97" s="20">
        <f t="shared" si="0"/>
        <v>157.05555555555554</v>
      </c>
      <c r="X97" s="20">
        <f t="shared" si="1"/>
        <v>212.41923868312756</v>
      </c>
      <c r="Y97" s="23">
        <f t="shared" si="2"/>
        <v>166.35</v>
      </c>
      <c r="Z97" s="23">
        <f t="shared" si="3"/>
        <v>206.29691358024684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148.94444444444446</v>
      </c>
      <c r="AJ97" s="9">
        <f t="shared" si="8"/>
        <v>0.48674655047204068</v>
      </c>
      <c r="AK97" s="9">
        <f t="shared" si="9"/>
        <v>0.48674655047204068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  <c r="AS97" s="30"/>
      <c r="BT97" s="31"/>
      <c r="BV97" s="30"/>
      <c r="CV97" s="31"/>
    </row>
    <row r="98" spans="1:100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Encargos'!$L15+'Swap - Encargos'!O15)</f>
        <v>118</v>
      </c>
      <c r="M98" s="4">
        <f>Forward!M98+(-'Swap - Encargos'!$L15+'Swap - Encargos'!P15)</f>
        <v>140</v>
      </c>
      <c r="N98" s="4">
        <f>Forward!N98+(-'Swap - Encargos'!$L15+'Swap - Encargos'!Q15)</f>
        <v>155</v>
      </c>
      <c r="O98" s="4">
        <f>Forward!O98+(-'Swap - Encargos'!$L15+'Swap - Encargos'!R15)</f>
        <v>170</v>
      </c>
      <c r="P98" s="4">
        <f>Forward!P98+(-'Swap - Encargos'!$L15+'Swap - Encargos'!S15)</f>
        <v>189</v>
      </c>
      <c r="Q98" s="4">
        <f>Forward!Q98+(-'Swap - Encargos'!$L15+'Swap - Encargos'!T15)</f>
        <v>184</v>
      </c>
      <c r="R98" s="4">
        <f>Forward!R98+(-'Swap - Encargos'!$L15+'Swap - Encargos'!U15)</f>
        <v>179</v>
      </c>
      <c r="S98" s="4">
        <f>Forward!S98+(-'Swap - Encargos'!$L15+'Swap - Encargos'!V15)</f>
        <v>174</v>
      </c>
      <c r="T98" s="4">
        <f>Forward!T98+(-'Swap - Encargos'!$L15+'Swap - Encargos'!W15)</f>
        <v>169</v>
      </c>
      <c r="U98" s="4">
        <f>Forward!U98</f>
        <v>0</v>
      </c>
      <c r="V98" s="6"/>
      <c r="W98" s="20">
        <f t="shared" si="0"/>
        <v>137.66666666666666</v>
      </c>
      <c r="X98" s="20">
        <f t="shared" si="1"/>
        <v>212.41923868312756</v>
      </c>
      <c r="Y98" s="23">
        <f t="shared" si="2"/>
        <v>154.4</v>
      </c>
      <c r="Z98" s="23">
        <f t="shared" si="3"/>
        <v>206.29691358024684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179.13333333333335</v>
      </c>
      <c r="AJ98" s="9">
        <f t="shared" si="8"/>
        <v>0.56544612794612803</v>
      </c>
      <c r="AK98" s="9">
        <f t="shared" si="9"/>
        <v>0.56544612794612803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  <c r="AS98" s="30"/>
      <c r="BT98" s="31"/>
      <c r="BV98" s="30"/>
      <c r="CV98" s="31"/>
    </row>
    <row r="99" spans="1:100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Encargos'!$L16+'Swap - Encargos'!O16)</f>
        <v>119</v>
      </c>
      <c r="M99" s="4">
        <f>Forward!M99+(-'Swap - Encargos'!$L16+'Swap - Encargos'!P16)</f>
        <v>128</v>
      </c>
      <c r="N99" s="4">
        <f>Forward!N99+(-'Swap - Encargos'!$L16+'Swap - Encargos'!Q16)</f>
        <v>142</v>
      </c>
      <c r="O99" s="4">
        <f>Forward!O99+(-'Swap - Encargos'!$L16+'Swap - Encargos'!R16)</f>
        <v>153</v>
      </c>
      <c r="P99" s="4">
        <f>Forward!P99+(-'Swap - Encargos'!$L16+'Swap - Encargos'!S16)</f>
        <v>189</v>
      </c>
      <c r="Q99" s="4">
        <f>Forward!Q99+(-'Swap - Encargos'!$L16+'Swap - Encargos'!T16)</f>
        <v>188</v>
      </c>
      <c r="R99" s="4">
        <f>Forward!R99+(-'Swap - Encargos'!$L16+'Swap - Encargos'!U16)</f>
        <v>183</v>
      </c>
      <c r="S99" s="4">
        <f>Forward!S99+(-'Swap - Encargos'!$L16+'Swap - Encargos'!V16)</f>
        <v>178</v>
      </c>
      <c r="T99" s="4">
        <f>Forward!T99+(-'Swap - Encargos'!$L16+'Swap - Encargos'!W16)</f>
        <v>173</v>
      </c>
      <c r="U99" s="4">
        <f>Forward!U99</f>
        <v>0</v>
      </c>
      <c r="V99" s="6"/>
      <c r="W99" s="20">
        <f t="shared" si="0"/>
        <v>130.61111111111111</v>
      </c>
      <c r="X99" s="20">
        <f t="shared" si="1"/>
        <v>212.41923868312756</v>
      </c>
      <c r="Y99" s="23">
        <f t="shared" si="2"/>
        <v>147.35</v>
      </c>
      <c r="Z99" s="23">
        <f t="shared" si="3"/>
        <v>206.29691358024684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186.1888888888889</v>
      </c>
      <c r="AJ99" s="9">
        <f t="shared" si="8"/>
        <v>0.58771745230078565</v>
      </c>
      <c r="AK99" s="9">
        <f t="shared" si="9"/>
        <v>0.58771745230078565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  <c r="AS99" s="30"/>
      <c r="BT99" s="31"/>
      <c r="BV99" s="30"/>
      <c r="CV99" s="31"/>
    </row>
    <row r="100" spans="1:100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Encargos'!$L17+'Swap - Encargos'!O17)</f>
        <v>111</v>
      </c>
      <c r="M100" s="4">
        <f>Forward!M100+(-'Swap - Encargos'!$L17+'Swap - Encargos'!P17)</f>
        <v>126</v>
      </c>
      <c r="N100" s="4">
        <f>Forward!N100+(-'Swap - Encargos'!$L17+'Swap - Encargos'!Q17)</f>
        <v>142</v>
      </c>
      <c r="O100" s="4">
        <f>Forward!O100+(-'Swap - Encargos'!$L17+'Swap - Encargos'!R17)</f>
        <v>150</v>
      </c>
      <c r="P100" s="4">
        <f>Forward!P100+(-'Swap - Encargos'!$L17+'Swap - Encargos'!S17)</f>
        <v>170</v>
      </c>
      <c r="Q100" s="4">
        <f>Forward!Q100+(-'Swap - Encargos'!$L17+'Swap - Encargos'!T17)</f>
        <v>182</v>
      </c>
      <c r="R100" s="4">
        <f>Forward!R100+(-'Swap - Encargos'!$L17+'Swap - Encargos'!U17)</f>
        <v>177</v>
      </c>
      <c r="S100" s="4">
        <f>Forward!S100+(-'Swap - Encargos'!$L17+'Swap - Encargos'!V17)</f>
        <v>172</v>
      </c>
      <c r="T100" s="4">
        <f>Forward!T100+(-'Swap - Encargos'!$L17+'Swap - Encargos'!W17)</f>
        <v>167</v>
      </c>
      <c r="U100" s="4">
        <f>Forward!U100</f>
        <v>0</v>
      </c>
      <c r="V100" s="6"/>
      <c r="W100" s="20">
        <f t="shared" si="0"/>
        <v>128.5</v>
      </c>
      <c r="X100" s="20">
        <f t="shared" si="1"/>
        <v>212.41923868312756</v>
      </c>
      <c r="Y100" s="23">
        <f t="shared" si="2"/>
        <v>142.16666666666666</v>
      </c>
      <c r="Z100" s="23">
        <f t="shared" si="3"/>
        <v>206.29691358024684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188.3</v>
      </c>
      <c r="AJ100" s="9">
        <f t="shared" si="8"/>
        <v>0.59438131313131315</v>
      </c>
      <c r="AK100" s="9">
        <f t="shared" si="9"/>
        <v>0.59438131313131315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  <c r="AS100" s="30"/>
      <c r="BT100" s="31"/>
      <c r="BV100" s="30"/>
      <c r="CV100" s="31"/>
    </row>
    <row r="101" spans="1:100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Encargos'!$L18+'Swap - Encargos'!O18)</f>
        <v>113</v>
      </c>
      <c r="M101" s="4">
        <f>Forward!M101+(-'Swap - Encargos'!$L18+'Swap - Encargos'!P18)</f>
        <v>115</v>
      </c>
      <c r="N101" s="4">
        <f>Forward!N101+(-'Swap - Encargos'!$L18+'Swap - Encargos'!Q18)</f>
        <v>125</v>
      </c>
      <c r="O101" s="4">
        <f>Forward!O101+(-'Swap - Encargos'!$L18+'Swap - Encargos'!R18)</f>
        <v>137</v>
      </c>
      <c r="P101" s="4">
        <f>Forward!P101+(-'Swap - Encargos'!$L18+'Swap - Encargos'!S18)</f>
        <v>162</v>
      </c>
      <c r="Q101" s="4">
        <f>Forward!Q101+(-'Swap - Encargos'!$L18+'Swap - Encargos'!T18)</f>
        <v>178</v>
      </c>
      <c r="R101" s="4">
        <f>Forward!R101+(-'Swap - Encargos'!$L18+'Swap - Encargos'!U18)</f>
        <v>176</v>
      </c>
      <c r="S101" s="4">
        <f>Forward!S101+(-'Swap - Encargos'!$L18+'Swap - Encargos'!V18)</f>
        <v>174</v>
      </c>
      <c r="T101" s="4">
        <f>Forward!T101+(-'Swap - Encargos'!$L18+'Swap - Encargos'!W18)</f>
        <v>172</v>
      </c>
      <c r="U101" s="4">
        <f>Forward!U101</f>
        <v>0</v>
      </c>
      <c r="V101" s="6"/>
      <c r="W101" s="20">
        <f t="shared" si="0"/>
        <v>119.66666666666667</v>
      </c>
      <c r="X101" s="20">
        <f t="shared" si="1"/>
        <v>212.41923868312756</v>
      </c>
      <c r="Y101" s="23">
        <f t="shared" si="2"/>
        <v>133.65</v>
      </c>
      <c r="Z101" s="23">
        <f t="shared" si="3"/>
        <v>206.29691358024684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197.13333333333333</v>
      </c>
      <c r="AJ101" s="9">
        <f t="shared" si="8"/>
        <v>0.62226430976430969</v>
      </c>
      <c r="AK101" s="9">
        <f t="shared" si="9"/>
        <v>0.62226430976430969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  <c r="AS101" s="30"/>
      <c r="BT101" s="31"/>
      <c r="BV101" s="30"/>
      <c r="CV101" s="31"/>
    </row>
    <row r="102" spans="1:100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Encargos'!$L19+'Swap - Encargos'!O19)</f>
        <v>115</v>
      </c>
      <c r="M102" s="4">
        <f>Forward!M102+(-'Swap - Encargos'!$L19+'Swap - Encargos'!P19)</f>
        <v>115</v>
      </c>
      <c r="N102" s="4">
        <f>Forward!N102+(-'Swap - Encargos'!$L19+'Swap - Encargos'!Q19)</f>
        <v>131</v>
      </c>
      <c r="O102" s="4">
        <f>Forward!O102+(-'Swap - Encargos'!$L19+'Swap - Encargos'!R19)</f>
        <v>141</v>
      </c>
      <c r="P102" s="4">
        <f>Forward!P102+(-'Swap - Encargos'!$L19+'Swap - Encargos'!S19)</f>
        <v>155</v>
      </c>
      <c r="Q102" s="4">
        <f>Forward!Q102+(-'Swap - Encargos'!$L19+'Swap - Encargos'!T19)</f>
        <v>170</v>
      </c>
      <c r="R102" s="4">
        <f>Forward!R102+(-'Swap - Encargos'!$L19+'Swap - Encargos'!U19)</f>
        <v>168</v>
      </c>
      <c r="S102" s="4">
        <f>Forward!S102+(-'Swap - Encargos'!$L19+'Swap - Encargos'!V19)</f>
        <v>166</v>
      </c>
      <c r="T102" s="4">
        <f>Forward!T102+(-'Swap - Encargos'!$L19+'Swap - Encargos'!W19)</f>
        <v>164</v>
      </c>
      <c r="U102" s="4">
        <f>Forward!U102</f>
        <v>0</v>
      </c>
      <c r="V102" s="6"/>
      <c r="W102" s="20">
        <f t="shared" si="0"/>
        <v>123.22222222222223</v>
      </c>
      <c r="X102" s="20">
        <f t="shared" si="1"/>
        <v>212.41923868312756</v>
      </c>
      <c r="Y102" s="23">
        <f t="shared" si="2"/>
        <v>135.06666666666666</v>
      </c>
      <c r="Z102" s="23">
        <f t="shared" si="3"/>
        <v>206.29691358024684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193.57777777777778</v>
      </c>
      <c r="AJ102" s="9">
        <f t="shared" si="8"/>
        <v>0.61104096520763185</v>
      </c>
      <c r="AK102" s="9">
        <f t="shared" si="9"/>
        <v>0.61104096520763185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  <c r="AS102" s="30"/>
      <c r="BT102" s="31"/>
      <c r="BV102" s="30"/>
      <c r="CV102" s="31"/>
    </row>
    <row r="103" spans="1:100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Encargos'!$L20+'Swap - Encargos'!O20)</f>
        <v>113</v>
      </c>
      <c r="M103" s="4">
        <f>Forward!M103+(-'Swap - Encargos'!$L20+'Swap - Encargos'!P20)</f>
        <v>114</v>
      </c>
      <c r="N103" s="4">
        <f>Forward!N103+(-'Swap - Encargos'!$L20+'Swap - Encargos'!Q20)</f>
        <v>133</v>
      </c>
      <c r="O103" s="4">
        <f>Forward!O103+(-'Swap - Encargos'!$L20+'Swap - Encargos'!R20)</f>
        <v>142</v>
      </c>
      <c r="P103" s="4">
        <f>Forward!P103+(-'Swap - Encargos'!$L20+'Swap - Encargos'!S20)</f>
        <v>148</v>
      </c>
      <c r="Q103" s="4">
        <f>Forward!Q103+(-'Swap - Encargos'!$L20+'Swap - Encargos'!T20)</f>
        <v>165</v>
      </c>
      <c r="R103" s="4">
        <f>Forward!R103+(-'Swap - Encargos'!$L20+'Swap - Encargos'!U20)</f>
        <v>163</v>
      </c>
      <c r="S103" s="4">
        <f>Forward!S103+(-'Swap - Encargos'!$L20+'Swap - Encargos'!V20)</f>
        <v>161</v>
      </c>
      <c r="T103" s="4">
        <f>Forward!T103+(-'Swap - Encargos'!$L20+'Swap - Encargos'!W20)</f>
        <v>159</v>
      </c>
      <c r="U103" s="4">
        <f>Forward!U103</f>
        <v>0</v>
      </c>
      <c r="V103" s="6"/>
      <c r="W103" s="20">
        <f t="shared" si="0"/>
        <v>124.02777777777777</v>
      </c>
      <c r="X103" s="20">
        <f t="shared" si="1"/>
        <v>212.41923868312756</v>
      </c>
      <c r="Y103" s="23">
        <f t="shared" si="2"/>
        <v>134.33333333333334</v>
      </c>
      <c r="Z103" s="23">
        <f t="shared" si="3"/>
        <v>206.29691358024684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192.77222222222224</v>
      </c>
      <c r="AJ103" s="9">
        <f t="shared" si="8"/>
        <v>0.60849817620650959</v>
      </c>
      <c r="AK103" s="9">
        <f t="shared" si="9"/>
        <v>0.60849817620650959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  <c r="AS103" s="30"/>
      <c r="BT103" s="31"/>
      <c r="BV103" s="30"/>
      <c r="CV103" s="31"/>
    </row>
    <row r="104" spans="1:100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Encargos'!$L21+'Swap - Encargos'!O21)</f>
        <v>118</v>
      </c>
      <c r="M104" s="4">
        <f>Forward!M104+(-'Swap - Encargos'!$L21+'Swap - Encargos'!P21)</f>
        <v>120</v>
      </c>
      <c r="N104" s="4">
        <f>Forward!N104+(-'Swap - Encargos'!$L21+'Swap - Encargos'!Q21)</f>
        <v>131</v>
      </c>
      <c r="O104" s="4">
        <f>Forward!O104+(-'Swap - Encargos'!$L21+'Swap - Encargos'!R21)</f>
        <v>139</v>
      </c>
      <c r="P104" s="4">
        <f>Forward!P104+(-'Swap - Encargos'!$L21+'Swap - Encargos'!S21)</f>
        <v>147</v>
      </c>
      <c r="Q104" s="4">
        <f>Forward!Q104+(-'Swap - Encargos'!$L21+'Swap - Encargos'!T21)</f>
        <v>160</v>
      </c>
      <c r="R104" s="4">
        <f>Forward!R104+(-'Swap - Encargos'!$L21+'Swap - Encargos'!U21)</f>
        <v>158</v>
      </c>
      <c r="S104" s="4">
        <f>Forward!S104+(-'Swap - Encargos'!$L21+'Swap - Encargos'!V21)</f>
        <v>156</v>
      </c>
      <c r="T104" s="4">
        <f>Forward!T104+(-'Swap - Encargos'!$L21+'Swap - Encargos'!W21)</f>
        <v>154</v>
      </c>
      <c r="U104" s="4">
        <f>Forward!U104</f>
        <v>0</v>
      </c>
      <c r="V104" s="6"/>
      <c r="W104" s="20">
        <f t="shared" si="0"/>
        <v>126.5</v>
      </c>
      <c r="X104" s="20">
        <f t="shared" si="1"/>
        <v>212.41923868312756</v>
      </c>
      <c r="Y104" s="23">
        <f t="shared" si="2"/>
        <v>135.19999999999999</v>
      </c>
      <c r="Z104" s="23">
        <f t="shared" si="3"/>
        <v>206.29691358024684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190.3</v>
      </c>
      <c r="AJ104" s="9">
        <f t="shared" si="8"/>
        <v>0.60069444444444442</v>
      </c>
      <c r="AK104" s="9">
        <f t="shared" si="9"/>
        <v>0.60069444444444442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  <c r="AS104" s="30"/>
      <c r="BT104" s="31"/>
      <c r="BV104" s="30"/>
      <c r="CV104" s="31"/>
    </row>
    <row r="105" spans="1:100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Encargos'!$L22+'Swap - Encargos'!O22)</f>
        <v>121</v>
      </c>
      <c r="M105" s="4">
        <f>Forward!M105+(-'Swap - Encargos'!$L22+'Swap - Encargos'!P22)</f>
        <v>116</v>
      </c>
      <c r="N105" s="4">
        <f>Forward!N105+(-'Swap - Encargos'!$L22+'Swap - Encargos'!Q22)</f>
        <v>132</v>
      </c>
      <c r="O105" s="4">
        <f>Forward!O105+(-'Swap - Encargos'!$L22+'Swap - Encargos'!R22)</f>
        <v>143</v>
      </c>
      <c r="P105" s="4">
        <f>Forward!P105+(-'Swap - Encargos'!$L22+'Swap - Encargos'!S22)</f>
        <v>147</v>
      </c>
      <c r="Q105" s="4">
        <f>Forward!Q105+(-'Swap - Encargos'!$L22+'Swap - Encargos'!T22)</f>
        <v>160</v>
      </c>
      <c r="R105" s="4">
        <f>Forward!R105+(-'Swap - Encargos'!$L22+'Swap - Encargos'!U22)</f>
        <v>158</v>
      </c>
      <c r="S105" s="4">
        <f>Forward!S105+(-'Swap - Encargos'!$L22+'Swap - Encargos'!V22)</f>
        <v>156</v>
      </c>
      <c r="T105" s="4">
        <f>Forward!T105+(-'Swap - Encargos'!$L22+'Swap - Encargos'!W22)</f>
        <v>154</v>
      </c>
      <c r="U105" s="4">
        <f>Forward!U105</f>
        <v>0</v>
      </c>
      <c r="V105" s="6"/>
      <c r="W105" s="20">
        <f t="shared" si="0"/>
        <v>127.27777777777777</v>
      </c>
      <c r="X105" s="20">
        <f t="shared" si="1"/>
        <v>212.41923868312756</v>
      </c>
      <c r="Y105" s="23">
        <f t="shared" si="2"/>
        <v>136.35</v>
      </c>
      <c r="Z105" s="23">
        <f t="shared" si="3"/>
        <v>206.29691358024684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189.52222222222224</v>
      </c>
      <c r="AJ105" s="9">
        <f t="shared" si="8"/>
        <v>0.59823933782267114</v>
      </c>
      <c r="AK105" s="9">
        <f t="shared" si="9"/>
        <v>0.59823933782267114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  <c r="AS105" s="30"/>
      <c r="BT105" s="31"/>
      <c r="BV105" s="30"/>
      <c r="CV105" s="31"/>
    </row>
    <row r="106" spans="1:100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Encargos'!$L23+'Swap - Encargos'!O23)</f>
        <v>115</v>
      </c>
      <c r="M106" s="4">
        <f>Forward!M106+(-'Swap - Encargos'!$L23+'Swap - Encargos'!P23)</f>
        <v>113</v>
      </c>
      <c r="N106" s="4">
        <f>Forward!N106+(-'Swap - Encargos'!$L23+'Swap - Encargos'!Q23)</f>
        <v>128</v>
      </c>
      <c r="O106" s="4">
        <f>Forward!O106+(-'Swap - Encargos'!$L23+'Swap - Encargos'!R23)</f>
        <v>138</v>
      </c>
      <c r="P106" s="4">
        <f>Forward!P106+(-'Swap - Encargos'!$L23+'Swap - Encargos'!S23)</f>
        <v>149</v>
      </c>
      <c r="Q106" s="4">
        <f>Forward!Q106+(-'Swap - Encargos'!$L23+'Swap - Encargos'!T23)</f>
        <v>162</v>
      </c>
      <c r="R106" s="4">
        <f>Forward!R106+(-'Swap - Encargos'!$L23+'Swap - Encargos'!U23)</f>
        <v>160</v>
      </c>
      <c r="S106" s="4">
        <f>Forward!S106+(-'Swap - Encargos'!$L23+'Swap - Encargos'!V23)</f>
        <v>158</v>
      </c>
      <c r="T106" s="4">
        <f>Forward!T106+(-'Swap - Encargos'!$L23+'Swap - Encargos'!W23)</f>
        <v>156</v>
      </c>
      <c r="U106" s="4">
        <f>Forward!U106</f>
        <v>0</v>
      </c>
      <c r="V106" s="6"/>
      <c r="W106" s="20">
        <f t="shared" si="0"/>
        <v>123.77777777777777</v>
      </c>
      <c r="X106" s="20">
        <f t="shared" si="1"/>
        <v>212.41923868312756</v>
      </c>
      <c r="Y106" s="23">
        <f t="shared" si="2"/>
        <v>134.86666666666667</v>
      </c>
      <c r="Z106" s="23">
        <f t="shared" si="3"/>
        <v>206.29691358024684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193.02222222222224</v>
      </c>
      <c r="AJ106" s="9">
        <f t="shared" si="8"/>
        <v>0.60928731762065103</v>
      </c>
      <c r="AK106" s="9">
        <f t="shared" si="9"/>
        <v>0.60928731762065103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  <c r="AS106" s="30"/>
      <c r="BT106" s="31"/>
      <c r="BV106" s="30"/>
      <c r="CV106" s="31"/>
    </row>
    <row r="107" spans="1:100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Encargos'!$L24+'Swap - Encargos'!O24)</f>
        <v>117</v>
      </c>
      <c r="M107" s="4">
        <f>Forward!M107+(-'Swap - Encargos'!$L24+'Swap - Encargos'!P24)</f>
        <v>115</v>
      </c>
      <c r="N107" s="4">
        <f>Forward!N107+(-'Swap - Encargos'!$L24+'Swap - Encargos'!Q24)</f>
        <v>132</v>
      </c>
      <c r="O107" s="4">
        <f>Forward!O107+(-'Swap - Encargos'!$L24+'Swap - Encargos'!R24)</f>
        <v>137</v>
      </c>
      <c r="P107" s="4">
        <f>Forward!P107+(-'Swap - Encargos'!$L24+'Swap - Encargos'!S24)</f>
        <v>148</v>
      </c>
      <c r="Q107" s="4">
        <f>Forward!Q107+(-'Swap - Encargos'!$L24+'Swap - Encargos'!T24)</f>
        <v>158</v>
      </c>
      <c r="R107" s="4">
        <f>Forward!R107+(-'Swap - Encargos'!$L24+'Swap - Encargos'!U24)</f>
        <v>156</v>
      </c>
      <c r="S107" s="4">
        <f>Forward!S107+(-'Swap - Encargos'!$L24+'Swap - Encargos'!V24)</f>
        <v>154</v>
      </c>
      <c r="T107" s="4">
        <f>Forward!T107+(-'Swap - Encargos'!$L24+'Swap - Encargos'!W24)</f>
        <v>152</v>
      </c>
      <c r="U107" s="4">
        <f>Forward!U107</f>
        <v>0</v>
      </c>
      <c r="V107" s="6"/>
      <c r="W107" s="20">
        <f t="shared" si="0"/>
        <v>126.33333333333333</v>
      </c>
      <c r="X107" s="20">
        <f t="shared" si="1"/>
        <v>212.41923868312756</v>
      </c>
      <c r="Y107" s="23">
        <f t="shared" si="2"/>
        <v>135.94999999999999</v>
      </c>
      <c r="Z107" s="23">
        <f t="shared" si="3"/>
        <v>206.29691358024684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190.4666666666667</v>
      </c>
      <c r="AJ107" s="9">
        <f t="shared" si="8"/>
        <v>0.60122053872053882</v>
      </c>
      <c r="AK107" s="9">
        <f t="shared" si="9"/>
        <v>0.60122053872053882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  <c r="AS107" s="30"/>
      <c r="BT107" s="31"/>
      <c r="BV107" s="30"/>
      <c r="CV107" s="31"/>
    </row>
    <row r="108" spans="1:100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Encargos'!$L25+'Swap - Encargos'!O25)</f>
        <v>117</v>
      </c>
      <c r="M108" s="4">
        <f>Forward!M108+(-'Swap - Encargos'!$L25+'Swap - Encargos'!P25)</f>
        <v>127</v>
      </c>
      <c r="N108" s="4">
        <f>Forward!N108+(-'Swap - Encargos'!$L25+'Swap - Encargos'!Q25)</f>
        <v>140</v>
      </c>
      <c r="O108" s="4">
        <f>Forward!O108+(-'Swap - Encargos'!$L25+'Swap - Encargos'!R25)</f>
        <v>145</v>
      </c>
      <c r="P108" s="4">
        <f>Forward!P108+(-'Swap - Encargos'!$L25+'Swap - Encargos'!S25)</f>
        <v>146</v>
      </c>
      <c r="Q108" s="4">
        <f>Forward!Q108+(-'Swap - Encargos'!$L25+'Swap - Encargos'!T25)</f>
        <v>163</v>
      </c>
      <c r="R108" s="4">
        <f>Forward!R108+(-'Swap - Encargos'!$L25+'Swap - Encargos'!U25)</f>
        <v>161</v>
      </c>
      <c r="S108" s="4">
        <f>Forward!S108+(-'Swap - Encargos'!$L25+'Swap - Encargos'!V25)</f>
        <v>159</v>
      </c>
      <c r="T108" s="4">
        <f>Forward!T108+(-'Swap - Encargos'!$L25+'Swap - Encargos'!W25)</f>
        <v>157</v>
      </c>
      <c r="U108" s="4">
        <f>Forward!U108</f>
        <v>0</v>
      </c>
      <c r="V108" s="6"/>
      <c r="W108" s="20">
        <f t="shared" si="0"/>
        <v>135.77777777777777</v>
      </c>
      <c r="X108" s="20">
        <f t="shared" si="1"/>
        <v>212.41923868312756</v>
      </c>
      <c r="Y108" s="23">
        <f t="shared" si="2"/>
        <v>142.66666666666666</v>
      </c>
      <c r="Z108" s="23">
        <f t="shared" si="3"/>
        <v>206.29691358024684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181.02222222222224</v>
      </c>
      <c r="AJ108" s="9">
        <f t="shared" si="8"/>
        <v>0.57140852974186307</v>
      </c>
      <c r="AK108" s="9">
        <f t="shared" si="9"/>
        <v>0.57140852974186307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  <c r="AS108" s="30"/>
      <c r="BU108" s="35"/>
      <c r="CV108" s="31"/>
    </row>
    <row r="109" spans="1:100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Encargos'!$L26+'Swap - Encargos'!O26)</f>
        <v>118</v>
      </c>
      <c r="M109" s="4">
        <f>Forward!M109+(-'Swap - Encargos'!$L26+'Swap - Encargos'!P26)</f>
        <v>127</v>
      </c>
      <c r="N109" s="4">
        <f>Forward!N109+(-'Swap - Encargos'!$L26+'Swap - Encargos'!Q26)</f>
        <v>151</v>
      </c>
      <c r="O109" s="4">
        <f>Forward!O109+(-'Swap - Encargos'!$L26+'Swap - Encargos'!R26)</f>
        <v>159</v>
      </c>
      <c r="P109" s="4">
        <f>Forward!P109+(-'Swap - Encargos'!$L26+'Swap - Encargos'!S26)</f>
        <v>162</v>
      </c>
      <c r="Q109" s="4">
        <f>Forward!Q109+(-'Swap - Encargos'!$L26+'Swap - Encargos'!T26)</f>
        <v>171</v>
      </c>
      <c r="R109" s="4">
        <f>Forward!R109+(-'Swap - Encargos'!$L26+'Swap - Encargos'!U26)</f>
        <v>169</v>
      </c>
      <c r="S109" s="4">
        <f>Forward!S109+(-'Swap - Encargos'!$L26+'Swap - Encargos'!V26)</f>
        <v>167</v>
      </c>
      <c r="T109" s="4">
        <f>Forward!T109+(-'Swap - Encargos'!$L26+'Swap - Encargos'!W26)</f>
        <v>165</v>
      </c>
      <c r="U109" s="4">
        <f>Forward!U109</f>
        <v>0</v>
      </c>
      <c r="V109" s="6"/>
      <c r="W109" s="20">
        <f t="shared" si="0"/>
        <v>144.52777777777777</v>
      </c>
      <c r="X109" s="20">
        <f t="shared" si="1"/>
        <v>212.41923868312756</v>
      </c>
      <c r="Y109" s="23">
        <f t="shared" si="2"/>
        <v>153.11666666666667</v>
      </c>
      <c r="Z109" s="23">
        <f t="shared" si="3"/>
        <v>206.29691358024684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172.27222222222224</v>
      </c>
      <c r="AJ109" s="9">
        <f t="shared" si="8"/>
        <v>0.54378858024691357</v>
      </c>
      <c r="AK109" s="9">
        <f t="shared" si="9"/>
        <v>0.54378858024691357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  <c r="AS109" s="30"/>
      <c r="BU109" s="35"/>
      <c r="CV109" s="31"/>
    </row>
    <row r="110" spans="1:100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Encargos'!$L27+'Swap - Encargos'!P27)</f>
        <v>129</v>
      </c>
      <c r="N110" s="4">
        <f>Forward!N110+(-'Swap - Encargos'!$L27+'Swap - Encargos'!Q27)</f>
        <v>148</v>
      </c>
      <c r="O110" s="4">
        <f>Forward!O110+(-'Swap - Encargos'!$L27+'Swap - Encargos'!R27)</f>
        <v>153</v>
      </c>
      <c r="P110" s="4">
        <f>Forward!P110+(-'Swap - Encargos'!$L27+'Swap - Encargos'!S27)</f>
        <v>178</v>
      </c>
      <c r="Q110" s="4">
        <f>Forward!Q110+(-'Swap - Encargos'!$L27+'Swap - Encargos'!T27)</f>
        <v>174</v>
      </c>
      <c r="R110" s="4">
        <f>Forward!R110+(-'Swap - Encargos'!$L27+'Swap - Encargos'!U27)</f>
        <v>175</v>
      </c>
      <c r="S110" s="4">
        <f>Forward!S110+(-'Swap - Encargos'!$L27+'Swap - Encargos'!V27)</f>
        <v>173</v>
      </c>
      <c r="T110" s="4">
        <f>Forward!T110+(-'Swap - Encargos'!$L27+'Swap - Encargos'!W27)</f>
        <v>171</v>
      </c>
      <c r="U110" s="4">
        <f>Forward!U110</f>
        <v>0</v>
      </c>
      <c r="V110" s="6"/>
      <c r="W110" s="20">
        <f t="shared" si="0"/>
        <v>143.33333333333334</v>
      </c>
      <c r="X110" s="20">
        <f t="shared" si="1"/>
        <v>212.41923868312756</v>
      </c>
      <c r="Y110" s="23">
        <f t="shared" si="2"/>
        <v>156.4</v>
      </c>
      <c r="Z110" s="23">
        <f t="shared" si="3"/>
        <v>206.29691358024684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203.16666666666666</v>
      </c>
      <c r="AJ110" s="9">
        <f t="shared" si="8"/>
        <v>0.58633958633958627</v>
      </c>
      <c r="AK110" s="9">
        <f t="shared" si="9"/>
        <v>0.58633958633958627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  <c r="AS110" s="30"/>
      <c r="BN110" s="27"/>
      <c r="BO110" s="28"/>
      <c r="BP110" s="28"/>
      <c r="BQ110" s="28"/>
      <c r="BR110" s="28"/>
      <c r="BS110" s="28"/>
      <c r="BT110" s="28"/>
      <c r="BV110" s="28"/>
      <c r="BW110" s="28"/>
      <c r="BX110" s="28"/>
      <c r="BY110" s="28"/>
      <c r="BZ110" s="28"/>
      <c r="CA110" s="29"/>
      <c r="CV110" s="31"/>
    </row>
    <row r="111" spans="1:100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Encargos'!$L28+'Swap - Encargos'!P28)</f>
        <v>169</v>
      </c>
      <c r="N111" s="4">
        <f>Forward!N111+(-'Swap - Encargos'!$L28+'Swap - Encargos'!Q28)</f>
        <v>226</v>
      </c>
      <c r="O111" s="4">
        <f>Forward!O111+(-'Swap - Encargos'!$L28+'Swap - Encargos'!R28)</f>
        <v>210</v>
      </c>
      <c r="P111" s="4">
        <f>Forward!P111+(-'Swap - Encargos'!$L28+'Swap - Encargos'!S28)</f>
        <v>211</v>
      </c>
      <c r="Q111" s="4">
        <f>Forward!Q111+(-'Swap - Encargos'!$L28+'Swap - Encargos'!T28)</f>
        <v>202</v>
      </c>
      <c r="R111" s="4">
        <f>Forward!R111+(-'Swap - Encargos'!$L28+'Swap - Encargos'!U28)</f>
        <v>197</v>
      </c>
      <c r="S111" s="4">
        <f>Forward!S111+(-'Swap - Encargos'!$L28+'Swap - Encargos'!V28)</f>
        <v>192</v>
      </c>
      <c r="T111" s="4">
        <f>Forward!T111+(-'Swap - Encargos'!$L28+'Swap - Encargos'!W28)</f>
        <v>187</v>
      </c>
      <c r="U111" s="4">
        <f>Forward!U111</f>
        <v>0</v>
      </c>
      <c r="V111" s="6"/>
      <c r="W111" s="20">
        <f t="shared" si="0"/>
        <v>202.83333333333334</v>
      </c>
      <c r="X111" s="20">
        <f t="shared" si="1"/>
        <v>212.41923868312756</v>
      </c>
      <c r="Y111" s="23">
        <f t="shared" si="2"/>
        <v>204.06666666666666</v>
      </c>
      <c r="Z111" s="23">
        <f t="shared" si="3"/>
        <v>206.29691358024684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143.66666666666666</v>
      </c>
      <c r="AJ111" s="9">
        <f t="shared" si="8"/>
        <v>0.41462241462241461</v>
      </c>
      <c r="AK111" s="9">
        <f t="shared" si="9"/>
        <v>0.41462241462241461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  <c r="AS111" s="30"/>
      <c r="BN111" s="30"/>
      <c r="CA111" s="31"/>
      <c r="CV111" s="31"/>
    </row>
    <row r="112" spans="1:100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Encargos'!$L29+'Swap - Encargos'!P29)</f>
        <v>167</v>
      </c>
      <c r="N112" s="4">
        <f>Forward!N112+(-'Swap - Encargos'!$L29+'Swap - Encargos'!Q29)</f>
        <v>213</v>
      </c>
      <c r="O112" s="4">
        <f>Forward!O112+(-'Swap - Encargos'!$L29+'Swap - Encargos'!R29)</f>
        <v>203</v>
      </c>
      <c r="P112" s="4">
        <f>Forward!P112+(-'Swap - Encargos'!$L29+'Swap - Encargos'!S29)</f>
        <v>202</v>
      </c>
      <c r="Q112" s="4">
        <f>Forward!Q112+(-'Swap - Encargos'!$L29+'Swap - Encargos'!T29)</f>
        <v>199</v>
      </c>
      <c r="R112" s="4">
        <f>Forward!R112+(-'Swap - Encargos'!$L29+'Swap - Encargos'!U29)</f>
        <v>196</v>
      </c>
      <c r="S112" s="4">
        <f>Forward!S112+(-'Swap - Encargos'!$L29+'Swap - Encargos'!V29)</f>
        <v>191</v>
      </c>
      <c r="T112" s="4">
        <f>Forward!T112+(-'Swap - Encargos'!$L29+'Swap - Encargos'!W29)</f>
        <v>186</v>
      </c>
      <c r="U112" s="4">
        <f>Forward!U112</f>
        <v>0</v>
      </c>
      <c r="V112" s="6"/>
      <c r="W112" s="20">
        <f t="shared" si="0"/>
        <v>196.27777777777777</v>
      </c>
      <c r="X112" s="20">
        <f t="shared" si="1"/>
        <v>212.41923868312756</v>
      </c>
      <c r="Y112" s="23">
        <f t="shared" si="2"/>
        <v>197.76666666666668</v>
      </c>
      <c r="Z112" s="23">
        <f t="shared" si="3"/>
        <v>206.29691358024684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150.22222222222223</v>
      </c>
      <c r="AJ112" s="9">
        <f t="shared" si="8"/>
        <v>0.43354176687510021</v>
      </c>
      <c r="AK112" s="9">
        <f t="shared" si="9"/>
        <v>0.43354176687510021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  <c r="AS112" s="30"/>
      <c r="BN112" s="30"/>
      <c r="CA112" s="31"/>
      <c r="CV112" s="31"/>
    </row>
    <row r="113" spans="1:100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Encargos'!$L30+'Swap - Encargos'!P30)</f>
        <v>157</v>
      </c>
      <c r="N113" s="4">
        <f>Forward!N113+(-'Swap - Encargos'!$L30+'Swap - Encargos'!Q30)</f>
        <v>191</v>
      </c>
      <c r="O113" s="4">
        <f>Forward!O113+(-'Swap - Encargos'!$L30+'Swap - Encargos'!R30)</f>
        <v>190</v>
      </c>
      <c r="P113" s="4">
        <f>Forward!P113+(-'Swap - Encargos'!$L30+'Swap - Encargos'!S30)</f>
        <v>188</v>
      </c>
      <c r="Q113" s="4">
        <f>Forward!Q113+(-'Swap - Encargos'!$L30+'Swap - Encargos'!T30)</f>
        <v>187</v>
      </c>
      <c r="R113" s="4">
        <f>Forward!R113+(-'Swap - Encargos'!$L30+'Swap - Encargos'!U30)</f>
        <v>176</v>
      </c>
      <c r="S113" s="4">
        <f>Forward!S113+(-'Swap - Encargos'!$L30+'Swap - Encargos'!V30)</f>
        <v>171</v>
      </c>
      <c r="T113" s="4">
        <f>Forward!T113+(-'Swap - Encargos'!$L30+'Swap - Encargos'!W30)</f>
        <v>166</v>
      </c>
      <c r="U113" s="4">
        <f>Forward!U113</f>
        <v>0</v>
      </c>
      <c r="V113" s="6"/>
      <c r="W113" s="20">
        <f t="shared" si="0"/>
        <v>181.91666666666666</v>
      </c>
      <c r="X113" s="20">
        <f t="shared" si="1"/>
        <v>212.41923868312756</v>
      </c>
      <c r="Y113" s="23">
        <f t="shared" si="2"/>
        <v>183.55</v>
      </c>
      <c r="Z113" s="23">
        <f t="shared" si="3"/>
        <v>206.29691358024684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164.58333333333334</v>
      </c>
      <c r="AJ113" s="9">
        <f t="shared" si="8"/>
        <v>0.47498797498797501</v>
      </c>
      <c r="AK113" s="9">
        <f t="shared" si="9"/>
        <v>0.47498797498797501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  <c r="AS113" s="30"/>
      <c r="BN113" s="30"/>
      <c r="CA113" s="31"/>
      <c r="CV113" s="31"/>
    </row>
    <row r="114" spans="1:100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Encargos'!$L31+'Swap - Encargos'!P31)</f>
        <v>137</v>
      </c>
      <c r="N114" s="4">
        <f>Forward!N114+(-'Swap - Encargos'!$L31+'Swap - Encargos'!Q31)</f>
        <v>175</v>
      </c>
      <c r="O114" s="4">
        <f>Forward!O114+(-'Swap - Encargos'!$L31+'Swap - Encargos'!R31)</f>
        <v>185</v>
      </c>
      <c r="P114" s="4">
        <f>Forward!P114+(-'Swap - Encargos'!$L31+'Swap - Encargos'!S31)</f>
        <v>179</v>
      </c>
      <c r="Q114" s="4">
        <f>Forward!Q114+(-'Swap - Encargos'!$L31+'Swap - Encargos'!T31)</f>
        <v>176</v>
      </c>
      <c r="R114" s="4">
        <f>Forward!R114+(-'Swap - Encargos'!$L31+'Swap - Encargos'!U31)</f>
        <v>171</v>
      </c>
      <c r="S114" s="4">
        <f>Forward!S114+(-'Swap - Encargos'!$L31+'Swap - Encargos'!V31)</f>
        <v>166</v>
      </c>
      <c r="T114" s="4">
        <f>Forward!T114+(-'Swap - Encargos'!$L31+'Swap - Encargos'!W31)</f>
        <v>161</v>
      </c>
      <c r="U114" s="4">
        <f>Forward!U114</f>
        <v>0</v>
      </c>
      <c r="V114" s="6"/>
      <c r="W114" s="20">
        <f t="shared" si="0"/>
        <v>170.33333333333334</v>
      </c>
      <c r="X114" s="20">
        <f t="shared" si="1"/>
        <v>212.41923868312756</v>
      </c>
      <c r="Y114" s="23">
        <f t="shared" si="2"/>
        <v>172.66666666666666</v>
      </c>
      <c r="Z114" s="23">
        <f t="shared" si="3"/>
        <v>206.29691358024684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176.16666666666666</v>
      </c>
      <c r="AJ114" s="9">
        <f t="shared" si="8"/>
        <v>0.50841750841750843</v>
      </c>
      <c r="AK114" s="9">
        <f t="shared" si="9"/>
        <v>0.50841750841750843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  <c r="AS114" s="30"/>
      <c r="BN114" s="30"/>
      <c r="CA114" s="31"/>
      <c r="CV114" s="31"/>
    </row>
    <row r="115" spans="1:100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Encargos'!$L32+'Swap - Encargos'!P32)</f>
        <v>191</v>
      </c>
      <c r="N115" s="4">
        <f>Forward!N115+(-'Swap - Encargos'!$L32+'Swap - Encargos'!Q32)</f>
        <v>202</v>
      </c>
      <c r="O115" s="4">
        <f>Forward!O115+(-'Swap - Encargos'!$L32+'Swap - Encargos'!R32)</f>
        <v>198</v>
      </c>
      <c r="P115" s="4">
        <f>Forward!P115+(-'Swap - Encargos'!$L32+'Swap - Encargos'!S32)</f>
        <v>187</v>
      </c>
      <c r="Q115" s="4">
        <f>Forward!Q115+(-'Swap - Encargos'!$L32+'Swap - Encargos'!T32)</f>
        <v>184</v>
      </c>
      <c r="R115" s="4">
        <f>Forward!R115+(-'Swap - Encargos'!$L32+'Swap - Encargos'!U32)</f>
        <v>176</v>
      </c>
      <c r="S115" s="4">
        <f>Forward!S115+(-'Swap - Encargos'!$L32+'Swap - Encargos'!V32)</f>
        <v>171</v>
      </c>
      <c r="T115" s="4">
        <f>Forward!T115+(-'Swap - Encargos'!$L32+'Swap - Encargos'!W32)</f>
        <v>166</v>
      </c>
      <c r="U115" s="4">
        <f>Forward!U115</f>
        <v>0</v>
      </c>
      <c r="V115" s="6"/>
      <c r="W115" s="20">
        <f t="shared" si="0"/>
        <v>196.44444444444446</v>
      </c>
      <c r="X115" s="20">
        <f t="shared" si="1"/>
        <v>212.41923868312756</v>
      </c>
      <c r="Y115" s="23">
        <f t="shared" si="2"/>
        <v>191.15</v>
      </c>
      <c r="Z115" s="23">
        <f t="shared" si="3"/>
        <v>206.29691358024684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150.05555555555554</v>
      </c>
      <c r="AJ115" s="9">
        <f t="shared" si="8"/>
        <v>0.43306076639409968</v>
      </c>
      <c r="AK115" s="9">
        <f t="shared" si="9"/>
        <v>0.43306076639409968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  <c r="AS115" s="30"/>
      <c r="BN115" s="30"/>
      <c r="CA115" s="31"/>
      <c r="CV115" s="31"/>
    </row>
    <row r="116" spans="1:100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Encargos'!$L33+'Swap - Encargos'!P33)</f>
        <v>246</v>
      </c>
      <c r="N116" s="4">
        <f>Forward!N116+(-'Swap - Encargos'!$L33+'Swap - Encargos'!Q33)</f>
        <v>224</v>
      </c>
      <c r="O116" s="4">
        <f>Forward!O116+(-'Swap - Encargos'!$L33+'Swap - Encargos'!R33)</f>
        <v>204</v>
      </c>
      <c r="P116" s="4">
        <f>Forward!P116+(-'Swap - Encargos'!$L33+'Swap - Encargos'!S33)</f>
        <v>191</v>
      </c>
      <c r="Q116" s="4">
        <f>Forward!Q116+(-'Swap - Encargos'!$L33+'Swap - Encargos'!T33)</f>
        <v>183</v>
      </c>
      <c r="R116" s="4">
        <f>Forward!R116+(-'Swap - Encargos'!$L33+'Swap - Encargos'!U33)</f>
        <v>177</v>
      </c>
      <c r="S116" s="4">
        <f>Forward!S116+(-'Swap - Encargos'!$L33+'Swap - Encargos'!V33)</f>
        <v>172</v>
      </c>
      <c r="T116" s="4">
        <f>Forward!T116+(-'Swap - Encargos'!$L33+'Swap - Encargos'!W33)</f>
        <v>167</v>
      </c>
      <c r="U116" s="4">
        <f>Forward!U116</f>
        <v>0</v>
      </c>
      <c r="V116" s="6"/>
      <c r="W116" s="20">
        <f t="shared" si="0"/>
        <v>215.5</v>
      </c>
      <c r="X116" s="20">
        <f t="shared" si="1"/>
        <v>212.41923868312756</v>
      </c>
      <c r="Y116" s="23">
        <f t="shared" si="2"/>
        <v>202.7</v>
      </c>
      <c r="Z116" s="23">
        <f t="shared" si="3"/>
        <v>206.29691358024684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131</v>
      </c>
      <c r="AJ116" s="9">
        <f t="shared" si="8"/>
        <v>0.37806637806637805</v>
      </c>
      <c r="AK116" s="9">
        <f t="shared" si="9"/>
        <v>0.37806637806637805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  <c r="AS116" s="30"/>
      <c r="BN116" s="30"/>
      <c r="CA116" s="31"/>
      <c r="CV116" s="31"/>
    </row>
    <row r="117" spans="1:100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Encargos'!$L34+'Swap - Encargos'!P34)</f>
        <v>194</v>
      </c>
      <c r="N117" s="4">
        <f>Forward!N117+(-'Swap - Encargos'!$L34+'Swap - Encargos'!Q34)</f>
        <v>212</v>
      </c>
      <c r="O117" s="4">
        <f>Forward!O117+(-'Swap - Encargos'!$L34+'Swap - Encargos'!R34)</f>
        <v>193</v>
      </c>
      <c r="P117" s="4">
        <f>Forward!P117+(-'Swap - Encargos'!$L34+'Swap - Encargos'!S34)</f>
        <v>189</v>
      </c>
      <c r="Q117" s="4">
        <f>Forward!Q117+(-'Swap - Encargos'!$L34+'Swap - Encargos'!T34)</f>
        <v>183</v>
      </c>
      <c r="R117" s="4">
        <f>Forward!R117+(-'Swap - Encargos'!$L34+'Swap - Encargos'!U34)</f>
        <v>174</v>
      </c>
      <c r="S117" s="4">
        <f>Forward!S117+(-'Swap - Encargos'!$L34+'Swap - Encargos'!V34)</f>
        <v>169</v>
      </c>
      <c r="T117" s="4">
        <f>Forward!T117+(-'Swap - Encargos'!$L34+'Swap - Encargos'!W34)</f>
        <v>164</v>
      </c>
      <c r="U117" s="4">
        <f>Forward!U117</f>
        <v>0</v>
      </c>
      <c r="V117" s="6"/>
      <c r="W117" s="20">
        <f t="shared" si="0"/>
        <v>198.69444444444446</v>
      </c>
      <c r="X117" s="20">
        <f t="shared" si="1"/>
        <v>212.41923868312756</v>
      </c>
      <c r="Y117" s="23">
        <f t="shared" si="2"/>
        <v>191.86666666666667</v>
      </c>
      <c r="Z117" s="23">
        <f t="shared" si="3"/>
        <v>206.29691358024684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147.80555555555554</v>
      </c>
      <c r="AJ117" s="9">
        <f t="shared" si="8"/>
        <v>0.42656725990059319</v>
      </c>
      <c r="AK117" s="9">
        <f t="shared" si="9"/>
        <v>0.42656725990059319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  <c r="AS117" s="30"/>
      <c r="BN117" s="30"/>
      <c r="CA117" s="31"/>
      <c r="CV117" s="31"/>
    </row>
    <row r="118" spans="1:100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Encargos'!$L35+'Swap - Encargos'!P35)</f>
        <v>240</v>
      </c>
      <c r="N118" s="4">
        <f>Forward!N118+(-'Swap - Encargos'!$L35+'Swap - Encargos'!Q35)</f>
        <v>229</v>
      </c>
      <c r="O118" s="4">
        <f>Forward!O118+(-'Swap - Encargos'!$L35+'Swap - Encargos'!R35)</f>
        <v>204</v>
      </c>
      <c r="P118" s="4">
        <f>Forward!P118+(-'Swap - Encargos'!$L35+'Swap - Encargos'!S35)</f>
        <v>191</v>
      </c>
      <c r="Q118" s="4">
        <f>Forward!Q118+(-'Swap - Encargos'!$L35+'Swap - Encargos'!T35)</f>
        <v>187</v>
      </c>
      <c r="R118" s="4">
        <f>Forward!R118+(-'Swap - Encargos'!$L35+'Swap - Encargos'!U35)</f>
        <v>182</v>
      </c>
      <c r="S118" s="4">
        <f>Forward!S118+(-'Swap - Encargos'!$L35+'Swap - Encargos'!V35)</f>
        <v>177</v>
      </c>
      <c r="T118" s="4">
        <f>Forward!T118+(-'Swap - Encargos'!$L35+'Swap - Encargos'!W35)</f>
        <v>172</v>
      </c>
      <c r="U118" s="4">
        <f>Forward!U118</f>
        <v>0</v>
      </c>
      <c r="V118" s="6"/>
      <c r="W118" s="20">
        <f t="shared" si="0"/>
        <v>213.44444444444446</v>
      </c>
      <c r="X118" s="20">
        <f t="shared" si="1"/>
        <v>212.41923868312756</v>
      </c>
      <c r="Y118" s="23">
        <f t="shared" si="2"/>
        <v>202.46666666666667</v>
      </c>
      <c r="Z118" s="23">
        <f t="shared" si="3"/>
        <v>206.29691358024684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133.05555555555554</v>
      </c>
      <c r="AJ118" s="9">
        <f t="shared" si="8"/>
        <v>0.38399871733205065</v>
      </c>
      <c r="AK118" s="9">
        <f t="shared" si="9"/>
        <v>0.38399871733205065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  <c r="AS118" s="30"/>
      <c r="BN118" s="30"/>
      <c r="CA118" s="31"/>
      <c r="CV118" s="31"/>
    </row>
    <row r="119" spans="1:100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Encargos'!$L36+'Swap - Encargos'!P36)</f>
        <v>332</v>
      </c>
      <c r="N119" s="4">
        <f>Forward!N119+(-'Swap - Encargos'!$L36+'Swap - Encargos'!Q36)</f>
        <v>250</v>
      </c>
      <c r="O119" s="4">
        <f>Forward!O119+(-'Swap - Encargos'!$L36+'Swap - Encargos'!R36)</f>
        <v>204</v>
      </c>
      <c r="P119" s="4">
        <f>Forward!P119+(-'Swap - Encargos'!$L36+'Swap - Encargos'!S36)</f>
        <v>187</v>
      </c>
      <c r="Q119" s="4">
        <f>Forward!Q119+(-'Swap - Encargos'!$L36+'Swap - Encargos'!T36)</f>
        <v>184</v>
      </c>
      <c r="R119" s="4">
        <f>Forward!R119+(-'Swap - Encargos'!$L36+'Swap - Encargos'!U36)</f>
        <v>179</v>
      </c>
      <c r="S119" s="4">
        <f>Forward!S119+(-'Swap - Encargos'!$L36+'Swap - Encargos'!V36)</f>
        <v>174</v>
      </c>
      <c r="T119" s="4">
        <f>Forward!T119+(-'Swap - Encargos'!$L36+'Swap - Encargos'!W36)</f>
        <v>169</v>
      </c>
      <c r="U119" s="4">
        <f>Forward!U119</f>
        <v>0</v>
      </c>
      <c r="V119" s="6"/>
      <c r="W119" s="20">
        <f t="shared" si="0"/>
        <v>225.75</v>
      </c>
      <c r="X119" s="20">
        <f t="shared" si="1"/>
        <v>212.41923868312756</v>
      </c>
      <c r="Y119" s="23">
        <f t="shared" si="2"/>
        <v>208.45</v>
      </c>
      <c r="Z119" s="23">
        <f t="shared" si="3"/>
        <v>206.29691358024684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120.75</v>
      </c>
      <c r="AJ119" s="9">
        <f t="shared" si="8"/>
        <v>0.34848484848484851</v>
      </c>
      <c r="AK119" s="9">
        <f t="shared" si="9"/>
        <v>0.34848484848484851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  <c r="AS119" s="30"/>
      <c r="BN119" s="30"/>
      <c r="CA119" s="31"/>
      <c r="CV119" s="31"/>
    </row>
    <row r="120" spans="1:100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Encargos'!$L37+'Swap - Encargos'!P37)</f>
        <v>295</v>
      </c>
      <c r="N120" s="4">
        <f>Forward!N120+(-'Swap - Encargos'!$L37+'Swap - Encargos'!Q37)</f>
        <v>186</v>
      </c>
      <c r="O120" s="4">
        <f>Forward!O120+(-'Swap - Encargos'!$L37+'Swap - Encargos'!R37)</f>
        <v>194</v>
      </c>
      <c r="P120" s="4">
        <f>Forward!P120+(-'Swap - Encargos'!$L37+'Swap - Encargos'!S37)</f>
        <v>186</v>
      </c>
      <c r="Q120" s="4">
        <f>Forward!Q120+(-'Swap - Encargos'!$L37+'Swap - Encargos'!T37)</f>
        <v>177</v>
      </c>
      <c r="R120" s="4">
        <f>Forward!R120+(-'Swap - Encargos'!$L37+'Swap - Encargos'!U37)</f>
        <v>175</v>
      </c>
      <c r="S120" s="4">
        <f>Forward!S120+(-'Swap - Encargos'!$L37+'Swap - Encargos'!V37)</f>
        <v>170</v>
      </c>
      <c r="T120" s="4">
        <f>Forward!T120+(-'Swap - Encargos'!$L37+'Swap - Encargos'!W37)</f>
        <v>165</v>
      </c>
      <c r="U120" s="4">
        <f>Forward!U120</f>
        <v>0</v>
      </c>
      <c r="V120" s="6"/>
      <c r="W120" s="20">
        <f t="shared" si="0"/>
        <v>194.72222222222223</v>
      </c>
      <c r="X120" s="20">
        <f t="shared" si="1"/>
        <v>212.41923868312756</v>
      </c>
      <c r="Y120" s="23">
        <f t="shared" si="2"/>
        <v>187.6</v>
      </c>
      <c r="Z120" s="23">
        <f t="shared" si="3"/>
        <v>206.29691358024684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151.77777777777777</v>
      </c>
      <c r="AJ120" s="9">
        <f t="shared" si="8"/>
        <v>0.43803110469777135</v>
      </c>
      <c r="AK120" s="9">
        <f t="shared" si="9"/>
        <v>0.43803110469777135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  <c r="AS120" s="30"/>
      <c r="BN120" s="30"/>
      <c r="CA120" s="31"/>
      <c r="CV120" s="31"/>
    </row>
    <row r="121" spans="1:100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Encargos'!$L38+'Swap - Encargos'!P38)</f>
        <v>127</v>
      </c>
      <c r="N121" s="4">
        <f>Forward!N121+(-'Swap - Encargos'!$L38+'Swap - Encargos'!Q38)</f>
        <v>191</v>
      </c>
      <c r="O121" s="4">
        <f>Forward!O121+(-'Swap - Encargos'!$L38+'Swap - Encargos'!R38)</f>
        <v>196</v>
      </c>
      <c r="P121" s="4">
        <f>Forward!P121+(-'Swap - Encargos'!$L38+'Swap - Encargos'!S38)</f>
        <v>197</v>
      </c>
      <c r="Q121" s="4">
        <f>Forward!Q121+(-'Swap - Encargos'!$L38+'Swap - Encargos'!T38)</f>
        <v>193</v>
      </c>
      <c r="R121" s="4">
        <f>Forward!R121+(-'Swap - Encargos'!$L38+'Swap - Encargos'!U38)</f>
        <v>185</v>
      </c>
      <c r="S121" s="4">
        <f>Forward!S121+(-'Swap - Encargos'!$L38+'Swap - Encargos'!V38)</f>
        <v>180</v>
      </c>
      <c r="T121" s="4">
        <f>Forward!T121+(-'Swap - Encargos'!$L38+'Swap - Encargos'!W38)</f>
        <v>175</v>
      </c>
      <c r="U121" s="4">
        <f>Forward!U121</f>
        <v>0</v>
      </c>
      <c r="V121" s="6"/>
      <c r="W121" s="20">
        <f t="shared" si="0"/>
        <v>192.72222222222223</v>
      </c>
      <c r="X121" s="20">
        <f t="shared" si="1"/>
        <v>212.41923868312756</v>
      </c>
      <c r="Y121" s="23">
        <f t="shared" si="2"/>
        <v>191.43333333333334</v>
      </c>
      <c r="Z121" s="23">
        <f t="shared" si="3"/>
        <v>206.29691358024684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153.77777777777777</v>
      </c>
      <c r="AJ121" s="9">
        <f t="shared" si="8"/>
        <v>0.44380311046977711</v>
      </c>
      <c r="AK121" s="9">
        <f t="shared" si="9"/>
        <v>0.44380311046977711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  <c r="AS121" s="30"/>
      <c r="BN121" s="30"/>
      <c r="CA121" s="31"/>
      <c r="CV121" s="31"/>
    </row>
    <row r="122" spans="1:100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Encargos'!$L39+'Swap - Encargos'!Q39)</f>
        <v>188</v>
      </c>
      <c r="O122" s="4">
        <f>Forward!O122+(-'Swap - Encargos'!$L39+'Swap - Encargos'!R39)</f>
        <v>203</v>
      </c>
      <c r="P122" s="4">
        <f>Forward!P122+(-'Swap - Encargos'!$L39+'Swap - Encargos'!S39)</f>
        <v>192</v>
      </c>
      <c r="Q122" s="4">
        <f>Forward!Q122+(-'Swap - Encargos'!$L39+'Swap - Encargos'!T39)</f>
        <v>186</v>
      </c>
      <c r="R122" s="4">
        <f>Forward!R122+(-'Swap - Encargos'!$L39+'Swap - Encargos'!U39)</f>
        <v>179</v>
      </c>
      <c r="S122" s="4">
        <f>Forward!S122+(-'Swap - Encargos'!$L39+'Swap - Encargos'!V39)</f>
        <v>174</v>
      </c>
      <c r="T122" s="4">
        <f>Forward!T122+(-'Swap - Encargos'!$L39+'Swap - Encargos'!W39)</f>
        <v>169</v>
      </c>
      <c r="U122" s="4">
        <f>Forward!U122</f>
        <v>0</v>
      </c>
      <c r="V122" s="6"/>
      <c r="W122" s="20">
        <f t="shared" si="0"/>
        <v>194.33333333333334</v>
      </c>
      <c r="X122" s="20">
        <f t="shared" si="1"/>
        <v>212.41923868312756</v>
      </c>
      <c r="Y122" s="23">
        <f t="shared" si="2"/>
        <v>189.6</v>
      </c>
      <c r="Z122" s="23">
        <f t="shared" si="3"/>
        <v>206.29691358024684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183.96666666666667</v>
      </c>
      <c r="AJ122" s="9">
        <f t="shared" si="8"/>
        <v>0.48629835227773371</v>
      </c>
      <c r="AK122" s="9">
        <f t="shared" si="9"/>
        <v>0.48629835227773371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  <c r="AS122" s="30"/>
      <c r="BN122" s="30"/>
      <c r="CA122" s="31"/>
      <c r="CV122" s="31"/>
    </row>
    <row r="123" spans="1:100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Encargos'!$L40+'Swap - Encargos'!Q40)</f>
        <v>237</v>
      </c>
      <c r="O123" s="4">
        <f>Forward!O123+(-'Swap - Encargos'!$L40+'Swap - Encargos'!R40)</f>
        <v>223</v>
      </c>
      <c r="P123" s="4">
        <f>Forward!P123+(-'Swap - Encargos'!$L40+'Swap - Encargos'!S40)</f>
        <v>212</v>
      </c>
      <c r="Q123" s="4">
        <f>Forward!Q123+(-'Swap - Encargos'!$L40+'Swap - Encargos'!T40)</f>
        <v>193</v>
      </c>
      <c r="R123" s="4">
        <f>Forward!R123+(-'Swap - Encargos'!$L40+'Swap - Encargos'!U40)</f>
        <v>188</v>
      </c>
      <c r="S123" s="4">
        <f>Forward!S123+(-'Swap - Encargos'!$L40+'Swap - Encargos'!V40)</f>
        <v>183</v>
      </c>
      <c r="T123" s="4">
        <f>Forward!T123+(-'Swap - Encargos'!$L40+'Swap - Encargos'!W40)</f>
        <v>173</v>
      </c>
      <c r="U123" s="4">
        <f>Forward!U123</f>
        <v>0</v>
      </c>
      <c r="V123" s="6"/>
      <c r="W123" s="20">
        <f t="shared" si="0"/>
        <v>222.77777777777777</v>
      </c>
      <c r="X123" s="20">
        <f t="shared" si="1"/>
        <v>212.41923868312756</v>
      </c>
      <c r="Y123" s="23">
        <f t="shared" si="2"/>
        <v>209.7</v>
      </c>
      <c r="Z123" s="23">
        <f t="shared" si="3"/>
        <v>206.29691358024684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155.52222222222224</v>
      </c>
      <c r="AJ123" s="9">
        <f t="shared" si="8"/>
        <v>0.41110817399477195</v>
      </c>
      <c r="AK123" s="9">
        <f t="shared" si="9"/>
        <v>0.41110817399477195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  <c r="AS123" s="30"/>
      <c r="BN123" s="30"/>
      <c r="CA123" s="31"/>
      <c r="CV123" s="31"/>
    </row>
    <row r="124" spans="1:100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Encargos'!$L41+'Swap - Encargos'!Q41)</f>
        <v>335</v>
      </c>
      <c r="O124" s="4">
        <f>Forward!O124+(-'Swap - Encargos'!$L41+'Swap - Encargos'!R41)</f>
        <v>248</v>
      </c>
      <c r="P124" s="4">
        <f>Forward!P124+(-'Swap - Encargos'!$L41+'Swap - Encargos'!S41)</f>
        <v>219</v>
      </c>
      <c r="Q124" s="4">
        <f>Forward!Q124+(-'Swap - Encargos'!$L41+'Swap - Encargos'!T41)</f>
        <v>203</v>
      </c>
      <c r="R124" s="4">
        <f>Forward!R124+(-'Swap - Encargos'!$L41+'Swap - Encargos'!U41)</f>
        <v>193</v>
      </c>
      <c r="S124" s="4">
        <f>Forward!S124+(-'Swap - Encargos'!$L41+'Swap - Encargos'!V41)</f>
        <v>192</v>
      </c>
      <c r="T124" s="4">
        <f>Forward!T124+(-'Swap - Encargos'!$L41+'Swap - Encargos'!W41)</f>
        <v>182</v>
      </c>
      <c r="U124" s="4">
        <f>Forward!U124</f>
        <v>0</v>
      </c>
      <c r="V124" s="6"/>
      <c r="W124" s="20">
        <f t="shared" si="0"/>
        <v>260</v>
      </c>
      <c r="X124" s="20">
        <f t="shared" si="1"/>
        <v>212.41923868312756</v>
      </c>
      <c r="Y124" s="23">
        <f t="shared" si="2"/>
        <v>234.83333333333334</v>
      </c>
      <c r="Z124" s="23">
        <f t="shared" si="3"/>
        <v>206.29691358024684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118.30000000000001</v>
      </c>
      <c r="AJ124" s="9">
        <f t="shared" si="8"/>
        <v>0.3127147766323024</v>
      </c>
      <c r="AK124" s="9">
        <f t="shared" si="9"/>
        <v>0.3127147766323024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  <c r="AS124" s="30"/>
      <c r="BN124" s="30"/>
      <c r="CA124" s="31"/>
      <c r="CV124" s="31"/>
    </row>
    <row r="125" spans="1:100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Encargos'!$L42+'Swap - Encargos'!Q42)</f>
        <v>383</v>
      </c>
      <c r="O125" s="4">
        <f>Forward!O125+(-'Swap - Encargos'!$L42+'Swap - Encargos'!R42)</f>
        <v>279</v>
      </c>
      <c r="P125" s="4">
        <f>Forward!P125+(-'Swap - Encargos'!$L42+'Swap - Encargos'!S42)</f>
        <v>231</v>
      </c>
      <c r="Q125" s="4">
        <f>Forward!Q125+(-'Swap - Encargos'!$L42+'Swap - Encargos'!T42)</f>
        <v>208</v>
      </c>
      <c r="R125" s="4">
        <f>Forward!R125+(-'Swap - Encargos'!$L42+'Swap - Encargos'!U42)</f>
        <v>200</v>
      </c>
      <c r="S125" s="4">
        <f>Forward!S125+(-'Swap - Encargos'!$L42+'Swap - Encargos'!V42)</f>
        <v>200</v>
      </c>
      <c r="T125" s="4">
        <f>Forward!T125+(-'Swap - Encargos'!$L42+'Swap - Encargos'!W42)</f>
        <v>190</v>
      </c>
      <c r="U125" s="4">
        <f>Forward!U125</f>
        <v>0</v>
      </c>
      <c r="V125" s="6"/>
      <c r="W125" s="20">
        <f t="shared" si="0"/>
        <v>283.08333333333331</v>
      </c>
      <c r="X125" s="20">
        <f t="shared" si="1"/>
        <v>212.41923868312756</v>
      </c>
      <c r="Y125" s="23">
        <f t="shared" si="2"/>
        <v>251.05</v>
      </c>
      <c r="Z125" s="23">
        <f t="shared" si="3"/>
        <v>206.29691358024684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95.216666666666697</v>
      </c>
      <c r="AJ125" s="9">
        <f t="shared" si="8"/>
        <v>0.25169618468587546</v>
      </c>
      <c r="AK125" s="9">
        <f t="shared" si="9"/>
        <v>0.25169618468587546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  <c r="AS125" s="30"/>
      <c r="BN125" s="30"/>
      <c r="CA125" s="31"/>
      <c r="CV125" s="31"/>
    </row>
    <row r="126" spans="1:100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Encargos'!$L43+'Swap - Encargos'!Q43)</f>
        <v>365</v>
      </c>
      <c r="O126" s="4">
        <f>Forward!O126+(-'Swap - Encargos'!$L43+'Swap - Encargos'!R43)</f>
        <v>276</v>
      </c>
      <c r="P126" s="4">
        <f>Forward!P126+(-'Swap - Encargos'!$L43+'Swap - Encargos'!S43)</f>
        <v>231</v>
      </c>
      <c r="Q126" s="4">
        <f>Forward!Q126+(-'Swap - Encargos'!$L43+'Swap - Encargos'!T43)</f>
        <v>208</v>
      </c>
      <c r="R126" s="4">
        <f>Forward!R126+(-'Swap - Encargos'!$L43+'Swap - Encargos'!U43)</f>
        <v>208</v>
      </c>
      <c r="S126" s="4">
        <f>Forward!S126+(-'Swap - Encargos'!$L43+'Swap - Encargos'!V43)</f>
        <v>199</v>
      </c>
      <c r="T126" s="4">
        <f>Forward!T126+(-'Swap - Encargos'!$L43+'Swap - Encargos'!W43)</f>
        <v>191</v>
      </c>
      <c r="U126" s="4">
        <f>Forward!U126</f>
        <v>0</v>
      </c>
      <c r="V126" s="6"/>
      <c r="W126" s="20">
        <f t="shared" si="0"/>
        <v>273.22222222222223</v>
      </c>
      <c r="X126" s="20">
        <f t="shared" si="1"/>
        <v>212.41923868312756</v>
      </c>
      <c r="Y126" s="23">
        <f t="shared" si="2"/>
        <v>246.53333333333333</v>
      </c>
      <c r="Z126" s="23">
        <f t="shared" si="3"/>
        <v>206.29691358024684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105.07777777777778</v>
      </c>
      <c r="AJ126" s="9">
        <f t="shared" si="8"/>
        <v>0.27776309219608192</v>
      </c>
      <c r="AK126" s="9">
        <f t="shared" si="9"/>
        <v>0.27776309219608192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  <c r="AS126" s="30"/>
      <c r="BN126" s="30"/>
      <c r="CA126" s="31"/>
      <c r="CV126" s="31"/>
    </row>
    <row r="127" spans="1:100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Encargos'!$L44+'Swap - Encargos'!Q44)</f>
        <v>372</v>
      </c>
      <c r="O127" s="4">
        <f>Forward!O127+(-'Swap - Encargos'!$L44+'Swap - Encargos'!R44)</f>
        <v>283</v>
      </c>
      <c r="P127" s="4">
        <f>Forward!P127+(-'Swap - Encargos'!$L44+'Swap - Encargos'!S44)</f>
        <v>232</v>
      </c>
      <c r="Q127" s="4">
        <f>Forward!Q127+(-'Swap - Encargos'!$L44+'Swap - Encargos'!T44)</f>
        <v>215</v>
      </c>
      <c r="R127" s="4">
        <f>Forward!R127+(-'Swap - Encargos'!$L44+'Swap - Encargos'!U44)</f>
        <v>207</v>
      </c>
      <c r="S127" s="4">
        <f>Forward!S127+(-'Swap - Encargos'!$L44+'Swap - Encargos'!V44)</f>
        <v>200</v>
      </c>
      <c r="T127" s="4">
        <f>Forward!T127+(-'Swap - Encargos'!$L44+'Swap - Encargos'!W44)</f>
        <v>187</v>
      </c>
      <c r="U127" s="4">
        <f>Forward!U127</f>
        <v>0</v>
      </c>
      <c r="V127" s="6"/>
      <c r="W127" s="20">
        <f t="shared" si="0"/>
        <v>273.86111111111109</v>
      </c>
      <c r="X127" s="20">
        <f t="shared" si="1"/>
        <v>212.41923868312756</v>
      </c>
      <c r="Y127" s="23">
        <f t="shared" si="2"/>
        <v>247.46666666666667</v>
      </c>
      <c r="Z127" s="23">
        <f t="shared" si="3"/>
        <v>206.29691358024684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104.43888888888893</v>
      </c>
      <c r="AJ127" s="9">
        <f t="shared" si="8"/>
        <v>0.27607425030105454</v>
      </c>
      <c r="AK127" s="9">
        <f t="shared" si="9"/>
        <v>0.27607425030105454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  <c r="AS127" s="30"/>
      <c r="BN127" s="30"/>
      <c r="CA127" s="31"/>
      <c r="CV127" s="31"/>
    </row>
    <row r="128" spans="1:100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Encargos'!$L45+'Swap - Encargos'!Q45)</f>
        <v>323</v>
      </c>
      <c r="O128" s="4">
        <f>Forward!O128+(-'Swap - Encargos'!$L45+'Swap - Encargos'!R45)</f>
        <v>279</v>
      </c>
      <c r="P128" s="4">
        <f>Forward!P128+(-'Swap - Encargos'!$L45+'Swap - Encargos'!S45)</f>
        <v>237</v>
      </c>
      <c r="Q128" s="4">
        <f>Forward!Q128+(-'Swap - Encargos'!$L45+'Swap - Encargos'!T45)</f>
        <v>216</v>
      </c>
      <c r="R128" s="4">
        <f>Forward!R128+(-'Swap - Encargos'!$L45+'Swap - Encargos'!U45)</f>
        <v>209</v>
      </c>
      <c r="S128" s="4">
        <f>Forward!S128+(-'Swap - Encargos'!$L45+'Swap - Encargos'!V45)</f>
        <v>204</v>
      </c>
      <c r="T128" s="4">
        <f>Forward!T128+(-'Swap - Encargos'!$L45+'Swap - Encargos'!W45)</f>
        <v>192</v>
      </c>
      <c r="U128" s="4">
        <f>Forward!U128</f>
        <v>0</v>
      </c>
      <c r="V128" s="6"/>
      <c r="W128" s="20">
        <f t="shared" si="0"/>
        <v>261.83333333333331</v>
      </c>
      <c r="X128" s="20">
        <f t="shared" si="1"/>
        <v>212.41923868312756</v>
      </c>
      <c r="Y128" s="23">
        <f t="shared" si="2"/>
        <v>240.9</v>
      </c>
      <c r="Z128" s="23">
        <f t="shared" si="3"/>
        <v>206.29691358024684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116.4666666666667</v>
      </c>
      <c r="AJ128" s="9">
        <f t="shared" si="8"/>
        <v>0.30786853467265846</v>
      </c>
      <c r="AK128" s="9">
        <f t="shared" si="9"/>
        <v>0.30786853467265846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  <c r="AS128" s="30"/>
      <c r="BN128" s="30"/>
      <c r="CA128" s="31"/>
      <c r="CV128" s="31"/>
    </row>
    <row r="129" spans="1:100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Encargos'!$L46+'Swap - Encargos'!Q46)</f>
        <v>304</v>
      </c>
      <c r="O129" s="4">
        <f>Forward!O129+(-'Swap - Encargos'!$L46+'Swap - Encargos'!R46)</f>
        <v>276</v>
      </c>
      <c r="P129" s="4">
        <f>Forward!P129+(-'Swap - Encargos'!$L46+'Swap - Encargos'!S46)</f>
        <v>234</v>
      </c>
      <c r="Q129" s="4">
        <f>Forward!Q129+(-'Swap - Encargos'!$L46+'Swap - Encargos'!T46)</f>
        <v>215</v>
      </c>
      <c r="R129" s="4">
        <f>Forward!R129+(-'Swap - Encargos'!$L46+'Swap - Encargos'!U46)</f>
        <v>212</v>
      </c>
      <c r="S129" s="4">
        <f>Forward!S129+(-'Swap - Encargos'!$L46+'Swap - Encargos'!V46)</f>
        <v>200</v>
      </c>
      <c r="T129" s="4">
        <f>Forward!T129+(-'Swap - Encargos'!$L46+'Swap - Encargos'!W46)</f>
        <v>208</v>
      </c>
      <c r="U129" s="4">
        <f>Forward!U129</f>
        <v>0</v>
      </c>
      <c r="V129" s="6"/>
      <c r="W129" s="20">
        <f t="shared" si="0"/>
        <v>254.02777777777777</v>
      </c>
      <c r="X129" s="20">
        <f t="shared" si="1"/>
        <v>212.41923868312756</v>
      </c>
      <c r="Y129" s="23">
        <f t="shared" si="2"/>
        <v>236.06666666666666</v>
      </c>
      <c r="Z129" s="23">
        <f t="shared" si="3"/>
        <v>206.29691358024684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124.27222222222224</v>
      </c>
      <c r="AJ129" s="9">
        <f t="shared" si="8"/>
        <v>0.32850177695538524</v>
      </c>
      <c r="AK129" s="9">
        <f t="shared" si="9"/>
        <v>0.32850177695538524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  <c r="AS129" s="30"/>
      <c r="BN129" s="30"/>
      <c r="CA129" s="31"/>
      <c r="CV129" s="31"/>
    </row>
    <row r="130" spans="1:100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Encargos'!$L47+'Swap - Encargos'!Q47)</f>
        <v>342</v>
      </c>
      <c r="O130" s="4">
        <f>Forward!O130+(-'Swap - Encargos'!$L47+'Swap - Encargos'!R47)</f>
        <v>297</v>
      </c>
      <c r="P130" s="4">
        <f>Forward!P130+(-'Swap - Encargos'!$L47+'Swap - Encargos'!S47)</f>
        <v>250</v>
      </c>
      <c r="Q130" s="4">
        <f>Forward!Q130+(-'Swap - Encargos'!$L47+'Swap - Encargos'!T47)</f>
        <v>232</v>
      </c>
      <c r="R130" s="4">
        <f>Forward!R130+(-'Swap - Encargos'!$L47+'Swap - Encargos'!U47)</f>
        <v>225</v>
      </c>
      <c r="S130" s="4">
        <f>Forward!S130+(-'Swap - Encargos'!$L47+'Swap - Encargos'!V47)</f>
        <v>219</v>
      </c>
      <c r="T130" s="4">
        <f>Forward!T130+(-'Swap - Encargos'!$L47+'Swap - Encargos'!W47)</f>
        <v>217</v>
      </c>
      <c r="U130" s="4">
        <f>Forward!U130</f>
        <v>0</v>
      </c>
      <c r="V130" s="6"/>
      <c r="W130" s="20">
        <f t="shared" si="0"/>
        <v>271.88888888888891</v>
      </c>
      <c r="X130" s="20">
        <f t="shared" si="1"/>
        <v>212.41923868312756</v>
      </c>
      <c r="Y130" s="23">
        <f t="shared" si="2"/>
        <v>252.8</v>
      </c>
      <c r="Z130" s="23">
        <f t="shared" si="3"/>
        <v>206.29691358024684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106.4111111111111</v>
      </c>
      <c r="AJ130" s="9">
        <f t="shared" si="8"/>
        <v>0.28128763180309568</v>
      </c>
      <c r="AK130" s="9">
        <f t="shared" si="9"/>
        <v>0.28128763180309568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  <c r="AS130" s="30"/>
      <c r="BN130" s="30"/>
      <c r="CA130" s="31"/>
      <c r="CV130" s="31"/>
    </row>
    <row r="131" spans="1:100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Encargos'!$L48+'Swap - Encargos'!Q48)</f>
        <v>332</v>
      </c>
      <c r="O131" s="4">
        <f>Forward!O131+(-'Swap - Encargos'!$L48+'Swap - Encargos'!R48)</f>
        <v>283</v>
      </c>
      <c r="P131" s="4">
        <f>Forward!P131+(-'Swap - Encargos'!$L48+'Swap - Encargos'!S48)</f>
        <v>254</v>
      </c>
      <c r="Q131" s="4">
        <f>Forward!Q131+(-'Swap - Encargos'!$L48+'Swap - Encargos'!T48)</f>
        <v>243</v>
      </c>
      <c r="R131" s="4">
        <f>Forward!R131+(-'Swap - Encargos'!$L48+'Swap - Encargos'!U48)</f>
        <v>234</v>
      </c>
      <c r="S131" s="4">
        <f>Forward!S131+(-'Swap - Encargos'!$L48+'Swap - Encargos'!V48)</f>
        <v>228</v>
      </c>
      <c r="T131" s="4">
        <f>Forward!T131+(-'Swap - Encargos'!$L48+'Swap - Encargos'!W48)</f>
        <v>230</v>
      </c>
      <c r="U131" s="4">
        <f>Forward!U131</f>
        <v>0</v>
      </c>
      <c r="V131" s="6"/>
      <c r="W131" s="20">
        <f t="shared" si="0"/>
        <v>267.41666666666669</v>
      </c>
      <c r="X131" s="20">
        <f t="shared" si="1"/>
        <v>212.41923868312756</v>
      </c>
      <c r="Y131" s="23">
        <f t="shared" si="2"/>
        <v>253.6</v>
      </c>
      <c r="Z131" s="23">
        <f t="shared" si="3"/>
        <v>206.29691358024684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110.88333333333333</v>
      </c>
      <c r="AJ131" s="9">
        <f t="shared" si="8"/>
        <v>0.29310952506828791</v>
      </c>
      <c r="AK131" s="9">
        <f>IF(AJ131&gt;0,AJ131,0)</f>
        <v>0.29310952506828791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  <c r="AS131" s="30"/>
      <c r="BN131" s="30"/>
      <c r="CA131" s="31"/>
      <c r="CV131" s="31"/>
    </row>
    <row r="132" spans="1:100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Encargos'!$L49+'Swap - Encargos'!Q49)</f>
        <v>308</v>
      </c>
      <c r="O132" s="4">
        <f>Forward!O132+(-'Swap - Encargos'!$L49+'Swap - Encargos'!R49)</f>
        <v>284</v>
      </c>
      <c r="P132" s="4">
        <f>Forward!P132+(-'Swap - Encargos'!$L49+'Swap - Encargos'!S49)</f>
        <v>241</v>
      </c>
      <c r="Q132" s="4">
        <f>Forward!Q132+(-'Swap - Encargos'!$L49+'Swap - Encargos'!T49)</f>
        <v>235</v>
      </c>
      <c r="R132" s="4">
        <f>Forward!R132+(-'Swap - Encargos'!$L49+'Swap - Encargos'!U49)</f>
        <v>231</v>
      </c>
      <c r="S132" s="4">
        <f>Forward!S132+(-'Swap - Encargos'!$L49+'Swap - Encargos'!V49)</f>
        <v>223</v>
      </c>
      <c r="T132" s="4">
        <f>Forward!T132+(-'Swap - Encargos'!$L49+'Swap - Encargos'!W49)</f>
        <v>223</v>
      </c>
      <c r="U132" s="4">
        <f>Forward!U132</f>
        <v>0</v>
      </c>
      <c r="V132" s="6"/>
      <c r="W132" s="20">
        <f t="shared" si="0"/>
        <v>257.38888888888891</v>
      </c>
      <c r="X132" s="20">
        <f t="shared" si="1"/>
        <v>212.41923868312756</v>
      </c>
      <c r="Y132" s="23">
        <f t="shared" si="2"/>
        <v>245.63333333333333</v>
      </c>
      <c r="Z132" s="23">
        <f t="shared" si="3"/>
        <v>206.29691358024684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120.9111111111111</v>
      </c>
      <c r="AJ132" s="9">
        <f t="shared" si="8"/>
        <v>0.3196170000293711</v>
      </c>
      <c r="AK132" s="9">
        <f>IF(AJ132&gt;0,AJ132,0)</f>
        <v>0.3196170000293711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  <c r="AS132" s="30"/>
      <c r="BN132" s="30"/>
      <c r="CA132" s="31"/>
      <c r="CV132" s="31"/>
    </row>
    <row r="133" spans="1:100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Encargos'!$L50+'Swap - Encargos'!Q50)</f>
        <v>332</v>
      </c>
      <c r="O133" s="4">
        <f>Forward!O133+(-'Swap - Encargos'!$L50+'Swap - Encargos'!R50)</f>
        <v>330</v>
      </c>
      <c r="P133" s="4">
        <f>Forward!P133+(-'Swap - Encargos'!$L50+'Swap - Encargos'!S50)</f>
        <v>286</v>
      </c>
      <c r="Q133" s="4">
        <f>Forward!Q133+(-'Swap - Encargos'!$L50+'Swap - Encargos'!T50)</f>
        <v>280</v>
      </c>
      <c r="R133" s="4">
        <f>Forward!R133+(-'Swap - Encargos'!$L50+'Swap - Encargos'!U50)</f>
        <v>250</v>
      </c>
      <c r="S133" s="4">
        <f>Forward!S133+(-'Swap - Encargos'!$L50+'Swap - Encargos'!V50)</f>
        <v>227</v>
      </c>
      <c r="T133" s="4">
        <f>Forward!T133+(-'Swap - Encargos'!$L50+'Swap - Encargos'!W50)</f>
        <v>220</v>
      </c>
      <c r="U133" s="4">
        <f>Forward!U133</f>
        <v>0</v>
      </c>
      <c r="V133" s="6"/>
      <c r="W133" s="20">
        <f t="shared" si="0"/>
        <v>300.11111111111109</v>
      </c>
      <c r="X133" s="20">
        <f t="shared" si="1"/>
        <v>212.41923868312756</v>
      </c>
      <c r="Y133" s="23">
        <f t="shared" si="2"/>
        <v>276.35000000000002</v>
      </c>
      <c r="Z133" s="23">
        <f t="shared" si="3"/>
        <v>206.29691358024684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78.188888888888926</v>
      </c>
      <c r="AJ133" s="9">
        <f t="shared" si="8"/>
        <v>0.20668487678796965</v>
      </c>
      <c r="AK133" s="9">
        <f>IF(AJ133&gt;0,AJ133,0)</f>
        <v>0.20668487678796965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  <c r="AS133" s="30"/>
      <c r="BN133" s="30"/>
      <c r="CA133" s="31"/>
      <c r="CV133" s="31"/>
    </row>
    <row r="134" spans="1:100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Encargos'!$L51+'Swap - Encargos'!R51)</f>
        <v>377</v>
      </c>
      <c r="P134" s="4">
        <f>Forward!P134+(-'Swap - Encargos'!$L51+'Swap - Encargos'!S51)</f>
        <v>314</v>
      </c>
      <c r="Q134" s="4">
        <f>Forward!Q134+(-'Swap - Encargos'!$L51+'Swap - Encargos'!T51)</f>
        <v>300</v>
      </c>
      <c r="R134" s="4">
        <f>Forward!R134+(-'Swap - Encargos'!$L51+'Swap - Encargos'!U51)</f>
        <v>278</v>
      </c>
      <c r="S134" s="4">
        <f>Forward!S134+(-'Swap - Encargos'!$L51+'Swap - Encargos'!V51)</f>
        <v>240</v>
      </c>
      <c r="T134" s="4">
        <f>Forward!T134+(-'Swap - Encargos'!$L51+'Swap - Encargos'!W51)</f>
        <v>226</v>
      </c>
      <c r="U134" s="4">
        <f>Forward!U134</f>
        <v>0</v>
      </c>
      <c r="V134" s="6"/>
      <c r="W134" s="20">
        <f t="shared" si="0"/>
        <v>330.33333333333331</v>
      </c>
      <c r="X134" s="20">
        <f t="shared" si="1"/>
        <v>212.41923868312756</v>
      </c>
      <c r="Y134" s="23">
        <f t="shared" si="2"/>
        <v>301.8</v>
      </c>
      <c r="Z134" s="23">
        <f t="shared" si="3"/>
        <v>206.29691358024684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59.666666666666686</v>
      </c>
      <c r="AJ134" s="9">
        <f t="shared" si="8"/>
        <v>0.15299145299145303</v>
      </c>
      <c r="AK134" s="9">
        <f>IF(AJ134&gt;0,AJ134,0)</f>
        <v>0.15299145299145303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  <c r="AS134" s="30"/>
      <c r="BN134" s="30"/>
      <c r="CA134" s="31"/>
      <c r="CV134" s="31"/>
    </row>
    <row r="135" spans="1:100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Encargos'!$L52+'Swap - Encargos'!R52)</f>
        <v>447</v>
      </c>
      <c r="P135" s="4">
        <f>Forward!P135+(-'Swap - Encargos'!$L52+'Swap - Encargos'!S52)</f>
        <v>334</v>
      </c>
      <c r="Q135" s="4">
        <f>Forward!Q135+(-'Swap - Encargos'!$L52+'Swap - Encargos'!T52)</f>
        <v>320</v>
      </c>
      <c r="R135" s="4">
        <f>Forward!R135+(-'Swap - Encargos'!$L52+'Swap - Encargos'!U52)</f>
        <v>292</v>
      </c>
      <c r="S135" s="4">
        <f>Forward!S135+(-'Swap - Encargos'!$L52+'Swap - Encargos'!V52)</f>
        <v>270</v>
      </c>
      <c r="T135" s="4">
        <f>Forward!T135+(-'Swap - Encargos'!$L52+'Swap - Encargos'!W52)</f>
        <v>232</v>
      </c>
      <c r="U135" s="4">
        <f>Forward!U135</f>
        <v>0</v>
      </c>
      <c r="V135" s="6"/>
      <c r="W135" s="20">
        <f t="shared" si="0"/>
        <v>362.69444444444446</v>
      </c>
      <c r="X135" s="20">
        <f t="shared" si="1"/>
        <v>212.41923868312756</v>
      </c>
      <c r="Y135" s="23">
        <f t="shared" si="2"/>
        <v>329.01666666666665</v>
      </c>
      <c r="Z135" s="23">
        <f t="shared" si="3"/>
        <v>206.29691358024684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27.305555555555543</v>
      </c>
      <c r="AJ135" s="9">
        <f>(AE135-W135)/AE135</f>
        <v>7.0014245014244983E-2</v>
      </c>
      <c r="AK135" s="9">
        <f>IF(AJ135&gt;0,AJ135,0)</f>
        <v>7.0014245014244983E-2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  <c r="AS135" s="30"/>
      <c r="BN135" s="30"/>
      <c r="CA135" s="31"/>
      <c r="CV135" s="31"/>
    </row>
    <row r="136" spans="1:100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Encargos'!$L53+'Swap - Encargos'!R53)</f>
        <v>414</v>
      </c>
      <c r="P136" s="4">
        <f>Forward!P136+(-'Swap - Encargos'!$L53+'Swap - Encargos'!S53)</f>
        <v>319</v>
      </c>
      <c r="Q136" s="4">
        <f>Forward!Q136+(-'Swap - Encargos'!$L53+'Swap - Encargos'!T53)</f>
        <v>300</v>
      </c>
      <c r="R136" s="4">
        <f>Forward!R136+(-'Swap - Encargos'!$L53+'Swap - Encargos'!U53)</f>
        <v>280</v>
      </c>
      <c r="S136" s="4">
        <f>Forward!S136+(-'Swap - Encargos'!$L53+'Swap - Encargos'!V53)</f>
        <v>259</v>
      </c>
      <c r="T136" s="4">
        <f>Forward!T136+(-'Swap - Encargos'!$L53+'Swap - Encargos'!W53)</f>
        <v>235</v>
      </c>
      <c r="U136" s="4">
        <f>Forward!U136</f>
        <v>0</v>
      </c>
      <c r="V136" s="6"/>
      <c r="W136" s="20">
        <f t="shared" si="0"/>
        <v>336.88888888888891</v>
      </c>
      <c r="X136" s="20">
        <f t="shared" si="1"/>
        <v>212.41923868312756</v>
      </c>
      <c r="Y136" s="23">
        <f t="shared" si="2"/>
        <v>308.43333333333334</v>
      </c>
      <c r="Z136" s="23">
        <f t="shared" si="3"/>
        <v>206.29691358024684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39" si="16">$AE136+$AB136</f>
        <v>434.63</v>
      </c>
      <c r="AH136" s="8">
        <f t="shared" si="6"/>
        <v>468.77</v>
      </c>
      <c r="AI136" s="25">
        <f t="shared" ref="AI136:AI139" si="17">(AE136-W136)</f>
        <v>53.111111111111086</v>
      </c>
      <c r="AJ136" s="9">
        <f t="shared" ref="AJ136:AJ139" si="18">(AE136-W136)/AE136</f>
        <v>0.13618233618233611</v>
      </c>
      <c r="AK136" s="9">
        <f t="shared" ref="AK136:AK139" si="19">IF(AJ136&gt;0,AJ136,0)</f>
        <v>0.13618233618233611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  <c r="AS136" s="30"/>
      <c r="BN136" s="32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4"/>
      <c r="CV136" s="31"/>
    </row>
    <row r="137" spans="1:100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Encargos'!$L54+'Swap - Encargos'!R54)</f>
        <v>341</v>
      </c>
      <c r="P137" s="4">
        <f>Forward!P137+(-'Swap - Encargos'!$L54+'Swap - Encargos'!S54)</f>
        <v>317</v>
      </c>
      <c r="Q137" s="4">
        <f>Forward!Q137+(-'Swap - Encargos'!$L54+'Swap - Encargos'!T54)</f>
        <v>303</v>
      </c>
      <c r="R137" s="4">
        <f>Forward!R137+(-'Swap - Encargos'!$L54+'Swap - Encargos'!U54)</f>
        <v>278</v>
      </c>
      <c r="S137" s="4">
        <f>Forward!S137+(-'Swap - Encargos'!$L54+'Swap - Encargos'!V54)</f>
        <v>251</v>
      </c>
      <c r="T137" s="4">
        <f>Forward!T137+(-'Swap - Encargos'!$L54+'Swap - Encargos'!W54)</f>
        <v>237</v>
      </c>
      <c r="U137" s="4">
        <f>Forward!U137</f>
        <v>0</v>
      </c>
      <c r="V137" s="4"/>
      <c r="W137" s="20">
        <f t="shared" si="0"/>
        <v>315.08333333333331</v>
      </c>
      <c r="X137" s="20">
        <f t="shared" si="1"/>
        <v>212.41923868312756</v>
      </c>
      <c r="Y137" s="23">
        <f t="shared" si="2"/>
        <v>292.8</v>
      </c>
      <c r="Z137" s="23">
        <f t="shared" si="3"/>
        <v>206.29691358024684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74.916666666666686</v>
      </c>
      <c r="AJ137" s="9">
        <f t="shared" si="18"/>
        <v>0.19209401709401713</v>
      </c>
      <c r="AK137" s="9">
        <f t="shared" si="19"/>
        <v>0.19209401709401713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  <c r="AS137" s="32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  <c r="CQ137" s="33"/>
      <c r="CR137" s="33"/>
      <c r="CS137" s="33"/>
      <c r="CT137" s="33"/>
      <c r="CU137" s="33"/>
      <c r="CV137" s="34"/>
    </row>
    <row r="138" spans="1:100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Encargos'!$L55+'Swap - Encargos'!R55)</f>
        <v>349</v>
      </c>
      <c r="P138" s="4">
        <f>Forward!P138+(-'Swap - Encargos'!$L55+'Swap - Encargos'!S55)</f>
        <v>335</v>
      </c>
      <c r="Q138" s="4">
        <f>Forward!Q138+(-'Swap - Encargos'!$L55+'Swap - Encargos'!T55)</f>
        <v>314</v>
      </c>
      <c r="R138" s="4">
        <f>Forward!R138+(-'Swap - Encargos'!$L55+'Swap - Encargos'!U55)</f>
        <v>287</v>
      </c>
      <c r="S138" s="4">
        <f>Forward!S138+(-'Swap - Encargos'!$L55+'Swap - Encargos'!V55)</f>
        <v>270</v>
      </c>
      <c r="T138" s="4">
        <f>Forward!T138+(-'Swap - Encargos'!$L55+'Swap - Encargos'!W55)</f>
        <v>239</v>
      </c>
      <c r="U138" s="4">
        <f>Forward!U138</f>
        <v>0</v>
      </c>
      <c r="V138" s="4"/>
      <c r="W138" s="20">
        <f t="shared" si="0"/>
        <v>325.77777777777777</v>
      </c>
      <c r="X138" s="20">
        <f t="shared" si="1"/>
        <v>212.41923868312756</v>
      </c>
      <c r="Y138" s="23">
        <f t="shared" si="2"/>
        <v>303.66666666666669</v>
      </c>
      <c r="Z138" s="23">
        <f t="shared" si="3"/>
        <v>206.29691358024684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64.222222222222229</v>
      </c>
      <c r="AJ138" s="9">
        <f t="shared" si="18"/>
        <v>0.16467236467236468</v>
      </c>
      <c r="AK138" s="9">
        <f t="shared" si="19"/>
        <v>0.16467236467236468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100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Encargos'!$L56+'Swap - Encargos'!R56)</f>
        <v>336</v>
      </c>
      <c r="P139" s="4">
        <f>Forward!P139+(-'Swap - Encargos'!$L56+'Swap - Encargos'!S56)</f>
        <v>333</v>
      </c>
      <c r="Q139" s="4">
        <f>Forward!Q139+(-'Swap - Encargos'!$L56+'Swap - Encargos'!T56)</f>
        <v>315</v>
      </c>
      <c r="R139" s="4">
        <f>Forward!R139+(-'Swap - Encargos'!$L56+'Swap - Encargos'!U56)</f>
        <v>289</v>
      </c>
      <c r="S139" s="4">
        <f>Forward!S139+(-'Swap - Encargos'!$L56+'Swap - Encargos'!V56)</f>
        <v>272</v>
      </c>
      <c r="T139" s="4">
        <f>Forward!T139+(-'Swap - Encargos'!$L56+'Swap - Encargos'!W56)</f>
        <v>240</v>
      </c>
      <c r="U139" s="4">
        <f>Forward!U139</f>
        <v>0</v>
      </c>
      <c r="V139" s="4"/>
      <c r="W139" s="20">
        <f t="shared" si="0"/>
        <v>321.47222222222223</v>
      </c>
      <c r="X139" s="20">
        <f t="shared" si="1"/>
        <v>212.41923868312756</v>
      </c>
      <c r="Y139" s="23">
        <f t="shared" si="2"/>
        <v>301</v>
      </c>
      <c r="Z139" s="23">
        <f t="shared" si="3"/>
        <v>206.29691358024684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68.527777777777771</v>
      </c>
      <c r="AJ139" s="9">
        <f t="shared" si="18"/>
        <v>0.17571225071225069</v>
      </c>
      <c r="AK139" s="9">
        <f t="shared" si="19"/>
        <v>0.17571225071225069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100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100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100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100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100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D370C-1586-4827-ABE9-C900E27A78D2}">
  <dimension ref="A1:AR145"/>
  <sheetViews>
    <sheetView topLeftCell="A75" workbookViewId="0">
      <selection activeCell="K86" sqref="K8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Encargos'!B3-'Swap - Encargos'!$L3+'Swap - Encargos'!N3)*(1+SUM($B86:$B$228))</f>
        <v>272.50599999999997</v>
      </c>
      <c r="L86" s="4">
        <f>Forward!L86*(1+SUM($B86:$B$228))+(-'Swap - Encargos'!C3-'Swap - Encargos'!$L3+'Swap - Encargos'!O3)*(1+SUM($B86:$B$228))</f>
        <v>284.726</v>
      </c>
      <c r="M86" s="4">
        <f>Forward!M86*(1+SUM($B86:$B$228))+(-'Swap - Encargos'!D3-'Swap - Encargos'!$L3+'Swap - Encargos'!P3)*(1+SUM($B86:$B$228))</f>
        <v>262.72999999999996</v>
      </c>
      <c r="N86" s="4">
        <f>Forward!N86*(1+SUM($B86:$B$228))+(-'Swap - Encargos'!E3-'Swap - Encargos'!$L3+'Swap - Encargos'!Q3)*(1+SUM($B86:$B$228))</f>
        <v>244.4</v>
      </c>
      <c r="O86" s="4">
        <f>Forward!O86*(1+SUM($B86:$B$228))+(-'Swap - Encargos'!F3-'Swap - Encargos'!$L3+'Swap - Encargos'!R3)*(1+SUM($B86:$B$228))</f>
        <v>234.624</v>
      </c>
      <c r="P86" s="4">
        <f>Forward!P86*(1+SUM($B86:$B$228))+(-'Swap - Encargos'!G3-'Swap - Encargos'!$L3+'Swap - Encargos'!S3)*(1+SUM($B86:$B$228))</f>
        <v>232.18</v>
      </c>
      <c r="Q86" s="4">
        <f>Forward!Q86*(1+SUM($B86:$B$228))+(-'Swap - Encargos'!H3-'Swap - Encargos'!$L3+'Swap - Encargos'!T3)*(1+SUM($B86:$B$228))</f>
        <v>228.51399999999998</v>
      </c>
      <c r="R86" s="4">
        <f>Forward!R86*(1+SUM($B86:$B$228))+(-'Swap - Encargos'!I3-'Swap - Encargos'!$L3+'Swap - Encargos'!U3)*(1+SUM($B86:$B$228))</f>
        <v>223.626</v>
      </c>
      <c r="S86" s="4">
        <f>Forward!S86*(1+SUM($B86:$B$228))+(-'Swap - Encargos'!J3-'Swap - Encargos'!$L3+'Swap - Encargos'!V3)*(1+SUM($B86:$B$228))</f>
        <v>217.51599999999999</v>
      </c>
      <c r="T86" s="4">
        <f>Forward!T86*(1+SUM($B86:$B$228))+(-'Swap - Encargos'!K3-'Swap - Encargos'!$L3+'Swap - Encargos'!W3)*(1+SUM($B86:$B$228))</f>
        <v>211.40600000000001</v>
      </c>
      <c r="U86" s="4">
        <f>Forward!U86*(1+SUM($B86:$B$228))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273.32066666666663</v>
      </c>
      <c r="X86" s="20">
        <f t="shared" ref="X86:X139" si="1">AVERAGE($W$2:$W$198)</f>
        <v>216.04601244855965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259.79719999999992</v>
      </c>
      <c r="Z86" s="23">
        <f t="shared" ref="Z86:Z139" si="3">AVERAGE($Y$2:$Y$198)</f>
        <v>213.35916083333333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134" si="7">(AE86-W86)</f>
        <v>100.61133333333333</v>
      </c>
      <c r="AJ86" s="9">
        <f t="shared" ref="AJ86:AJ134" si="8">(AE86-W86)/AE86</f>
        <v>0.26906318082788672</v>
      </c>
      <c r="AK86" s="9">
        <f t="shared" ref="AK86:AK130" si="9">IF(AJ86&gt;0,AJ86,0)</f>
        <v>0.26906318082788672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Encargos'!B4-'Swap - Encargos'!$L4+'Swap - Encargos'!N4)*(1+SUM($B87:$B$228))</f>
        <v>188.57299999999998</v>
      </c>
      <c r="L87" s="4">
        <f>Forward!L87*(1+SUM($B87:$B$228))+(-'Swap - Encargos'!C4-'Swap - Encargos'!$L4+'Swap - Encargos'!O4)*(1+SUM($B87:$B$228))</f>
        <v>270.08519999999999</v>
      </c>
      <c r="M87" s="4">
        <f>Forward!M87*(1+SUM($B87:$B$228))+(-'Swap - Encargos'!D4-'Swap - Encargos'!$L4+'Swap - Encargos'!P4)*(1+SUM($B87:$B$228))</f>
        <v>265.21879999999993</v>
      </c>
      <c r="N87" s="4">
        <f>Forward!N87*(1+SUM($B87:$B$228))+(-'Swap - Encargos'!E4-'Swap - Encargos'!$L4+'Swap - Encargos'!Q4)*(1+SUM($B87:$B$228))</f>
        <v>243.32</v>
      </c>
      <c r="O87" s="4">
        <f>Forward!O87*(1+SUM($B87:$B$228))+(-'Swap - Encargos'!F4-'Swap - Encargos'!$L4+'Swap - Encargos'!R4)*(1+SUM($B87:$B$228))</f>
        <v>240.88679999999999</v>
      </c>
      <c r="P87" s="4">
        <f>Forward!P87*(1+SUM($B87:$B$228))+(-'Swap - Encargos'!G4-'Swap - Encargos'!$L4+'Swap - Encargos'!S4)*(1+SUM($B87:$B$228))</f>
        <v>231.15399999999997</v>
      </c>
      <c r="Q87" s="4">
        <f>Forward!Q87*(1+SUM($B87:$B$228))+(-'Swap - Encargos'!H4-'Swap - Encargos'!$L4+'Swap - Encargos'!T4)*(1+SUM($B87:$B$228))</f>
        <v>227.50419999999997</v>
      </c>
      <c r="R87" s="4">
        <f>Forward!R87*(1+SUM($B87:$B$228))+(-'Swap - Encargos'!I4-'Swap - Encargos'!$L4+'Swap - Encargos'!U4)*(1+SUM($B87:$B$228))</f>
        <v>222.63779999999997</v>
      </c>
      <c r="S87" s="4">
        <f>Forward!S87*(1+SUM($B87:$B$228))+(-'Swap - Encargos'!J4-'Swap - Encargos'!$L4+'Swap - Encargos'!V4)*(1+SUM($B87:$B$228))</f>
        <v>216.55479999999997</v>
      </c>
      <c r="T87" s="4">
        <f>Forward!T87*(1+SUM($B87:$B$228))+(-'Swap - Encargos'!K4-'Swap - Encargos'!$L4+'Swap - Encargos'!W4)*(1+SUM($B87:$B$228))</f>
        <v>210.47179999999997</v>
      </c>
      <c r="U87" s="4">
        <f>Forward!U87*(1+SUM($B87:$B$228))</f>
        <v>0</v>
      </c>
      <c r="V87" s="6"/>
      <c r="W87" s="20">
        <f t="shared" si="0"/>
        <v>242.81308333333331</v>
      </c>
      <c r="X87" s="20">
        <f t="shared" si="1"/>
        <v>216.04601244855965</v>
      </c>
      <c r="Y87" s="23">
        <f t="shared" si="2"/>
        <v>242.32644333333334</v>
      </c>
      <c r="Z87" s="23">
        <f t="shared" si="3"/>
        <v>213.35916083333333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131.11891666666665</v>
      </c>
      <c r="AJ87" s="9">
        <f t="shared" si="8"/>
        <v>0.35064909306148356</v>
      </c>
      <c r="AK87" s="9">
        <f t="shared" si="9"/>
        <v>0.35064909306148356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Encargos'!B5-'Swap - Encargos'!$L5+'Swap - Encargos'!N5)*(1+SUM($B88:$B$228))</f>
        <v>237.68050000000002</v>
      </c>
      <c r="L88" s="4">
        <f>Forward!L88*(1+SUM($B88:$B$228))+(-'Swap - Encargos'!C5-'Swap - Encargos'!$L5+'Swap - Encargos'!O5)*(1+SUM($B88:$B$228))</f>
        <v>305.24450000000002</v>
      </c>
      <c r="M88" s="4">
        <f>Forward!M88*(1+SUM($B88:$B$228))+(-'Swap - Encargos'!D5-'Swap - Encargos'!$L5+'Swap - Encargos'!P5)*(1+SUM($B88:$B$228))</f>
        <v>270.25600000000003</v>
      </c>
      <c r="N88" s="4">
        <f>Forward!N88*(1+SUM($B88:$B$228))+(-'Swap - Encargos'!E5-'Swap - Encargos'!$L5+'Swap - Encargos'!Q5)*(1+SUM($B88:$B$228))</f>
        <v>235.26750000000001</v>
      </c>
      <c r="O88" s="4">
        <f>Forward!O88*(1+SUM($B88:$B$228))+(-'Swap - Encargos'!F5-'Swap - Encargos'!$L5+'Swap - Encargos'!R5)*(1+SUM($B88:$B$228))</f>
        <v>232.85450000000003</v>
      </c>
      <c r="P88" s="4">
        <f>Forward!P88*(1+SUM($B88:$B$228))+(-'Swap - Encargos'!G5-'Swap - Encargos'!$L5+'Swap - Encargos'!S5)*(1+SUM($B88:$B$228))</f>
        <v>228.02850000000004</v>
      </c>
      <c r="Q88" s="4">
        <f>Forward!Q88*(1+SUM($B88:$B$228))+(-'Swap - Encargos'!H5-'Swap - Encargos'!$L5+'Swap - Encargos'!T5)*(1+SUM($B88:$B$228))</f>
        <v>224.40900000000002</v>
      </c>
      <c r="R88" s="4">
        <f>Forward!R88*(1+SUM($B88:$B$228))+(-'Swap - Encargos'!I5-'Swap - Encargos'!$L5+'Swap - Encargos'!U5)*(1+SUM($B88:$B$228))</f>
        <v>219.58300000000003</v>
      </c>
      <c r="S88" s="4">
        <f>Forward!S88*(1+SUM($B88:$B$228))+(-'Swap - Encargos'!J5-'Swap - Encargos'!$L5+'Swap - Encargos'!V5)*(1+SUM($B88:$B$228))</f>
        <v>213.5505</v>
      </c>
      <c r="T88" s="4">
        <f>Forward!T88*(1+SUM($B88:$B$228))+(-'Swap - Encargos'!K5-'Swap - Encargos'!$L5+'Swap - Encargos'!W5)*(1+SUM($B88:$B$228))</f>
        <v>207.51800000000003</v>
      </c>
      <c r="U88" s="4">
        <f>Forward!U88*(1+SUM($B88:$B$228))</f>
        <v>0</v>
      </c>
      <c r="V88" s="6"/>
      <c r="W88" s="20">
        <f t="shared" si="0"/>
        <v>270.92627777777784</v>
      </c>
      <c r="X88" s="20">
        <f t="shared" si="1"/>
        <v>216.04601244855965</v>
      </c>
      <c r="Y88" s="23">
        <f t="shared" si="2"/>
        <v>255.93886666666671</v>
      </c>
      <c r="Z88" s="23">
        <f t="shared" si="3"/>
        <v>213.35916083333333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103.00572222222212</v>
      </c>
      <c r="AJ88" s="9">
        <f t="shared" si="8"/>
        <v>0.27546645438802275</v>
      </c>
      <c r="AK88" s="9">
        <f t="shared" si="9"/>
        <v>0.27546645438802275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Encargos'!B6-'Swap - Encargos'!$L6+'Swap - Encargos'!N6)*(1+SUM($B89:$B$228))</f>
        <v>211.8734</v>
      </c>
      <c r="L89" s="4">
        <f>Forward!L89*(1+SUM($B89:$B$228))+(-'Swap - Encargos'!C6-'Swap - Encargos'!$L6+'Swap - Encargos'!O6)*(1+SUM($B89:$B$228))</f>
        <v>295.19440000000003</v>
      </c>
      <c r="M89" s="4">
        <f>Forward!M89*(1+SUM($B89:$B$228))+(-'Swap - Encargos'!D6-'Swap - Encargos'!$L6+'Swap - Encargos'!P6)*(1+SUM($B89:$B$228))</f>
        <v>271.38840000000005</v>
      </c>
      <c r="N89" s="4">
        <f>Forward!N89*(1+SUM($B89:$B$228))+(-'Swap - Encargos'!E6-'Swap - Encargos'!$L6+'Swap - Encargos'!Q6)*(1+SUM($B89:$B$228))</f>
        <v>245.20180000000002</v>
      </c>
      <c r="O89" s="4">
        <f>Forward!O89*(1+SUM($B89:$B$228))+(-'Swap - Encargos'!F6-'Swap - Encargos'!$L6+'Swap - Encargos'!R6)*(1+SUM($B89:$B$228))</f>
        <v>233.2988</v>
      </c>
      <c r="P89" s="4">
        <f>Forward!P89*(1+SUM($B89:$B$228))+(-'Swap - Encargos'!G6-'Swap - Encargos'!$L6+'Swap - Encargos'!S6)*(1+SUM($B89:$B$228))</f>
        <v>227.34730000000005</v>
      </c>
      <c r="Q89" s="4">
        <f>Forward!Q89*(1+SUM($B89:$B$228))+(-'Swap - Encargos'!H6-'Swap - Encargos'!$L6+'Swap - Encargos'!T6)*(1+SUM($B89:$B$228))</f>
        <v>223.77640000000002</v>
      </c>
      <c r="R89" s="4">
        <f>Forward!R89*(1+SUM($B89:$B$228))+(-'Swap - Encargos'!I6-'Swap - Encargos'!$L6+'Swap - Encargos'!U6)*(1+SUM($B89:$B$228))</f>
        <v>221.39580000000001</v>
      </c>
      <c r="S89" s="4">
        <f>Forward!S89*(1+SUM($B89:$B$228))+(-'Swap - Encargos'!J6-'Swap - Encargos'!$L6+'Swap - Encargos'!V6)*(1+SUM($B89:$B$228))</f>
        <v>215.44430000000003</v>
      </c>
      <c r="T89" s="4">
        <f>Forward!T89*(1+SUM($B89:$B$228))+(-'Swap - Encargos'!K6-'Swap - Encargos'!$L6+'Swap - Encargos'!W6)*(1+SUM($B89:$B$228))</f>
        <v>209.49280000000002</v>
      </c>
      <c r="U89" s="4">
        <f>Forward!U89*(1+SUM($B89:$B$228))</f>
        <v>0</v>
      </c>
      <c r="V89" s="6"/>
      <c r="W89" s="20">
        <f t="shared" si="0"/>
        <v>262.26276666666672</v>
      </c>
      <c r="X89" s="20">
        <f t="shared" si="1"/>
        <v>216.04601244855965</v>
      </c>
      <c r="Y89" s="23">
        <f t="shared" si="2"/>
        <v>252.16505500000002</v>
      </c>
      <c r="Z89" s="23">
        <f t="shared" si="3"/>
        <v>213.35916083333333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111.66923333333324</v>
      </c>
      <c r="AJ89" s="9">
        <f t="shared" si="8"/>
        <v>0.29863513508694961</v>
      </c>
      <c r="AK89" s="9">
        <f t="shared" si="9"/>
        <v>0.29863513508694961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Encargos'!B7-'Swap - Encargos'!$L7+'Swap - Encargos'!N7)*(1+SUM($B90:$B$228))</f>
        <v>205.26779999999999</v>
      </c>
      <c r="L90" s="4">
        <f>Forward!L90*(1+SUM($B90:$B$228))+(-'Swap - Encargos'!C7-'Swap - Encargos'!$L7+'Swap - Encargos'!O7)*(1+SUM($B90:$B$228))</f>
        <v>264.25279999999998</v>
      </c>
      <c r="M90" s="4">
        <f>Forward!M90*(1+SUM($B90:$B$228))+(-'Swap - Encargos'!D7-'Swap - Encargos'!$L7+'Swap - Encargos'!P7)*(1+SUM($B90:$B$228))</f>
        <v>272.51069999999999</v>
      </c>
      <c r="N90" s="4">
        <f>Forward!N90*(1+SUM($B90:$B$228))+(-'Swap - Encargos'!E7-'Swap - Encargos'!$L7+'Swap - Encargos'!Q7)*(1+SUM($B90:$B$228))</f>
        <v>254.8152</v>
      </c>
      <c r="O90" s="4">
        <f>Forward!O90*(1+SUM($B90:$B$228))+(-'Swap - Encargos'!F7-'Swap - Encargos'!$L7+'Swap - Encargos'!R7)*(1+SUM($B90:$B$228))</f>
        <v>235.94</v>
      </c>
      <c r="P90" s="4">
        <f>Forward!P90*(1+SUM($B90:$B$228))+(-'Swap - Encargos'!G7-'Swap - Encargos'!$L7+'Swap - Encargos'!S7)*(1+SUM($B90:$B$228))</f>
        <v>232.40090000000001</v>
      </c>
      <c r="Q90" s="4">
        <f>Forward!Q90*(1+SUM($B90:$B$228))+(-'Swap - Encargos'!H7-'Swap - Encargos'!$L7+'Swap - Encargos'!T7)*(1+SUM($B90:$B$228))</f>
        <v>228.86179999999999</v>
      </c>
      <c r="R90" s="4">
        <f>Forward!R90*(1+SUM($B90:$B$228))+(-'Swap - Encargos'!I7-'Swap - Encargos'!$L7+'Swap - Encargos'!U7)*(1+SUM($B90:$B$228))</f>
        <v>226.50239999999999</v>
      </c>
      <c r="S90" s="4">
        <f>Forward!S90*(1+SUM($B90:$B$228))+(-'Swap - Encargos'!J7-'Swap - Encargos'!$L7+'Swap - Encargos'!V7)*(1+SUM($B90:$B$228))</f>
        <v>220.60389999999998</v>
      </c>
      <c r="T90" s="4">
        <f>Forward!T90*(1+SUM($B90:$B$228))+(-'Swap - Encargos'!K7-'Swap - Encargos'!$L7+'Swap - Encargos'!W7)*(1+SUM($B90:$B$228))</f>
        <v>214.7054</v>
      </c>
      <c r="U90" s="4">
        <f>Forward!U90*(1+SUM($B90:$B$228))</f>
        <v>0</v>
      </c>
      <c r="V90" s="6"/>
      <c r="W90" s="20">
        <f t="shared" si="0"/>
        <v>252.8490333333333</v>
      </c>
      <c r="X90" s="20">
        <f t="shared" si="1"/>
        <v>216.04601244855965</v>
      </c>
      <c r="Y90" s="23">
        <f t="shared" si="2"/>
        <v>248.36617333333334</v>
      </c>
      <c r="Z90" s="23">
        <f t="shared" si="3"/>
        <v>213.35916083333333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121.08296666666666</v>
      </c>
      <c r="AJ90" s="9">
        <f t="shared" si="8"/>
        <v>0.32381012233953416</v>
      </c>
      <c r="AK90" s="9">
        <f t="shared" si="9"/>
        <v>0.32381012233953416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Encargos'!B8-'Swap - Encargos'!$L8+'Swap - Encargos'!N8)*(1+SUM($B91:$B$228))</f>
        <v>202.10000000000002</v>
      </c>
      <c r="L91" s="4">
        <f>Forward!L91*(1+SUM($B91:$B$228))+(-'Swap - Encargos'!C8-'Swap - Encargos'!$L8+'Swap - Encargos'!O8)*(1+SUM($B91:$B$228))</f>
        <v>270.25</v>
      </c>
      <c r="M91" s="4">
        <f>Forward!M91*(1+SUM($B91:$B$228))+(-'Swap - Encargos'!D8-'Swap - Encargos'!$L8+'Swap - Encargos'!P8)*(1+SUM($B91:$B$228))</f>
        <v>265.55</v>
      </c>
      <c r="N91" s="4">
        <f>Forward!N91*(1+SUM($B91:$B$228))+(-'Swap - Encargos'!E8-'Swap - Encargos'!$L8+'Swap - Encargos'!Q8)*(1+SUM($B91:$B$228))</f>
        <v>233.82500000000002</v>
      </c>
      <c r="O91" s="4">
        <f>Forward!O91*(1+SUM($B91:$B$228))+(-'Swap - Encargos'!F8-'Swap - Encargos'!$L8+'Swap - Encargos'!R8)*(1+SUM($B91:$B$228))</f>
        <v>227.95000000000002</v>
      </c>
      <c r="P91" s="4">
        <f>Forward!P91*(1+SUM($B91:$B$228))+(-'Swap - Encargos'!G8-'Swap - Encargos'!$L8+'Swap - Encargos'!S8)*(1+SUM($B91:$B$228))</f>
        <v>223.25</v>
      </c>
      <c r="Q91" s="4">
        <f>Forward!Q91*(1+SUM($B91:$B$228))+(-'Swap - Encargos'!H8-'Swap - Encargos'!$L8+'Swap - Encargos'!T8)*(1+SUM($B91:$B$228))</f>
        <v>219.72500000000002</v>
      </c>
      <c r="R91" s="4">
        <f>Forward!R91*(1+SUM($B91:$B$228))+(-'Swap - Encargos'!I8-'Swap - Encargos'!$L8+'Swap - Encargos'!U8)*(1+SUM($B91:$B$228))</f>
        <v>217.375</v>
      </c>
      <c r="S91" s="4">
        <f>Forward!S91*(1+SUM($B91:$B$228))+(-'Swap - Encargos'!J8-'Swap - Encargos'!$L8+'Swap - Encargos'!V8)*(1+SUM($B91:$B$228))</f>
        <v>211.5</v>
      </c>
      <c r="T91" s="4">
        <f>Forward!T91*(1+SUM($B91:$B$228))+(-'Swap - Encargos'!K8-'Swap - Encargos'!$L8+'Swap - Encargos'!W8)*(1+SUM($B91:$B$228))</f>
        <v>205.625</v>
      </c>
      <c r="U91" s="4">
        <f>Forward!U91*(1+SUM($B91:$B$228))</f>
        <v>0</v>
      </c>
      <c r="V91" s="6"/>
      <c r="W91" s="20">
        <f t="shared" si="0"/>
        <v>250.3729166666667</v>
      </c>
      <c r="X91" s="20">
        <f t="shared" si="1"/>
        <v>216.04601244855965</v>
      </c>
      <c r="Y91" s="23">
        <f t="shared" si="2"/>
        <v>241.69750000000002</v>
      </c>
      <c r="Z91" s="23">
        <f t="shared" si="3"/>
        <v>213.35916083333333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123.55908333333326</v>
      </c>
      <c r="AJ91" s="9">
        <f t="shared" si="8"/>
        <v>0.33043195910842954</v>
      </c>
      <c r="AK91" s="9">
        <f t="shared" si="9"/>
        <v>0.33043195910842954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Encargos'!B9-'Swap - Encargos'!$L9+'Swap - Encargos'!N9)*(1+SUM($B92:$B$228))</f>
        <v>114.49340000000001</v>
      </c>
      <c r="L92" s="4">
        <f>Forward!L92*(1+SUM($B92:$B$228))+(-'Swap - Encargos'!C9-'Swap - Encargos'!$L9+'Swap - Encargos'!O9)*(1+SUM($B92:$B$228))</f>
        <v>244.17470000000003</v>
      </c>
      <c r="M92" s="4">
        <f>Forward!M92*(1+SUM($B92:$B$228))+(-'Swap - Encargos'!D9-'Swap - Encargos'!$L9+'Swap - Encargos'!P9)*(1+SUM($B92:$B$228))</f>
        <v>248.84790000000001</v>
      </c>
      <c r="N92" s="4">
        <f>Forward!N92*(1+SUM($B92:$B$228))+(-'Swap - Encargos'!E9-'Swap - Encargos'!$L9+'Swap - Encargos'!Q9)*(1+SUM($B92:$B$228))</f>
        <v>238.33320000000001</v>
      </c>
      <c r="O92" s="4">
        <f>Forward!O92*(1+SUM($B92:$B$228))+(-'Swap - Encargos'!F9-'Swap - Encargos'!$L9+'Swap - Encargos'!R9)*(1+SUM($B92:$B$228))</f>
        <v>228.98680000000002</v>
      </c>
      <c r="P92" s="4">
        <f>Forward!P92*(1+SUM($B92:$B$228))+(-'Swap - Encargos'!G9-'Swap - Encargos'!$L9+'Swap - Encargos'!S9)*(1+SUM($B92:$B$228))</f>
        <v>221.977</v>
      </c>
      <c r="Q92" s="4">
        <f>Forward!Q92*(1+SUM($B92:$B$228))+(-'Swap - Encargos'!H9-'Swap - Encargos'!$L9+'Swap - Encargos'!T9)*(1+SUM($B92:$B$228))</f>
        <v>218.47210000000001</v>
      </c>
      <c r="R92" s="4">
        <f>Forward!R92*(1+SUM($B92:$B$228))+(-'Swap - Encargos'!I9-'Swap - Encargos'!$L9+'Swap - Encargos'!U9)*(1+SUM($B92:$B$228))</f>
        <v>216.13550000000001</v>
      </c>
      <c r="S92" s="4">
        <f>Forward!S92*(1+SUM($B92:$B$228))+(-'Swap - Encargos'!J9-'Swap - Encargos'!$L9+'Swap - Encargos'!V9)*(1+SUM($B92:$B$228))</f>
        <v>210.29400000000001</v>
      </c>
      <c r="T92" s="4">
        <f>Forward!T92*(1+SUM($B92:$B$228))+(-'Swap - Encargos'!K9-'Swap - Encargos'!$L9+'Swap - Encargos'!W9)*(1+SUM($B92:$B$228))</f>
        <v>204.45250000000001</v>
      </c>
      <c r="U92" s="4">
        <f>Forward!U92*(1+SUM($B92:$B$228))</f>
        <v>0</v>
      </c>
      <c r="V92" s="6"/>
      <c r="W92" s="20">
        <f t="shared" si="0"/>
        <v>223.14530000000002</v>
      </c>
      <c r="X92" s="20">
        <f t="shared" si="1"/>
        <v>216.04601244855965</v>
      </c>
      <c r="Y92" s="23">
        <f t="shared" si="2"/>
        <v>225.71556000000001</v>
      </c>
      <c r="Z92" s="23">
        <f t="shared" si="3"/>
        <v>213.35916083333333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150.78669999999994</v>
      </c>
      <c r="AJ92" s="9">
        <f t="shared" si="8"/>
        <v>0.40324631216370876</v>
      </c>
      <c r="AK92" s="9">
        <f t="shared" si="9"/>
        <v>0.40324631216370876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Encargos'!B10-'Swap - Encargos'!$L10+'Swap - Encargos'!N10)*(1+SUM($B93:$B$228))</f>
        <v>133.9614</v>
      </c>
      <c r="L93" s="4">
        <f>Forward!L93*(1+SUM($B93:$B$228))+(-'Swap - Encargos'!C10-'Swap - Encargos'!$L10+'Swap - Encargos'!O10)*(1+SUM($B93:$B$228))</f>
        <v>240.8955</v>
      </c>
      <c r="M93" s="4">
        <f>Forward!M93*(1+SUM($B93:$B$228))+(-'Swap - Encargos'!D10-'Swap - Encargos'!$L10+'Swap - Encargos'!P10)*(1+SUM($B93:$B$228))</f>
        <v>244.42080000000001</v>
      </c>
      <c r="N93" s="4">
        <f>Forward!N93*(1+SUM($B93:$B$228))+(-'Swap - Encargos'!E10-'Swap - Encargos'!$L10+'Swap - Encargos'!Q10)*(1+SUM($B93:$B$228))</f>
        <v>233.8449</v>
      </c>
      <c r="O93" s="4">
        <f>Forward!O93*(1+SUM($B93:$B$228))+(-'Swap - Encargos'!F10-'Swap - Encargos'!$L10+'Swap - Encargos'!R10)*(1+SUM($B93:$B$228))</f>
        <v>225.61920000000001</v>
      </c>
      <c r="P93" s="4">
        <f>Forward!P93*(1+SUM($B93:$B$228))+(-'Swap - Encargos'!G10-'Swap - Encargos'!$L10+'Swap - Encargos'!S10)*(1+SUM($B93:$B$228))</f>
        <v>224.44409999999999</v>
      </c>
      <c r="Q93" s="4">
        <f>Forward!Q93*(1+SUM($B93:$B$228))+(-'Swap - Encargos'!H10-'Swap - Encargos'!$L10+'Swap - Encargos'!T10)*(1+SUM($B93:$B$228))</f>
        <v>224.44410000000002</v>
      </c>
      <c r="R93" s="4">
        <f>Forward!R93*(1+SUM($B93:$B$228))+(-'Swap - Encargos'!I10-'Swap - Encargos'!$L10+'Swap - Encargos'!U10)*(1+SUM($B93:$B$228))</f>
        <v>216.2184</v>
      </c>
      <c r="S93" s="4">
        <f>Forward!S93*(1+SUM($B93:$B$228))+(-'Swap - Encargos'!J10-'Swap - Encargos'!$L10+'Swap - Encargos'!V10)*(1+SUM($B93:$B$228))</f>
        <v>210.34290000000001</v>
      </c>
      <c r="T93" s="4">
        <f>Forward!T93*(1+SUM($B93:$B$228))+(-'Swap - Encargos'!K10-'Swap - Encargos'!$L10+'Swap - Encargos'!W10)*(1+SUM($B93:$B$228))</f>
        <v>204.4674</v>
      </c>
      <c r="U93" s="4">
        <f>Forward!U93*(1+SUM($B93:$B$228))</f>
        <v>0</v>
      </c>
      <c r="V93" s="6"/>
      <c r="W93" s="20">
        <f t="shared" si="0"/>
        <v>225.84769166666669</v>
      </c>
      <c r="X93" s="20">
        <f t="shared" si="1"/>
        <v>216.04601244855965</v>
      </c>
      <c r="Y93" s="23">
        <f t="shared" si="2"/>
        <v>226.304675</v>
      </c>
      <c r="Z93" s="23">
        <f t="shared" si="3"/>
        <v>213.35916083333333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148.08430833333327</v>
      </c>
      <c r="AJ93" s="9">
        <f t="shared" si="8"/>
        <v>0.39601935200339444</v>
      </c>
      <c r="AK93" s="9">
        <f t="shared" si="9"/>
        <v>0.39601935200339444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Encargos'!B11-'Swap - Encargos'!$L11+'Swap - Encargos'!N11)*(1+SUM($B94:$B$228))</f>
        <v>150.87360000000001</v>
      </c>
      <c r="L94" s="4">
        <f>Forward!L94*(1+SUM($B94:$B$228))+(-'Swap - Encargos'!C11-'Swap - Encargos'!$L11+'Swap - Encargos'!O11)*(1+SUM($B94:$B$228))</f>
        <v>219.23820000000001</v>
      </c>
      <c r="M94" s="4">
        <f>Forward!M94*(1+SUM($B94:$B$228))+(-'Swap - Encargos'!D11-'Swap - Encargos'!$L11+'Swap - Encargos'!P11)*(1+SUM($B94:$B$228))</f>
        <v>243.99090000000001</v>
      </c>
      <c r="N94" s="4">
        <f>Forward!N94*(1+SUM($B94:$B$228))+(-'Swap - Encargos'!E11-'Swap - Encargos'!$L11+'Swap - Encargos'!Q11)*(1+SUM($B94:$B$228))</f>
        <v>239.27610000000001</v>
      </c>
      <c r="O94" s="4">
        <f>Forward!O94*(1+SUM($B94:$B$228))+(-'Swap - Encargos'!F11-'Swap - Encargos'!$L11+'Swap - Encargos'!R11)*(1+SUM($B94:$B$228))</f>
        <v>231.02520000000001</v>
      </c>
      <c r="P94" s="4">
        <f>Forward!P94*(1+SUM($B94:$B$228))+(-'Swap - Encargos'!G11-'Swap - Encargos'!$L11+'Swap - Encargos'!S11)*(1+SUM($B94:$B$228))</f>
        <v>228.66780000000003</v>
      </c>
      <c r="Q94" s="4">
        <f>Forward!Q94*(1+SUM($B94:$B$228))+(-'Swap - Encargos'!H11-'Swap - Encargos'!$L11+'Swap - Encargos'!T11)*(1+SUM($B94:$B$228))</f>
        <v>221.59559999999999</v>
      </c>
      <c r="R94" s="4">
        <f>Forward!R94*(1+SUM($B94:$B$228))+(-'Swap - Encargos'!I11-'Swap - Encargos'!$L11+'Swap - Encargos'!U11)*(1+SUM($B94:$B$228))</f>
        <v>214.52340000000001</v>
      </c>
      <c r="S94" s="4">
        <f>Forward!S94*(1+SUM($B94:$B$228))+(-'Swap - Encargos'!J11-'Swap - Encargos'!$L11+'Swap - Encargos'!V11)*(1+SUM($B94:$B$228))</f>
        <v>210.98730000000003</v>
      </c>
      <c r="T94" s="4">
        <f>Forward!T94*(1+SUM($B94:$B$228))+(-'Swap - Encargos'!K11-'Swap - Encargos'!$L11+'Swap - Encargos'!W11)*(1+SUM($B94:$B$228))</f>
        <v>207.4512</v>
      </c>
      <c r="U94" s="4">
        <f>Forward!U94*(1+SUM($B94:$B$228))</f>
        <v>0</v>
      </c>
      <c r="V94" s="6"/>
      <c r="W94" s="20">
        <f t="shared" si="0"/>
        <v>224.3459</v>
      </c>
      <c r="X94" s="20">
        <f t="shared" si="1"/>
        <v>216.04601244855965</v>
      </c>
      <c r="Y94" s="23">
        <f t="shared" si="2"/>
        <v>227.25336000000001</v>
      </c>
      <c r="Z94" s="23">
        <f t="shared" si="3"/>
        <v>213.35916083333333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149.58609999999996</v>
      </c>
      <c r="AJ94" s="9">
        <f t="shared" si="8"/>
        <v>0.40003556796422873</v>
      </c>
      <c r="AK94" s="9">
        <f t="shared" si="9"/>
        <v>0.40003556796422873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Encargos'!B12-'Swap - Encargos'!$L12+'Swap - Encargos'!N12)*(1+SUM($B95:$B$228))</f>
        <v>128.7944</v>
      </c>
      <c r="L95" s="4">
        <f>Forward!L95*(1+SUM($B95:$B$228))+(-'Swap - Encargos'!C12-'Swap - Encargos'!$L12+'Swap - Encargos'!O12)*(1+SUM($B95:$B$228))</f>
        <v>191.41919999999999</v>
      </c>
      <c r="M95" s="4">
        <f>Forward!M95*(1+SUM($B95:$B$228))+(-'Swap - Encargos'!D12-'Swap - Encargos'!$L12+'Swap - Encargos'!P12)*(1+SUM($B95:$B$228))</f>
        <v>217.4144</v>
      </c>
      <c r="N95" s="4">
        <f>Forward!N95*(1+SUM($B95:$B$228))+(-'Swap - Encargos'!E12-'Swap - Encargos'!$L12+'Swap - Encargos'!Q12)*(1+SUM($B95:$B$228))</f>
        <v>225.68559999999999</v>
      </c>
      <c r="O95" s="4">
        <f>Forward!O95*(1+SUM($B95:$B$228))+(-'Swap - Encargos'!F12-'Swap - Encargos'!$L12+'Swap - Encargos'!R12)*(1+SUM($B95:$B$228))</f>
        <v>211.50640000000001</v>
      </c>
      <c r="P95" s="4">
        <f>Forward!P95*(1+SUM($B95:$B$228))+(-'Swap - Encargos'!G12-'Swap - Encargos'!$L12+'Swap - Encargos'!S12)*(1+SUM($B95:$B$228))</f>
        <v>213.86959999999999</v>
      </c>
      <c r="Q95" s="4">
        <f>Forward!Q95*(1+SUM($B95:$B$228))+(-'Swap - Encargos'!H12-'Swap - Encargos'!$L12+'Swap - Encargos'!T12)*(1+SUM($B95:$B$228))</f>
        <v>206.77999999999997</v>
      </c>
      <c r="R95" s="4">
        <f>Forward!R95*(1+SUM($B95:$B$228))+(-'Swap - Encargos'!I12-'Swap - Encargos'!$L12+'Swap - Encargos'!U12)*(1+SUM($B95:$B$228))</f>
        <v>203.23519999999999</v>
      </c>
      <c r="S95" s="4">
        <f>Forward!S95*(1+SUM($B95:$B$228))+(-'Swap - Encargos'!J12-'Swap - Encargos'!$L12+'Swap - Encargos'!V12)*(1+SUM($B95:$B$228))</f>
        <v>199.69039999999998</v>
      </c>
      <c r="T95" s="4">
        <f>Forward!T95*(1+SUM($B95:$B$228))+(-'Swap - Encargos'!K12-'Swap - Encargos'!$L12+'Swap - Encargos'!W12)*(1+SUM($B95:$B$228))</f>
        <v>196.1456</v>
      </c>
      <c r="U95" s="4">
        <f>Forward!U95*(1+SUM($B95:$B$228))</f>
        <v>0</v>
      </c>
      <c r="V95" s="6"/>
      <c r="W95" s="20">
        <f t="shared" si="0"/>
        <v>203.43213333333333</v>
      </c>
      <c r="X95" s="20">
        <f t="shared" si="1"/>
        <v>216.04601244855965</v>
      </c>
      <c r="Y95" s="23">
        <f t="shared" si="2"/>
        <v>207.72528</v>
      </c>
      <c r="Z95" s="23">
        <f t="shared" si="3"/>
        <v>213.35916083333333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170.49986666666663</v>
      </c>
      <c r="AJ95" s="9">
        <f t="shared" si="8"/>
        <v>0.45596489914387284</v>
      </c>
      <c r="AK95" s="9">
        <f t="shared" si="9"/>
        <v>0.45596489914387284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Encargos'!B13-'Swap - Encargos'!$L13+'Swap - Encargos'!N13)*(1+SUM($B96:$B$228))</f>
        <v>126.9756</v>
      </c>
      <c r="L96" s="4">
        <f>Forward!L96*(1+SUM($B96:$B$228))+(-'Swap - Encargos'!C13-'Swap - Encargos'!$L13+'Swap - Encargos'!O13)*(1+SUM($B96:$B$228))</f>
        <v>145.7868</v>
      </c>
      <c r="M96" s="4">
        <f>Forward!M96*(1+SUM($B96:$B$228))+(-'Swap - Encargos'!D13-'Swap - Encargos'!$L13+'Swap - Encargos'!P13)*(1+SUM($B96:$B$228))</f>
        <v>185.76059999999998</v>
      </c>
      <c r="N96" s="4">
        <f>Forward!N96*(1+SUM($B96:$B$228))+(-'Swap - Encargos'!E13-'Swap - Encargos'!$L13+'Swap - Encargos'!Q13)*(1+SUM($B96:$B$228))</f>
        <v>203.39609999999999</v>
      </c>
      <c r="O96" s="4">
        <f>Forward!O96*(1+SUM($B96:$B$228))+(-'Swap - Encargos'!F13-'Swap - Encargos'!$L13+'Swap - Encargos'!R13)*(1+SUM($B96:$B$228))</f>
        <v>195.1662</v>
      </c>
      <c r="P96" s="4">
        <f>Forward!P96*(1+SUM($B96:$B$228))+(-'Swap - Encargos'!G13-'Swap - Encargos'!$L13+'Swap - Encargos'!S13)*(1+SUM($B96:$B$228))</f>
        <v>206.92320000000001</v>
      </c>
      <c r="Q96" s="4">
        <f>Forward!Q96*(1+SUM($B96:$B$228))+(-'Swap - Encargos'!H13-'Swap - Encargos'!$L13+'Swap - Encargos'!T13)*(1+SUM($B96:$B$228))</f>
        <v>199.869</v>
      </c>
      <c r="R96" s="4">
        <f>Forward!R96*(1+SUM($B96:$B$228))+(-'Swap - Encargos'!I13-'Swap - Encargos'!$L13+'Swap - Encargos'!U13)*(1+SUM($B96:$B$228))</f>
        <v>199.869</v>
      </c>
      <c r="S96" s="4">
        <f>Forward!S96*(1+SUM($B96:$B$228))+(-'Swap - Encargos'!J13-'Swap - Encargos'!$L13+'Swap - Encargos'!V13)*(1+SUM($B96:$B$228))</f>
        <v>197.51759999999999</v>
      </c>
      <c r="T96" s="4">
        <f>Forward!T96*(1+SUM($B96:$B$228))+(-'Swap - Encargos'!K13-'Swap - Encargos'!$L13+'Swap - Encargos'!W13)*(1+SUM($B96:$B$228))</f>
        <v>189.2877</v>
      </c>
      <c r="U96" s="4">
        <f>Forward!U96*(1+SUM($B96:$B$228))</f>
        <v>0</v>
      </c>
      <c r="V96" s="6"/>
      <c r="W96" s="20">
        <f t="shared" si="0"/>
        <v>174.06891666666667</v>
      </c>
      <c r="X96" s="20">
        <f t="shared" si="1"/>
        <v>216.04601244855965</v>
      </c>
      <c r="Y96" s="23">
        <f t="shared" si="2"/>
        <v>184.74166000000002</v>
      </c>
      <c r="Z96" s="23">
        <f t="shared" si="3"/>
        <v>213.35916083333333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199.86308333333329</v>
      </c>
      <c r="AJ96" s="9">
        <f t="shared" si="8"/>
        <v>0.5344904510267463</v>
      </c>
      <c r="AK96" s="9">
        <f t="shared" si="9"/>
        <v>0.5344904510267463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Encargos'!B14-'Swap - Encargos'!$L14+'Swap - Encargos'!N14)*(1+SUM($B97:$B$228))</f>
        <v>124.1896</v>
      </c>
      <c r="L97" s="4">
        <f>Forward!L97*(1+SUM($B97:$B$228))+(-'Swap - Encargos'!C14-'Swap - Encargos'!$L14+'Swap - Encargos'!O14)*(1+SUM($B97:$B$228))</f>
        <v>139.4204</v>
      </c>
      <c r="M97" s="4">
        <f>Forward!M97*(1+SUM($B97:$B$228))+(-'Swap - Encargos'!D14-'Swap - Encargos'!$L14+'Swap - Encargos'!P14)*(1+SUM($B97:$B$228))</f>
        <v>188.6276</v>
      </c>
      <c r="N97" s="4">
        <f>Forward!N97*(1+SUM($B97:$B$228))+(-'Swap - Encargos'!E14-'Swap - Encargos'!$L14+'Swap - Encargos'!Q14)*(1+SUM($B97:$B$228))</f>
        <v>198.00039999999998</v>
      </c>
      <c r="O97" s="4">
        <f>Forward!O97*(1+SUM($B97:$B$228))+(-'Swap - Encargos'!F14-'Swap - Encargos'!$L14+'Swap - Encargos'!R14)*(1+SUM($B97:$B$228))</f>
        <v>194.48559999999998</v>
      </c>
      <c r="P97" s="4">
        <f>Forward!P97*(1+SUM($B97:$B$228))+(-'Swap - Encargos'!G14-'Swap - Encargos'!$L14+'Swap - Encargos'!S14)*(1+SUM($B97:$B$228))</f>
        <v>213.2312</v>
      </c>
      <c r="Q97" s="4">
        <f>Forward!Q97*(1+SUM($B97:$B$228))+(-'Swap - Encargos'!H14-'Swap - Encargos'!$L14+'Swap - Encargos'!T14)*(1+SUM($B97:$B$228))</f>
        <v>212.05959999999999</v>
      </c>
      <c r="R97" s="4">
        <f>Forward!R97*(1+SUM($B97:$B$228))+(-'Swap - Encargos'!I14-'Swap - Encargos'!$L14+'Swap - Encargos'!U14)*(1+SUM($B97:$B$228))</f>
        <v>201.51519999999999</v>
      </c>
      <c r="S97" s="4">
        <f>Forward!S97*(1+SUM($B97:$B$228))+(-'Swap - Encargos'!J14-'Swap - Encargos'!$L14+'Swap - Encargos'!V14)*(1+SUM($B97:$B$228))</f>
        <v>196.8288</v>
      </c>
      <c r="T97" s="4">
        <f>Forward!T97*(1+SUM($B97:$B$228))+(-'Swap - Encargos'!K14-'Swap - Encargos'!$L14+'Swap - Encargos'!W14)*(1+SUM($B97:$B$228))</f>
        <v>189.79919999999998</v>
      </c>
      <c r="U97" s="4">
        <f>Forward!U97*(1+SUM($B97:$B$228))</f>
        <v>0</v>
      </c>
      <c r="V97" s="6"/>
      <c r="W97" s="20">
        <f t="shared" si="0"/>
        <v>173.29916666666665</v>
      </c>
      <c r="X97" s="20">
        <f t="shared" si="1"/>
        <v>216.04601244855965</v>
      </c>
      <c r="Y97" s="23">
        <f t="shared" si="2"/>
        <v>185.26901333333333</v>
      </c>
      <c r="Z97" s="23">
        <f t="shared" si="3"/>
        <v>213.35916083333333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200.63283333333331</v>
      </c>
      <c r="AJ97" s="9">
        <f t="shared" si="8"/>
        <v>0.53654898038502541</v>
      </c>
      <c r="AK97" s="9">
        <f t="shared" si="9"/>
        <v>0.53654898038502541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Encargos'!C15-'Swap - Encargos'!$L15+'Swap - Encargos'!O15)*(1+SUM($B98:$B$228))</f>
        <v>131.6902</v>
      </c>
      <c r="M98" s="4">
        <f>Forward!M98*(1+SUM($B98:$B$228))+(-'Swap - Encargos'!D15-'Swap - Encargos'!$L15+'Swap - Encargos'!P15)*(1+SUM($B98:$B$228))</f>
        <v>153.83280000000002</v>
      </c>
      <c r="N98" s="4">
        <f>Forward!N98*(1+SUM($B98:$B$228))+(-'Swap - Encargos'!E15-'Swap - Encargos'!$L15+'Swap - Encargos'!Q15)*(1+SUM($B98:$B$228))</f>
        <v>171.31380000000001</v>
      </c>
      <c r="O98" s="4">
        <f>Forward!O98*(1+SUM($B98:$B$228))+(-'Swap - Encargos'!F15-'Swap - Encargos'!$L15+'Swap - Encargos'!R15)*(1+SUM($B98:$B$228))</f>
        <v>186.464</v>
      </c>
      <c r="P98" s="4">
        <f>Forward!P98*(1+SUM($B98:$B$228))+(-'Swap - Encargos'!G15-'Swap - Encargos'!$L15+'Swap - Encargos'!S15)*(1+SUM($B98:$B$228))</f>
        <v>215.59899999999999</v>
      </c>
      <c r="Q98" s="4">
        <f>Forward!Q98*(1+SUM($B98:$B$228))+(-'Swap - Encargos'!H15-'Swap - Encargos'!$L15+'Swap - Encargos'!T15)*(1+SUM($B98:$B$228))</f>
        <v>210.9374</v>
      </c>
      <c r="R98" s="4">
        <f>Forward!R98*(1+SUM($B98:$B$228))+(-'Swap - Encargos'!I15-'Swap - Encargos'!$L15+'Swap - Encargos'!U15)*(1+SUM($B98:$B$228))</f>
        <v>203.94499999999999</v>
      </c>
      <c r="S98" s="4">
        <f>Forward!S98*(1+SUM($B98:$B$228))+(-'Swap - Encargos'!J15-'Swap - Encargos'!$L15+'Swap - Encargos'!V15)*(1+SUM($B98:$B$228))</f>
        <v>199.2834</v>
      </c>
      <c r="T98" s="4">
        <f>Forward!T98*(1+SUM($B98:$B$228))+(-'Swap - Encargos'!K15-'Swap - Encargos'!$L15+'Swap - Encargos'!W15)*(1+SUM($B98:$B$228))</f>
        <v>192.291</v>
      </c>
      <c r="U98" s="4">
        <f>Forward!U98*(1+SUM($B98:$B$228))</f>
        <v>0</v>
      </c>
      <c r="V98" s="6"/>
      <c r="W98" s="20">
        <f t="shared" si="0"/>
        <v>152.27893333333336</v>
      </c>
      <c r="X98" s="20">
        <f t="shared" si="1"/>
        <v>216.04601244855965</v>
      </c>
      <c r="Y98" s="23">
        <f t="shared" si="2"/>
        <v>171.77996000000002</v>
      </c>
      <c r="Z98" s="23">
        <f t="shared" si="3"/>
        <v>213.35916083333333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216.91978666666662</v>
      </c>
      <c r="AJ98" s="9">
        <f t="shared" si="8"/>
        <v>0.58754208754208748</v>
      </c>
      <c r="AK98" s="9">
        <f t="shared" si="9"/>
        <v>0.58754208754208748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Encargos'!C16-'Swap - Encargos'!$L16+'Swap - Encargos'!O16)*(1+SUM($B99:$B$228))</f>
        <v>135.73169999999999</v>
      </c>
      <c r="M99" s="4">
        <f>Forward!M99*(1+SUM($B99:$B$228))+(-'Swap - Encargos'!D16-'Swap - Encargos'!$L16+'Swap - Encargos'!P16)*(1+SUM($B99:$B$228))</f>
        <v>140.37209999999999</v>
      </c>
      <c r="N99" s="4">
        <f>Forward!N99*(1+SUM($B99:$B$228))+(-'Swap - Encargos'!E16-'Swap - Encargos'!$L16+'Swap - Encargos'!Q16)*(1+SUM($B99:$B$228))</f>
        <v>153.13319999999999</v>
      </c>
      <c r="O99" s="4">
        <f>Forward!O99*(1+SUM($B99:$B$228))+(-'Swap - Encargos'!F16-'Swap - Encargos'!$L16+'Swap - Encargos'!R16)*(1+SUM($B99:$B$228))</f>
        <v>172.85489999999999</v>
      </c>
      <c r="P99" s="4">
        <f>Forward!P99*(1+SUM($B99:$B$228))+(-'Swap - Encargos'!G16-'Swap - Encargos'!$L16+'Swap - Encargos'!S16)*(1+SUM($B99:$B$228))</f>
        <v>218.09879999999998</v>
      </c>
      <c r="Q99" s="4">
        <f>Forward!Q99*(1+SUM($B99:$B$228))+(-'Swap - Encargos'!H16-'Swap - Encargos'!$L16+'Swap - Encargos'!T16)*(1+SUM($B99:$B$228))</f>
        <v>213.45839999999998</v>
      </c>
      <c r="R99" s="4">
        <f>Forward!R99*(1+SUM($B99:$B$228))+(-'Swap - Encargos'!I16-'Swap - Encargos'!$L16+'Swap - Encargos'!U16)*(1+SUM($B99:$B$228))</f>
        <v>207.65789999999998</v>
      </c>
      <c r="S99" s="4">
        <f>Forward!S99*(1+SUM($B99:$B$228))+(-'Swap - Encargos'!J16-'Swap - Encargos'!$L16+'Swap - Encargos'!V16)*(1+SUM($B99:$B$228))</f>
        <v>203.01749999999998</v>
      </c>
      <c r="T99" s="4">
        <f>Forward!T99*(1+SUM($B99:$B$228))+(-'Swap - Encargos'!K16-'Swap - Encargos'!$L16+'Swap - Encargos'!W16)*(1+SUM($B99:$B$228))</f>
        <v>196.05689999999998</v>
      </c>
      <c r="U99" s="4">
        <f>Forward!U99*(1+SUM($B99:$B$228))</f>
        <v>0</v>
      </c>
      <c r="V99" s="6"/>
      <c r="W99" s="20">
        <f t="shared" si="0"/>
        <v>144.11019999999999</v>
      </c>
      <c r="X99" s="20">
        <f t="shared" si="1"/>
        <v>216.04601244855965</v>
      </c>
      <c r="Y99" s="23">
        <f t="shared" si="2"/>
        <v>165.33358499999997</v>
      </c>
      <c r="Z99" s="23">
        <f t="shared" si="3"/>
        <v>213.35916083333333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225.08851999999999</v>
      </c>
      <c r="AJ99" s="9">
        <f t="shared" si="8"/>
        <v>0.60966766081962576</v>
      </c>
      <c r="AK99" s="9">
        <f t="shared" si="9"/>
        <v>0.60966766081962576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Encargos'!C17-'Swap - Encargos'!$L17+'Swap - Encargos'!O17)*(1+SUM($B100:$B$228))</f>
        <v>130.1421</v>
      </c>
      <c r="M100" s="4">
        <f>Forward!M100*(1+SUM($B100:$B$228))+(-'Swap - Encargos'!D17-'Swap - Encargos'!$L17+'Swap - Encargos'!P17)*(1+SUM($B100:$B$228))</f>
        <v>147.41759999999999</v>
      </c>
      <c r="N100" s="4">
        <f>Forward!N100*(1+SUM($B100:$B$228))+(-'Swap - Encargos'!E17-'Swap - Encargos'!$L17+'Swap - Encargos'!Q17)*(1+SUM($B100:$B$228))</f>
        <v>152.02440000000001</v>
      </c>
      <c r="O100" s="4">
        <f>Forward!O100*(1+SUM($B100:$B$228))+(-'Swap - Encargos'!F17-'Swap - Encargos'!$L17+'Swap - Encargos'!R17)*(1+SUM($B100:$B$228))</f>
        <v>164.69309999999999</v>
      </c>
      <c r="P100" s="4">
        <f>Forward!P100*(1+SUM($B100:$B$228))+(-'Swap - Encargos'!G17-'Swap - Encargos'!$L17+'Swap - Encargos'!S17)*(1+SUM($B100:$B$228))</f>
        <v>190.03049999999999</v>
      </c>
      <c r="Q100" s="4">
        <f>Forward!Q100*(1+SUM($B100:$B$228))+(-'Swap - Encargos'!H17-'Swap - Encargos'!$L17+'Swap - Encargos'!T17)*(1+SUM($B100:$B$228))</f>
        <v>206.15429999999998</v>
      </c>
      <c r="R100" s="4">
        <f>Forward!R100*(1+SUM($B100:$B$228))+(-'Swap - Encargos'!I17-'Swap - Encargos'!$L17+'Swap - Encargos'!U17)*(1+SUM($B100:$B$228))</f>
        <v>199.2441</v>
      </c>
      <c r="S100" s="4">
        <f>Forward!S100*(1+SUM($B100:$B$228))+(-'Swap - Encargos'!J17-'Swap - Encargos'!$L17+'Swap - Encargos'!V17)*(1+SUM($B100:$B$228))</f>
        <v>194.63729999999998</v>
      </c>
      <c r="T100" s="4">
        <f>Forward!T100*(1+SUM($B100:$B$228))+(-'Swap - Encargos'!K17-'Swap - Encargos'!$L17+'Swap - Encargos'!W17)*(1+SUM($B100:$B$228))</f>
        <v>187.72710000000001</v>
      </c>
      <c r="U100" s="4">
        <f>Forward!U100*(1+SUM($B100:$B$228))</f>
        <v>0</v>
      </c>
      <c r="V100" s="6"/>
      <c r="W100" s="20">
        <f t="shared" si="0"/>
        <v>145.11420000000001</v>
      </c>
      <c r="X100" s="20">
        <f t="shared" si="1"/>
        <v>216.04601244855965</v>
      </c>
      <c r="Y100" s="23">
        <f t="shared" si="2"/>
        <v>159.39528000000001</v>
      </c>
      <c r="Z100" s="23">
        <f t="shared" si="3"/>
        <v>213.35916083333333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224.08451999999997</v>
      </c>
      <c r="AJ100" s="9">
        <f t="shared" si="8"/>
        <v>0.60694825810880382</v>
      </c>
      <c r="AK100" s="9">
        <f t="shared" si="9"/>
        <v>0.60694825810880382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Encargos'!C18-'Swap - Encargos'!$L18+'Swap - Encargos'!O18)*(1+SUM($B101:$B$228))</f>
        <v>125.90600000000001</v>
      </c>
      <c r="M101" s="4">
        <f>Forward!M101*(1+SUM($B101:$B$228))+(-'Swap - Encargos'!D18-'Swap - Encargos'!$L18+'Swap - Encargos'!P18)*(1+SUM($B101:$B$228))</f>
        <v>130.48440000000002</v>
      </c>
      <c r="N101" s="4">
        <f>Forward!N101*(1+SUM($B101:$B$228))+(-'Swap - Encargos'!E18-'Swap - Encargos'!$L18+'Swap - Encargos'!Q18)*(1+SUM($B101:$B$228))</f>
        <v>136.20740000000001</v>
      </c>
      <c r="O101" s="4">
        <f>Forward!O101*(1+SUM($B101:$B$228))+(-'Swap - Encargos'!F18-'Swap - Encargos'!$L18+'Swap - Encargos'!R18)*(1+SUM($B101:$B$228))</f>
        <v>149.9426</v>
      </c>
      <c r="P101" s="4">
        <f>Forward!P101*(1+SUM($B101:$B$228))+(-'Swap - Encargos'!G18-'Swap - Encargos'!$L18+'Swap - Encargos'!S18)*(1+SUM($B101:$B$228))</f>
        <v>183.136</v>
      </c>
      <c r="Q101" s="4">
        <f>Forward!Q101*(1+SUM($B101:$B$228))+(-'Swap - Encargos'!H18-'Swap - Encargos'!$L18+'Swap - Encargos'!T18)*(1+SUM($B101:$B$228))</f>
        <v>199.16040000000001</v>
      </c>
      <c r="R101" s="4">
        <f>Forward!R101*(1+SUM($B101:$B$228))+(-'Swap - Encargos'!I18-'Swap - Encargos'!$L18+'Swap - Encargos'!U18)*(1+SUM($B101:$B$228))</f>
        <v>196.87120000000002</v>
      </c>
      <c r="S101" s="4">
        <f>Forward!S101*(1+SUM($B101:$B$228))+(-'Swap - Encargos'!J18-'Swap - Encargos'!$L18+'Swap - Encargos'!V18)*(1+SUM($B101:$B$228))</f>
        <v>195.72660000000002</v>
      </c>
      <c r="T101" s="4">
        <f>Forward!T101*(1+SUM($B101:$B$228))+(-'Swap - Encargos'!K18-'Swap - Encargos'!$L18+'Swap - Encargos'!W18)*(1+SUM($B101:$B$228))</f>
        <v>192.2928</v>
      </c>
      <c r="U101" s="4">
        <f>Forward!U101*(1+SUM($B101:$B$228))</f>
        <v>0</v>
      </c>
      <c r="V101" s="6"/>
      <c r="W101" s="20">
        <f t="shared" si="0"/>
        <v>132.86898333333335</v>
      </c>
      <c r="X101" s="20">
        <f t="shared" si="1"/>
        <v>216.04601244855965</v>
      </c>
      <c r="Y101" s="23">
        <f t="shared" si="2"/>
        <v>148.79800000000003</v>
      </c>
      <c r="Z101" s="23">
        <f t="shared" si="3"/>
        <v>213.35916083333333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236.32973666666663</v>
      </c>
      <c r="AJ101" s="9">
        <f t="shared" si="8"/>
        <v>0.6401152654772656</v>
      </c>
      <c r="AK101" s="9">
        <f t="shared" si="9"/>
        <v>0.6401152654772656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Encargos'!C19-'Swap - Encargos'!$L19+'Swap - Encargos'!O19)*(1+SUM($B102:$B$228))</f>
        <v>133.25130000000001</v>
      </c>
      <c r="M102" s="4">
        <f>Forward!M102*(1+SUM($B102:$B$228))+(-'Swap - Encargos'!D19-'Swap - Encargos'!$L19+'Swap - Encargos'!P19)*(1+SUM($B102:$B$228))</f>
        <v>130.9735</v>
      </c>
      <c r="N102" s="4">
        <f>Forward!N102*(1+SUM($B102:$B$228))+(-'Swap - Encargos'!E19-'Swap - Encargos'!$L19+'Swap - Encargos'!Q19)*(1+SUM($B102:$B$228))</f>
        <v>149.19589999999999</v>
      </c>
      <c r="O102" s="4">
        <f>Forward!O102*(1+SUM($B102:$B$228))+(-'Swap - Encargos'!F19-'Swap - Encargos'!$L19+'Swap - Encargos'!R19)*(1+SUM($B102:$B$228))</f>
        <v>160.5849</v>
      </c>
      <c r="P102" s="4">
        <f>Forward!P102*(1+SUM($B102:$B$228))+(-'Swap - Encargos'!G19-'Swap - Encargos'!$L19+'Swap - Encargos'!S19)*(1+SUM($B102:$B$228))</f>
        <v>176.52950000000001</v>
      </c>
      <c r="Q102" s="4">
        <f>Forward!Q102*(1+SUM($B102:$B$228))+(-'Swap - Encargos'!H19-'Swap - Encargos'!$L19+'Swap - Encargos'!T19)*(1+SUM($B102:$B$228))</f>
        <v>194.75189999999998</v>
      </c>
      <c r="R102" s="4">
        <f>Forward!R102*(1+SUM($B102:$B$228))+(-'Swap - Encargos'!I19-'Swap - Encargos'!$L19+'Swap - Encargos'!U19)*(1+SUM($B102:$B$228))</f>
        <v>191.33520000000001</v>
      </c>
      <c r="S102" s="4">
        <f>Forward!S102*(1+SUM($B102:$B$228))+(-'Swap - Encargos'!J19-'Swap - Encargos'!$L19+'Swap - Encargos'!V19)*(1+SUM($B102:$B$228))</f>
        <v>189.0574</v>
      </c>
      <c r="T102" s="4">
        <f>Forward!T102*(1+SUM($B102:$B$228))+(-'Swap - Encargos'!K19-'Swap - Encargos'!$L19+'Swap - Encargos'!W19)*(1+SUM($B102:$B$228))</f>
        <v>186.77960000000002</v>
      </c>
      <c r="U102" s="4">
        <f>Forward!U102*(1+SUM($B102:$B$228))</f>
        <v>0</v>
      </c>
      <c r="V102" s="6"/>
      <c r="W102" s="20">
        <f t="shared" si="0"/>
        <v>140.84396666666669</v>
      </c>
      <c r="X102" s="20">
        <f t="shared" si="1"/>
        <v>216.04601244855965</v>
      </c>
      <c r="Y102" s="23">
        <f t="shared" si="2"/>
        <v>154.20706000000004</v>
      </c>
      <c r="Z102" s="23">
        <f t="shared" si="3"/>
        <v>213.35916083333333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228.35475333333329</v>
      </c>
      <c r="AJ102" s="9">
        <f t="shared" si="8"/>
        <v>0.61851447733441034</v>
      </c>
      <c r="AK102" s="9">
        <f t="shared" si="9"/>
        <v>0.61851447733441034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Encargos'!C20-'Swap - Encargos'!$L20+'Swap - Encargos'!O20)*(1+SUM($B103:$B$228))</f>
        <v>127.2992</v>
      </c>
      <c r="M103" s="4">
        <f>Forward!M103*(1+SUM($B103:$B$228))+(-'Swap - Encargos'!D20-'Swap - Encargos'!$L20+'Swap - Encargos'!P20)*(1+SUM($B103:$B$228))</f>
        <v>131.84560000000002</v>
      </c>
      <c r="N103" s="4">
        <f>Forward!N103*(1+SUM($B103:$B$228))+(-'Swap - Encargos'!E20-'Swap - Encargos'!$L20+'Swap - Encargos'!Q20)*(1+SUM($B103:$B$228))</f>
        <v>147.75800000000001</v>
      </c>
      <c r="O103" s="4">
        <f>Forward!O103*(1+SUM($B103:$B$228))+(-'Swap - Encargos'!F20-'Swap - Encargos'!$L20+'Swap - Encargos'!R20)*(1+SUM($B103:$B$228))</f>
        <v>155.71420000000001</v>
      </c>
      <c r="P103" s="4">
        <f>Forward!P103*(1+SUM($B103:$B$228))+(-'Swap - Encargos'!G20-'Swap - Encargos'!$L20+'Swap - Encargos'!S20)*(1+SUM($B103:$B$228))</f>
        <v>168.21680000000001</v>
      </c>
      <c r="Q103" s="4">
        <f>Forward!Q103*(1+SUM($B103:$B$228))+(-'Swap - Encargos'!H20-'Swap - Encargos'!$L20+'Swap - Encargos'!T20)*(1+SUM($B103:$B$228))</f>
        <v>187.53900000000002</v>
      </c>
      <c r="R103" s="4">
        <f>Forward!R103*(1+SUM($B103:$B$228))+(-'Swap - Encargos'!I20-'Swap - Encargos'!$L20+'Swap - Encargos'!U20)*(1+SUM($B103:$B$228))</f>
        <v>185.26580000000001</v>
      </c>
      <c r="S103" s="4">
        <f>Forward!S103*(1+SUM($B103:$B$228))+(-'Swap - Encargos'!J20-'Swap - Encargos'!$L20+'Swap - Encargos'!V20)*(1+SUM($B103:$B$228))</f>
        <v>182.99260000000001</v>
      </c>
      <c r="T103" s="4">
        <f>Forward!T103*(1+SUM($B103:$B$228))+(-'Swap - Encargos'!K20-'Swap - Encargos'!$L20+'Swap - Encargos'!W20)*(1+SUM($B103:$B$228))</f>
        <v>180.71940000000001</v>
      </c>
      <c r="U103" s="4">
        <f>Forward!U103*(1+SUM($B103:$B$228))</f>
        <v>0</v>
      </c>
      <c r="V103" s="6"/>
      <c r="W103" s="20">
        <f t="shared" si="0"/>
        <v>139.58079444444445</v>
      </c>
      <c r="X103" s="20">
        <f t="shared" si="1"/>
        <v>216.04601244855965</v>
      </c>
      <c r="Y103" s="23">
        <f t="shared" si="2"/>
        <v>151.18674333333334</v>
      </c>
      <c r="Z103" s="23">
        <f t="shared" si="3"/>
        <v>213.35916083333333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229.61792555555553</v>
      </c>
      <c r="AJ103" s="9">
        <f t="shared" si="8"/>
        <v>0.62193586574610971</v>
      </c>
      <c r="AK103" s="9">
        <f t="shared" si="9"/>
        <v>0.62193586574610971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Encargos'!C21-'Swap - Encargos'!$L21+'Swap - Encargos'!O21)*(1+SUM($B104:$B$228))</f>
        <v>133.07579999999999</v>
      </c>
      <c r="M104" s="4">
        <f>Forward!M104*(1+SUM($B104:$B$228))+(-'Swap - Encargos'!D21-'Swap - Encargos'!$L21+'Swap - Encargos'!P21)*(1+SUM($B104:$B$228))</f>
        <v>135.35059999999999</v>
      </c>
      <c r="N104" s="4">
        <f>Forward!N104*(1+SUM($B104:$B$228))+(-'Swap - Encargos'!E21-'Swap - Encargos'!$L21+'Swap - Encargos'!Q21)*(1+SUM($B104:$B$228))</f>
        <v>146.72459999999998</v>
      </c>
      <c r="O104" s="4">
        <f>Forward!O104*(1+SUM($B104:$B$228))+(-'Swap - Encargos'!F21-'Swap - Encargos'!$L21+'Swap - Encargos'!R21)*(1+SUM($B104:$B$228))</f>
        <v>153.54900000000001</v>
      </c>
      <c r="P104" s="4">
        <f>Forward!P104*(1+SUM($B104:$B$228))+(-'Swap - Encargos'!G21-'Swap - Encargos'!$L21+'Swap - Encargos'!S21)*(1+SUM($B104:$B$228))</f>
        <v>162.6482</v>
      </c>
      <c r="Q104" s="4">
        <f>Forward!Q104*(1+SUM($B104:$B$228))+(-'Swap - Encargos'!H21-'Swap - Encargos'!$L21+'Swap - Encargos'!T21)*(1+SUM($B104:$B$228))</f>
        <v>183.12139999999999</v>
      </c>
      <c r="R104" s="4">
        <f>Forward!R104*(1+SUM($B104:$B$228))+(-'Swap - Encargos'!I21-'Swap - Encargos'!$L21+'Swap - Encargos'!U21)*(1+SUM($B104:$B$228))</f>
        <v>179.70919999999998</v>
      </c>
      <c r="S104" s="4">
        <f>Forward!S104*(1+SUM($B104:$B$228))+(-'Swap - Encargos'!J21-'Swap - Encargos'!$L21+'Swap - Encargos'!V21)*(1+SUM($B104:$B$228))</f>
        <v>177.43439999999998</v>
      </c>
      <c r="T104" s="4">
        <f>Forward!T104*(1+SUM($B104:$B$228))+(-'Swap - Encargos'!K21-'Swap - Encargos'!$L21+'Swap - Encargos'!W21)*(1+SUM($B104:$B$228))</f>
        <v>175.15959999999998</v>
      </c>
      <c r="U104" s="4">
        <f>Forward!U104*(1+SUM($B104:$B$228))</f>
        <v>0</v>
      </c>
      <c r="V104" s="6"/>
      <c r="W104" s="20">
        <f t="shared" si="0"/>
        <v>141.79586666666665</v>
      </c>
      <c r="X104" s="20">
        <f t="shared" si="1"/>
        <v>216.04601244855965</v>
      </c>
      <c r="Y104" s="23">
        <f t="shared" si="2"/>
        <v>151.27420000000001</v>
      </c>
      <c r="Z104" s="23">
        <f t="shared" si="3"/>
        <v>213.35916083333333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227.40285333333333</v>
      </c>
      <c r="AJ104" s="9">
        <f t="shared" si="8"/>
        <v>0.61593619103915997</v>
      </c>
      <c r="AK104" s="9">
        <f t="shared" si="9"/>
        <v>0.61593619103915997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Encargos'!C22-'Swap - Encargos'!$L22+'Swap - Encargos'!O22)*(1+SUM($B105:$B$228))</f>
        <v>139.75260000000003</v>
      </c>
      <c r="M105" s="4">
        <f>Forward!M105*(1+SUM($B105:$B$228))+(-'Swap - Encargos'!D22-'Swap - Encargos'!$L22+'Swap - Encargos'!P22)*(1+SUM($B105:$B$228))</f>
        <v>128.39060000000001</v>
      </c>
      <c r="N105" s="4">
        <f>Forward!N105*(1+SUM($B105:$B$228))+(-'Swap - Encargos'!E22-'Swap - Encargos'!$L22+'Swap - Encargos'!Q22)*(1+SUM($B105:$B$228))</f>
        <v>146.56979999999999</v>
      </c>
      <c r="O105" s="4">
        <f>Forward!O105*(1+SUM($B105:$B$228))+(-'Swap - Encargos'!F22-'Swap - Encargos'!$L22+'Swap - Encargos'!R22)*(1+SUM($B105:$B$228))</f>
        <v>159.06800000000001</v>
      </c>
      <c r="P105" s="4">
        <f>Forward!P105*(1+SUM($B105:$B$228))+(-'Swap - Encargos'!G22-'Swap - Encargos'!$L22+'Swap - Encargos'!S22)*(1+SUM($B105:$B$228))</f>
        <v>168.1576</v>
      </c>
      <c r="Q105" s="4">
        <f>Forward!Q105*(1+SUM($B105:$B$228))+(-'Swap - Encargos'!H22-'Swap - Encargos'!$L22+'Swap - Encargos'!T22)*(1+SUM($B105:$B$228))</f>
        <v>176.11100000000002</v>
      </c>
      <c r="R105" s="4">
        <f>Forward!R105*(1+SUM($B105:$B$228))+(-'Swap - Encargos'!I22-'Swap - Encargos'!$L22+'Swap - Encargos'!U22)*(1+SUM($B105:$B$228))</f>
        <v>177.24720000000002</v>
      </c>
      <c r="S105" s="4">
        <f>Forward!S105*(1+SUM($B105:$B$228))+(-'Swap - Encargos'!J22-'Swap - Encargos'!$L22+'Swap - Encargos'!V22)*(1+SUM($B105:$B$228))</f>
        <v>174.97480000000002</v>
      </c>
      <c r="T105" s="4">
        <f>Forward!T105*(1+SUM($B105:$B$228))+(-'Swap - Encargos'!K22-'Swap - Encargos'!$L22+'Swap - Encargos'!W22)*(1+SUM($B105:$B$228))</f>
        <v>172.70240000000004</v>
      </c>
      <c r="U105" s="4">
        <f>Forward!U105*(1+SUM($B105:$B$228))</f>
        <v>0</v>
      </c>
      <c r="V105" s="6"/>
      <c r="W105" s="20">
        <f t="shared" si="0"/>
        <v>141.9934388888889</v>
      </c>
      <c r="X105" s="20">
        <f t="shared" si="1"/>
        <v>216.04601244855965</v>
      </c>
      <c r="Y105" s="23">
        <f t="shared" si="2"/>
        <v>152.62953333333334</v>
      </c>
      <c r="Z105" s="23">
        <f t="shared" si="3"/>
        <v>213.35916083333333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227.20528111111108</v>
      </c>
      <c r="AJ105" s="9">
        <f t="shared" si="8"/>
        <v>0.61540105315400628</v>
      </c>
      <c r="AK105" s="9">
        <f t="shared" si="9"/>
        <v>0.61540105315400628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Encargos'!C23-'Swap - Encargos'!$L23+'Swap - Encargos'!O23)*(1+SUM($B106:$B$228))</f>
        <v>130.3295</v>
      </c>
      <c r="M106" s="4">
        <f>Forward!M106*(1+SUM($B106:$B$228))+(-'Swap - Encargos'!D23-'Swap - Encargos'!$L23+'Swap - Encargos'!P23)*(1+SUM($B106:$B$228))</f>
        <v>129.1962</v>
      </c>
      <c r="N106" s="4">
        <f>Forward!N106*(1+SUM($B106:$B$228))+(-'Swap - Encargos'!E23-'Swap - Encargos'!$L23+'Swap - Encargos'!Q23)*(1+SUM($B106:$B$228))</f>
        <v>141.66249999999999</v>
      </c>
      <c r="O106" s="4">
        <f>Forward!O106*(1+SUM($B106:$B$228))+(-'Swap - Encargos'!F23-'Swap - Encargos'!$L23+'Swap - Encargos'!R23)*(1+SUM($B106:$B$228))</f>
        <v>152.99549999999999</v>
      </c>
      <c r="P106" s="4">
        <f>Forward!P106*(1+SUM($B106:$B$228))+(-'Swap - Encargos'!G23-'Swap - Encargos'!$L23+'Swap - Encargos'!S23)*(1+SUM($B106:$B$228))</f>
        <v>169.99499999999998</v>
      </c>
      <c r="Q106" s="4">
        <f>Forward!Q106*(1+SUM($B106:$B$228))+(-'Swap - Encargos'!H23-'Swap - Encargos'!$L23+'Swap - Encargos'!T23)*(1+SUM($B106:$B$228))</f>
        <v>179.06139999999999</v>
      </c>
      <c r="R106" s="4">
        <f>Forward!R106*(1+SUM($B106:$B$228))+(-'Swap - Encargos'!I23-'Swap - Encargos'!$L23+'Swap - Encargos'!U23)*(1+SUM($B106:$B$228))</f>
        <v>179.06139999999999</v>
      </c>
      <c r="S106" s="4">
        <f>Forward!S106*(1+SUM($B106:$B$228))+(-'Swap - Encargos'!J23-'Swap - Encargos'!$L23+'Swap - Encargos'!V23)*(1+SUM($B106:$B$228))</f>
        <v>176.79479999999998</v>
      </c>
      <c r="T106" s="4">
        <f>Forward!T106*(1+SUM($B106:$B$228))+(-'Swap - Encargos'!K23-'Swap - Encargos'!$L23+'Swap - Encargos'!W23)*(1+SUM($B106:$B$228))</f>
        <v>174.52819999999997</v>
      </c>
      <c r="U106" s="4">
        <f>Forward!U106*(1+SUM($B106:$B$228))</f>
        <v>0</v>
      </c>
      <c r="V106" s="6"/>
      <c r="W106" s="20">
        <f t="shared" si="0"/>
        <v>138.76628888888888</v>
      </c>
      <c r="X106" s="20">
        <f t="shared" si="1"/>
        <v>216.04601244855965</v>
      </c>
      <c r="Y106" s="23">
        <f t="shared" si="2"/>
        <v>151.33332666666666</v>
      </c>
      <c r="Z106" s="23">
        <f t="shared" si="3"/>
        <v>213.35916083333333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230.4324311111111</v>
      </c>
      <c r="AJ106" s="9">
        <f t="shared" si="8"/>
        <v>0.62414200978570866</v>
      </c>
      <c r="AK106" s="9">
        <f t="shared" si="9"/>
        <v>0.62414200978570866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Encargos'!C24-'Swap - Encargos'!$L24+'Swap - Encargos'!O24)*(1+SUM($B107:$B$228))</f>
        <v>134.55330000000001</v>
      </c>
      <c r="M107" s="4">
        <f>Forward!M107*(1+SUM($B107:$B$228))+(-'Swap - Encargos'!D24-'Swap - Encargos'!$L24+'Swap - Encargos'!P24)*(1+SUM($B107:$B$228))</f>
        <v>128.8998</v>
      </c>
      <c r="N107" s="4">
        <f>Forward!N107*(1+SUM($B107:$B$228))+(-'Swap - Encargos'!E24-'Swap - Encargos'!$L24+'Swap - Encargos'!Q24)*(1+SUM($B107:$B$228))</f>
        <v>150.38310000000001</v>
      </c>
      <c r="O107" s="4">
        <f>Forward!O107*(1+SUM($B107:$B$228))+(-'Swap - Encargos'!F24-'Swap - Encargos'!$L24+'Swap - Encargos'!R24)*(1+SUM($B107:$B$228))</f>
        <v>153.77520000000001</v>
      </c>
      <c r="P107" s="4">
        <f>Forward!P107*(1+SUM($B107:$B$228))+(-'Swap - Encargos'!G24-'Swap - Encargos'!$L24+'Swap - Encargos'!S24)*(1+SUM($B107:$B$228))</f>
        <v>163.95150000000001</v>
      </c>
      <c r="Q107" s="4">
        <f>Forward!Q107*(1+SUM($B107:$B$228))+(-'Swap - Encargos'!H24-'Swap - Encargos'!$L24+'Swap - Encargos'!T24)*(1+SUM($B107:$B$228))</f>
        <v>175.25850000000003</v>
      </c>
      <c r="R107" s="4">
        <f>Forward!R107*(1+SUM($B107:$B$228))+(-'Swap - Encargos'!I24-'Swap - Encargos'!$L24+'Swap - Encargos'!U24)*(1+SUM($B107:$B$228))</f>
        <v>174.12780000000001</v>
      </c>
      <c r="S107" s="4">
        <f>Forward!S107*(1+SUM($B107:$B$228))+(-'Swap - Encargos'!J24-'Swap - Encargos'!$L24+'Swap - Encargos'!V24)*(1+SUM($B107:$B$228))</f>
        <v>171.8664</v>
      </c>
      <c r="T107" s="4">
        <f>Forward!T107*(1+SUM($B107:$B$228))+(-'Swap - Encargos'!K24-'Swap - Encargos'!$L24+'Swap - Encargos'!W24)*(1+SUM($B107:$B$228))</f>
        <v>169.60500000000002</v>
      </c>
      <c r="U107" s="4">
        <f>Forward!U107*(1+SUM($B107:$B$228))</f>
        <v>0</v>
      </c>
      <c r="V107" s="6"/>
      <c r="W107" s="20">
        <f t="shared" si="0"/>
        <v>142.75087500000001</v>
      </c>
      <c r="X107" s="20">
        <f t="shared" si="1"/>
        <v>216.04601244855965</v>
      </c>
      <c r="Y107" s="23">
        <f t="shared" si="2"/>
        <v>152.41836000000004</v>
      </c>
      <c r="Z107" s="23">
        <f t="shared" si="3"/>
        <v>213.35916083333333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226.44784499999997</v>
      </c>
      <c r="AJ107" s="9">
        <f t="shared" si="8"/>
        <v>0.61334948561035096</v>
      </c>
      <c r="AK107" s="9">
        <f t="shared" si="9"/>
        <v>0.61334948561035096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Encargos'!C25-'Swap - Encargos'!$L25+'Swap - Encargos'!O25)*(1+SUM($B108:$B$228))</f>
        <v>135.39600000000002</v>
      </c>
      <c r="M108" s="4">
        <f>Forward!M108*(1+SUM($B108:$B$228))+(-'Swap - Encargos'!D25-'Swap - Encargos'!$L25+'Swap - Encargos'!P25)*(1+SUM($B108:$B$228))</f>
        <v>142.16579999999999</v>
      </c>
      <c r="N108" s="4">
        <f>Forward!N108*(1+SUM($B108:$B$228))+(-'Swap - Encargos'!E25-'Swap - Encargos'!$L25+'Swap - Encargos'!Q25)*(1+SUM($B108:$B$228))</f>
        <v>159.09030000000001</v>
      </c>
      <c r="O108" s="4">
        <f>Forward!O108*(1+SUM($B108:$B$228))+(-'Swap - Encargos'!F25-'Swap - Encargos'!$L25+'Swap - Encargos'!R25)*(1+SUM($B108:$B$228))</f>
        <v>161.34690000000003</v>
      </c>
      <c r="P108" s="4">
        <f>Forward!P108*(1+SUM($B108:$B$228))+(-'Swap - Encargos'!G25-'Swap - Encargos'!$L25+'Swap - Encargos'!S25)*(1+SUM($B108:$B$228))</f>
        <v>163.6035</v>
      </c>
      <c r="Q108" s="4">
        <f>Forward!Q108*(1+SUM($B108:$B$228))+(-'Swap - Encargos'!H25-'Swap - Encargos'!$L25+'Swap - Encargos'!T25)*(1+SUM($B108:$B$228))</f>
        <v>183.91290000000001</v>
      </c>
      <c r="R108" s="4">
        <f>Forward!R108*(1+SUM($B108:$B$228))+(-'Swap - Encargos'!I25-'Swap - Encargos'!$L25+'Swap - Encargos'!U25)*(1+SUM($B108:$B$228))</f>
        <v>181.65630000000002</v>
      </c>
      <c r="S108" s="4">
        <f>Forward!S108*(1+SUM($B108:$B$228))+(-'Swap - Encargos'!J25-'Swap - Encargos'!$L25+'Swap - Encargos'!V25)*(1+SUM($B108:$B$228))</f>
        <v>179.39970000000002</v>
      </c>
      <c r="T108" s="4">
        <f>Forward!T108*(1+SUM($B108:$B$228))+(-'Swap - Encargos'!K25-'Swap - Encargos'!$L25+'Swap - Encargos'!W25)*(1+SUM($B108:$B$228))</f>
        <v>177.1431</v>
      </c>
      <c r="U108" s="4">
        <f>Forward!U108*(1+SUM($B108:$B$228))</f>
        <v>0</v>
      </c>
      <c r="V108" s="6"/>
      <c r="W108" s="20">
        <f t="shared" si="0"/>
        <v>152.75928333333334</v>
      </c>
      <c r="X108" s="20">
        <f t="shared" si="1"/>
        <v>216.04601244855965</v>
      </c>
      <c r="Y108" s="23">
        <f t="shared" si="2"/>
        <v>160.40665000000001</v>
      </c>
      <c r="Z108" s="23">
        <f t="shared" si="3"/>
        <v>213.35916083333333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216.43943666666664</v>
      </c>
      <c r="AJ108" s="9">
        <f t="shared" si="8"/>
        <v>0.58624102669333911</v>
      </c>
      <c r="AK108" s="9">
        <f t="shared" si="9"/>
        <v>0.58624102669333911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Encargos'!C26-'Swap - Encargos'!$L26+'Swap - Encargos'!O26)*(1+SUM($B109:$B$228))</f>
        <v>137.31100000000001</v>
      </c>
      <c r="M109" s="4">
        <f>Forward!M109*(1+SUM($B109:$B$228))+(-'Swap - Encargos'!D26-'Swap - Encargos'!$L26+'Swap - Encargos'!P26)*(1+SUM($B109:$B$228))</f>
        <v>144.06399999999999</v>
      </c>
      <c r="N109" s="4">
        <f>Forward!N109*(1+SUM($B109:$B$228))+(-'Swap - Encargos'!E26-'Swap - Encargos'!$L26+'Swap - Encargos'!Q26)*(1+SUM($B109:$B$228))</f>
        <v>168.82499999999999</v>
      </c>
      <c r="O109" s="4">
        <f>Forward!O109*(1+SUM($B109:$B$228))+(-'Swap - Encargos'!F26-'Swap - Encargos'!$L26+'Swap - Encargos'!R26)*(1+SUM($B109:$B$228))</f>
        <v>176.70349999999999</v>
      </c>
      <c r="P109" s="4">
        <f>Forward!P109*(1+SUM($B109:$B$228))+(-'Swap - Encargos'!G26-'Swap - Encargos'!$L26+'Swap - Encargos'!S26)*(1+SUM($B109:$B$228))</f>
        <v>182.33099999999999</v>
      </c>
      <c r="Q109" s="4">
        <f>Forward!Q109*(1+SUM($B109:$B$228))+(-'Swap - Encargos'!H26-'Swap - Encargos'!$L26+'Swap - Encargos'!T26)*(1+SUM($B109:$B$228))</f>
        <v>187.95850000000002</v>
      </c>
      <c r="R109" s="4">
        <f>Forward!R109*(1+SUM($B109:$B$228))+(-'Swap - Encargos'!I26-'Swap - Encargos'!$L26+'Swap - Encargos'!U26)*(1+SUM($B109:$B$228))</f>
        <v>190.20949999999999</v>
      </c>
      <c r="S109" s="4">
        <f>Forward!S109*(1+SUM($B109:$B$228))+(-'Swap - Encargos'!J26-'Swap - Encargos'!$L26+'Swap - Encargos'!V26)*(1+SUM($B109:$B$228))</f>
        <v>187.95849999999999</v>
      </c>
      <c r="T109" s="4">
        <f>Forward!T109*(1+SUM($B109:$B$228))+(-'Swap - Encargos'!K26-'Swap - Encargos'!$L26+'Swap - Encargos'!W26)*(1+SUM($B109:$B$228))</f>
        <v>185.70749999999998</v>
      </c>
      <c r="U109" s="4">
        <f>Forward!U109*(1+SUM($B109:$B$228))</f>
        <v>0</v>
      </c>
      <c r="V109" s="6"/>
      <c r="W109" s="20">
        <f t="shared" si="0"/>
        <v>162.10326388888888</v>
      </c>
      <c r="X109" s="20">
        <f t="shared" si="1"/>
        <v>216.04601244855965</v>
      </c>
      <c r="Y109" s="23">
        <f t="shared" si="2"/>
        <v>171.13227499999999</v>
      </c>
      <c r="Z109" s="23">
        <f t="shared" si="3"/>
        <v>213.35916083333333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207.0954561111111</v>
      </c>
      <c r="AJ109" s="9">
        <f t="shared" si="8"/>
        <v>0.56093221588393138</v>
      </c>
      <c r="AK109" s="9">
        <f t="shared" si="9"/>
        <v>0.56093221588393138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Encargos'!D27-'Swap - Encargos'!$L27+'Swap - Encargos'!P27)*(1+SUM($B110:$B$228))</f>
        <v>141.46019999999999</v>
      </c>
      <c r="N110" s="4">
        <f>Forward!N110*(1+SUM($B110:$B$228))+(-'Swap - Encargos'!E27-'Swap - Encargos'!$L27+'Swap - Encargos'!Q27)*(1+SUM($B110:$B$228))</f>
        <v>159.42340000000002</v>
      </c>
      <c r="O110" s="4">
        <f>Forward!O110*(1+SUM($B110:$B$228))+(-'Swap - Encargos'!F27-'Swap - Encargos'!$L27+'Swap - Encargos'!R27)*(1+SUM($B110:$B$228))</f>
        <v>166.15960000000001</v>
      </c>
      <c r="P110" s="4">
        <f>Forward!P110*(1+SUM($B110:$B$228))+(-'Swap - Encargos'!G27-'Swap - Encargos'!$L27+'Swap - Encargos'!S27)*(1+SUM($B110:$B$228))</f>
        <v>197.59520000000003</v>
      </c>
      <c r="Q110" s="4">
        <f>Forward!Q110*(1+SUM($B110:$B$228))+(-'Swap - Encargos'!H27-'Swap - Encargos'!$L27+'Swap - Encargos'!T27)*(1+SUM($B110:$B$228))</f>
        <v>193.1044</v>
      </c>
      <c r="R110" s="4">
        <f>Forward!R110*(1+SUM($B110:$B$228))+(-'Swap - Encargos'!I27-'Swap - Encargos'!$L27+'Swap - Encargos'!U27)*(1+SUM($B110:$B$228))</f>
        <v>196.4725</v>
      </c>
      <c r="S110" s="4">
        <f>Forward!S110*(1+SUM($B110:$B$228))+(-'Swap - Encargos'!J27-'Swap - Encargos'!$L27+'Swap - Encargos'!V27)*(1+SUM($B110:$B$228))</f>
        <v>194.22710000000001</v>
      </c>
      <c r="T110" s="4">
        <f>Forward!T110*(1+SUM($B110:$B$228))+(-'Swap - Encargos'!K27-'Swap - Encargos'!$L27+'Swap - Encargos'!W27)*(1+SUM($B110:$B$228))</f>
        <v>191.98170000000002</v>
      </c>
      <c r="U110" s="4">
        <f>Forward!U110*(1+SUM($B110:$B$228))</f>
        <v>0</v>
      </c>
      <c r="V110" s="6"/>
      <c r="W110" s="20">
        <f t="shared" si="0"/>
        <v>155.68106666666665</v>
      </c>
      <c r="X110" s="20">
        <f t="shared" si="1"/>
        <v>216.04601244855965</v>
      </c>
      <c r="Y110" s="23">
        <f t="shared" si="2"/>
        <v>171.54856000000001</v>
      </c>
      <c r="Z110" s="23">
        <f t="shared" si="3"/>
        <v>213.35916083333333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233.33448333333331</v>
      </c>
      <c r="AJ110" s="9">
        <f t="shared" si="8"/>
        <v>0.59980759980759979</v>
      </c>
      <c r="AK110" s="9">
        <f t="shared" si="9"/>
        <v>0.59980759980759979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Encargos'!D28-'Swap - Encargos'!$L28+'Swap - Encargos'!P28)*(1+SUM($B111:$B$228))</f>
        <v>184.55250000000001</v>
      </c>
      <c r="N111" s="4">
        <f>Forward!N111*(1+SUM($B111:$B$228))+(-'Swap - Encargos'!E28-'Swap - Encargos'!$L28+'Swap - Encargos'!Q28)*(1+SUM($B111:$B$228))</f>
        <v>248.30700000000002</v>
      </c>
      <c r="O111" s="4">
        <f>Forward!O111*(1+SUM($B111:$B$228))+(-'Swap - Encargos'!F28-'Swap - Encargos'!$L28+'Swap - Encargos'!R28)*(1+SUM($B111:$B$228))</f>
        <v>236.0035</v>
      </c>
      <c r="P111" s="4">
        <f>Forward!P111*(1+SUM($B111:$B$228))+(-'Swap - Encargos'!G28-'Swap - Encargos'!$L28+'Swap - Encargos'!S28)*(1+SUM($B111:$B$228))</f>
        <v>233.76650000000001</v>
      </c>
      <c r="Q111" s="4">
        <f>Forward!Q111*(1+SUM($B111:$B$228))+(-'Swap - Encargos'!H28-'Swap - Encargos'!$L28+'Swap - Encargos'!T28)*(1+SUM($B111:$B$228))</f>
        <v>225.93700000000001</v>
      </c>
      <c r="R111" s="4">
        <f>Forward!R111*(1+SUM($B111:$B$228))+(-'Swap - Encargos'!I28-'Swap - Encargos'!$L28+'Swap - Encargos'!U28)*(1+SUM($B111:$B$228))</f>
        <v>220.34450000000001</v>
      </c>
      <c r="S111" s="4">
        <f>Forward!S111*(1+SUM($B111:$B$228))+(-'Swap - Encargos'!J28-'Swap - Encargos'!$L28+'Swap - Encargos'!V28)*(1+SUM($B111:$B$228))</f>
        <v>214.75200000000001</v>
      </c>
      <c r="T111" s="4">
        <f>Forward!T111*(1+SUM($B111:$B$228))+(-'Swap - Encargos'!K28-'Swap - Encargos'!$L28+'Swap - Encargos'!W28)*(1+SUM($B111:$B$228))</f>
        <v>209.15950000000001</v>
      </c>
      <c r="U111" s="4">
        <f>Forward!U111*(1+SUM($B111:$B$228))</f>
        <v>0</v>
      </c>
      <c r="V111" s="6"/>
      <c r="W111" s="20">
        <f t="shared" si="0"/>
        <v>224.32138888888889</v>
      </c>
      <c r="X111" s="20">
        <f t="shared" si="1"/>
        <v>216.04601244855965</v>
      </c>
      <c r="Y111" s="23">
        <f t="shared" si="2"/>
        <v>226.30983333333333</v>
      </c>
      <c r="Z111" s="23">
        <f t="shared" si="3"/>
        <v>213.35916083333333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164.69416111111107</v>
      </c>
      <c r="AJ111" s="9">
        <f t="shared" si="8"/>
        <v>0.42336138262625</v>
      </c>
      <c r="AK111" s="9">
        <f t="shared" si="9"/>
        <v>0.42336138262625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Encargos'!D29-'Swap - Encargos'!$L29+'Swap - Encargos'!P29)*(1+SUM($B112:$B$228))</f>
        <v>186.51360000000003</v>
      </c>
      <c r="N112" s="4">
        <f>Forward!N112*(1+SUM($B112:$B$228))+(-'Swap - Encargos'!E29-'Swap - Encargos'!$L29+'Swap - Encargos'!Q29)*(1+SUM($B112:$B$228))</f>
        <v>227.59100000000001</v>
      </c>
      <c r="O112" s="4">
        <f>Forward!O112*(1+SUM($B112:$B$228))+(-'Swap - Encargos'!F29-'Swap - Encargos'!$L29+'Swap - Encargos'!R29)*(1+SUM($B112:$B$228))</f>
        <v>219.81960000000001</v>
      </c>
      <c r="P112" s="4">
        <f>Forward!P112*(1+SUM($B112:$B$228))+(-'Swap - Encargos'!G29-'Swap - Encargos'!$L29+'Swap - Encargos'!S29)*(1+SUM($B112:$B$228))</f>
        <v>216.48900000000003</v>
      </c>
      <c r="Q112" s="4">
        <f>Forward!Q112*(1+SUM($B112:$B$228))+(-'Swap - Encargos'!H29-'Swap - Encargos'!$L29+'Swap - Encargos'!T29)*(1+SUM($B112:$B$228))</f>
        <v>218.70940000000002</v>
      </c>
      <c r="R112" s="4">
        <f>Forward!R112*(1+SUM($B112:$B$228))+(-'Swap - Encargos'!I29-'Swap - Encargos'!$L29+'Swap - Encargos'!U29)*(1+SUM($B112:$B$228))</f>
        <v>217.59920000000002</v>
      </c>
      <c r="S112" s="4">
        <f>Forward!S112*(1+SUM($B112:$B$228))+(-'Swap - Encargos'!J29-'Swap - Encargos'!$L29+'Swap - Encargos'!V29)*(1+SUM($B112:$B$228))</f>
        <v>212.04820000000001</v>
      </c>
      <c r="T112" s="4">
        <f>Forward!T112*(1+SUM($B112:$B$228))+(-'Swap - Encargos'!K29-'Swap - Encargos'!$L29+'Swap - Encargos'!W29)*(1+SUM($B112:$B$228))</f>
        <v>206.49720000000002</v>
      </c>
      <c r="U112" s="4">
        <f>Forward!U112*(1+SUM($B112:$B$228))</f>
        <v>0</v>
      </c>
      <c r="V112" s="6"/>
      <c r="W112" s="20">
        <f t="shared" si="0"/>
        <v>212.97336666666669</v>
      </c>
      <c r="X112" s="20">
        <f t="shared" si="1"/>
        <v>216.04601244855965</v>
      </c>
      <c r="Y112" s="23">
        <f t="shared" si="2"/>
        <v>214.86070666666669</v>
      </c>
      <c r="Z112" s="23">
        <f t="shared" si="3"/>
        <v>213.35916083333333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176.04218333333327</v>
      </c>
      <c r="AJ112" s="9">
        <f t="shared" si="8"/>
        <v>0.4525325101614403</v>
      </c>
      <c r="AK112" s="9">
        <f t="shared" si="9"/>
        <v>0.4525325101614403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Encargos'!D30-'Swap - Encargos'!$L30+'Swap - Encargos'!P30)*(1+SUM($B113:$B$228))</f>
        <v>166.29</v>
      </c>
      <c r="N113" s="4">
        <f>Forward!N113*(1+SUM($B113:$B$228))+(-'Swap - Encargos'!E30-'Swap - Encargos'!$L30+'Swap - Encargos'!Q30)*(1+SUM($B113:$B$228))</f>
        <v>198.43940000000001</v>
      </c>
      <c r="O113" s="4">
        <f>Forward!O113*(1+SUM($B113:$B$228))+(-'Swap - Encargos'!F30-'Swap - Encargos'!$L30+'Swap - Encargos'!R30)*(1+SUM($B113:$B$228))</f>
        <v>203.98240000000001</v>
      </c>
      <c r="P113" s="4">
        <f>Forward!P113*(1+SUM($B113:$B$228))+(-'Swap - Encargos'!G30-'Swap - Encargos'!$L30+'Swap - Encargos'!S30)*(1+SUM($B113:$B$228))</f>
        <v>206.1996</v>
      </c>
      <c r="Q113" s="4">
        <f>Forward!Q113*(1+SUM($B113:$B$228))+(-'Swap - Encargos'!H30-'Swap - Encargos'!$L30+'Swap - Encargos'!T30)*(1+SUM($B113:$B$228))</f>
        <v>202.87380000000002</v>
      </c>
      <c r="R113" s="4">
        <f>Forward!R113*(1+SUM($B113:$B$228))+(-'Swap - Encargos'!I30-'Swap - Encargos'!$L30+'Swap - Encargos'!U30)*(1+SUM($B113:$B$228))</f>
        <v>195.11360000000002</v>
      </c>
      <c r="S113" s="4">
        <f>Forward!S113*(1+SUM($B113:$B$228))+(-'Swap - Encargos'!J30-'Swap - Encargos'!$L30+'Swap - Encargos'!V30)*(1+SUM($B113:$B$228))</f>
        <v>189.57060000000001</v>
      </c>
      <c r="T113" s="4">
        <f>Forward!T113*(1+SUM($B113:$B$228))+(-'Swap - Encargos'!K30-'Swap - Encargos'!$L30+'Swap - Encargos'!W30)*(1+SUM($B113:$B$228))</f>
        <v>184.02760000000001</v>
      </c>
      <c r="U113" s="4">
        <f>Forward!U113*(1+SUM($B113:$B$228))</f>
        <v>0</v>
      </c>
      <c r="V113" s="6"/>
      <c r="W113" s="20">
        <f t="shared" si="0"/>
        <v>192.8964</v>
      </c>
      <c r="X113" s="20">
        <f t="shared" si="1"/>
        <v>216.04601244855965</v>
      </c>
      <c r="Y113" s="23">
        <f t="shared" si="2"/>
        <v>196.99822</v>
      </c>
      <c r="Z113" s="23">
        <f t="shared" si="3"/>
        <v>213.35916083333333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196.11914999999996</v>
      </c>
      <c r="AJ113" s="9">
        <f t="shared" si="8"/>
        <v>0.5041421866041087</v>
      </c>
      <c r="AK113" s="9">
        <f t="shared" si="9"/>
        <v>0.5041421866041087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Encargos'!D31-'Swap - Encargos'!$L31+'Swap - Encargos'!P31)*(1+SUM($B114:$B$228))</f>
        <v>145.83359999999999</v>
      </c>
      <c r="N114" s="4">
        <f>Forward!N114*(1+SUM($B114:$B$228))+(-'Swap - Encargos'!E31-'Swap - Encargos'!$L31+'Swap - Encargos'!Q31)*(1+SUM($B114:$B$228))</f>
        <v>186.71119999999999</v>
      </c>
      <c r="O114" s="4">
        <f>Forward!O114*(1+SUM($B114:$B$228))+(-'Swap - Encargos'!F31-'Swap - Encargos'!$L31+'Swap - Encargos'!R31)*(1+SUM($B114:$B$228))</f>
        <v>197.75919999999999</v>
      </c>
      <c r="P114" s="4">
        <f>Forward!P114*(1+SUM($B114:$B$228))+(-'Swap - Encargos'!G31-'Swap - Encargos'!$L31+'Swap - Encargos'!S31)*(1+SUM($B114:$B$228))</f>
        <v>194.44479999999999</v>
      </c>
      <c r="Q114" s="4">
        <f>Forward!Q114*(1+SUM($B114:$B$228))+(-'Swap - Encargos'!H31-'Swap - Encargos'!$L31+'Swap - Encargos'!T31)*(1+SUM($B114:$B$228))</f>
        <v>193.34</v>
      </c>
      <c r="R114" s="4">
        <f>Forward!R114*(1+SUM($B114:$B$228))+(-'Swap - Encargos'!I31-'Swap - Encargos'!$L31+'Swap - Encargos'!U31)*(1+SUM($B114:$B$228))</f>
        <v>188.92079999999999</v>
      </c>
      <c r="S114" s="4">
        <f>Forward!S114*(1+SUM($B114:$B$228))+(-'Swap - Encargos'!J31-'Swap - Encargos'!$L31+'Swap - Encargos'!V31)*(1+SUM($B114:$B$228))</f>
        <v>183.39679999999998</v>
      </c>
      <c r="T114" s="4">
        <f>Forward!T114*(1+SUM($B114:$B$228))+(-'Swap - Encargos'!K31-'Swap - Encargos'!$L31+'Swap - Encargos'!W31)*(1+SUM($B114:$B$228))</f>
        <v>177.87279999999998</v>
      </c>
      <c r="U114" s="4">
        <f>Forward!U114*(1+SUM($B114:$B$228))</f>
        <v>0</v>
      </c>
      <c r="V114" s="6"/>
      <c r="W114" s="20">
        <f t="shared" si="0"/>
        <v>182.16924444444442</v>
      </c>
      <c r="X114" s="20">
        <f t="shared" si="1"/>
        <v>216.04601244855965</v>
      </c>
      <c r="Y114" s="23">
        <f t="shared" si="2"/>
        <v>186.49023999999997</v>
      </c>
      <c r="Z114" s="23">
        <f t="shared" si="3"/>
        <v>213.35916083333333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206.84630555555555</v>
      </c>
      <c r="AJ114" s="9">
        <f t="shared" si="8"/>
        <v>0.53171731966898383</v>
      </c>
      <c r="AK114" s="9">
        <f t="shared" si="9"/>
        <v>0.53171731966898383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Encargos'!D32-'Swap - Encargos'!$L32+'Swap - Encargos'!P32)*(1+SUM($B115:$B$228))</f>
        <v>210.13820000000001</v>
      </c>
      <c r="N115" s="4">
        <f>Forward!N115*(1+SUM($B115:$B$228))+(-'Swap - Encargos'!E32-'Swap - Encargos'!$L32+'Swap - Encargos'!Q32)*(1+SUM($B115:$B$228))</f>
        <v>222.24040000000002</v>
      </c>
      <c r="O115" s="4">
        <f>Forward!O115*(1+SUM($B115:$B$228))+(-'Swap - Encargos'!F32-'Swap - Encargos'!$L32+'Swap - Encargos'!R32)*(1+SUM($B115:$B$228))</f>
        <v>215.63920000000002</v>
      </c>
      <c r="P115" s="4">
        <f>Forward!P115*(1+SUM($B115:$B$228))+(-'Swap - Encargos'!G32-'Swap - Encargos'!$L32+'Swap - Encargos'!S32)*(1+SUM($B115:$B$228))</f>
        <v>203.53700000000001</v>
      </c>
      <c r="Q115" s="4">
        <f>Forward!Q115*(1+SUM($B115:$B$228))+(-'Swap - Encargos'!H32-'Swap - Encargos'!$L32+'Swap - Encargos'!T32)*(1+SUM($B115:$B$228))</f>
        <v>201.33660000000003</v>
      </c>
      <c r="R115" s="4">
        <f>Forward!R115*(1+SUM($B115:$B$228))+(-'Swap - Encargos'!I32-'Swap - Encargos'!$L32+'Swap - Encargos'!U32)*(1+SUM($B115:$B$228))</f>
        <v>193.63520000000003</v>
      </c>
      <c r="S115" s="4">
        <f>Forward!S115*(1+SUM($B115:$B$228))+(-'Swap - Encargos'!J32-'Swap - Encargos'!$L32+'Swap - Encargos'!V32)*(1+SUM($B115:$B$228))</f>
        <v>188.13420000000002</v>
      </c>
      <c r="T115" s="4">
        <f>Forward!T115*(1+SUM($B115:$B$228))+(-'Swap - Encargos'!K32-'Swap - Encargos'!$L32+'Swap - Encargos'!W32)*(1+SUM($B115:$B$228))</f>
        <v>182.63320000000002</v>
      </c>
      <c r="U115" s="4">
        <f>Forward!U115*(1+SUM($B115:$B$228))</f>
        <v>0</v>
      </c>
      <c r="V115" s="6"/>
      <c r="W115" s="20">
        <f t="shared" si="0"/>
        <v>215.08910000000003</v>
      </c>
      <c r="X115" s="20">
        <f t="shared" si="1"/>
        <v>216.04601244855965</v>
      </c>
      <c r="Y115" s="23">
        <f t="shared" si="2"/>
        <v>209.20302999999998</v>
      </c>
      <c r="Z115" s="23">
        <f t="shared" si="3"/>
        <v>213.35916083333333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173.92644999999993</v>
      </c>
      <c r="AJ115" s="9">
        <f t="shared" si="8"/>
        <v>0.44709382439853612</v>
      </c>
      <c r="AK115" s="9">
        <f t="shared" si="9"/>
        <v>0.44709382439853612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Encargos'!D33-'Swap - Encargos'!$L33+'Swap - Encargos'!P33)*(1+SUM($B116:$B$228))</f>
        <v>270.13260000000002</v>
      </c>
      <c r="N116" s="4">
        <f>Forward!N116*(1+SUM($B116:$B$228))+(-'Swap - Encargos'!E33-'Swap - Encargos'!$L33+'Swap - Encargos'!Q33)*(1+SUM($B116:$B$228))</f>
        <v>243.7782</v>
      </c>
      <c r="O116" s="4">
        <f>Forward!O116*(1+SUM($B116:$B$228))+(-'Swap - Encargos'!F33-'Swap - Encargos'!$L33+'Swap - Encargos'!R33)*(1+SUM($B116:$B$228))</f>
        <v>221.81620000000001</v>
      </c>
      <c r="P116" s="4">
        <f>Forward!P116*(1+SUM($B116:$B$228))+(-'Swap - Encargos'!G33-'Swap - Encargos'!$L33+'Swap - Encargos'!S33)*(1+SUM($B116:$B$228))</f>
        <v>207.54089999999999</v>
      </c>
      <c r="Q116" s="4">
        <f>Forward!Q116*(1+SUM($B116:$B$228))+(-'Swap - Encargos'!H33-'Swap - Encargos'!$L33+'Swap - Encargos'!T33)*(1+SUM($B116:$B$228))</f>
        <v>202.0504</v>
      </c>
      <c r="R116" s="4">
        <f>Forward!R116*(1+SUM($B116:$B$228))+(-'Swap - Encargos'!I33-'Swap - Encargos'!$L33+'Swap - Encargos'!U33)*(1+SUM($B116:$B$228))</f>
        <v>194.36370000000002</v>
      </c>
      <c r="S116" s="4">
        <f>Forward!S116*(1+SUM($B116:$B$228))+(-'Swap - Encargos'!J33-'Swap - Encargos'!$L33+'Swap - Encargos'!V33)*(1+SUM($B116:$B$228))</f>
        <v>188.87320000000003</v>
      </c>
      <c r="T116" s="4">
        <f>Forward!T116*(1+SUM($B116:$B$228))+(-'Swap - Encargos'!K33-'Swap - Encargos'!$L33+'Swap - Encargos'!W33)*(1+SUM($B116:$B$228))</f>
        <v>183.38270000000003</v>
      </c>
      <c r="U116" s="4">
        <f>Forward!U116*(1+SUM($B116:$B$228))</f>
        <v>0</v>
      </c>
      <c r="V116" s="6"/>
      <c r="W116" s="20">
        <f t="shared" si="0"/>
        <v>234.81038333333333</v>
      </c>
      <c r="X116" s="20">
        <f t="shared" si="1"/>
        <v>216.04601244855965</v>
      </c>
      <c r="Y116" s="23">
        <f t="shared" si="2"/>
        <v>221.48677000000001</v>
      </c>
      <c r="Z116" s="23">
        <f t="shared" si="3"/>
        <v>213.35916083333333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154.20516666666663</v>
      </c>
      <c r="AJ116" s="9">
        <f t="shared" si="8"/>
        <v>0.39639846444870042</v>
      </c>
      <c r="AK116" s="9">
        <f t="shared" si="9"/>
        <v>0.39639846444870042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Encargos'!D34-'Swap - Encargos'!$L34+'Swap - Encargos'!P34)*(1+SUM($B117:$B$228))</f>
        <v>209.01130000000001</v>
      </c>
      <c r="N117" s="4">
        <f>Forward!N117*(1+SUM($B117:$B$228))+(-'Swap - Encargos'!E34-'Swap - Encargos'!$L34+'Swap - Encargos'!Q34)*(1+SUM($B117:$B$228))</f>
        <v>226.52010000000001</v>
      </c>
      <c r="O117" s="4">
        <f>Forward!O117*(1+SUM($B117:$B$228))+(-'Swap - Encargos'!F34-'Swap - Encargos'!$L34+'Swap - Encargos'!R34)*(1+SUM($B117:$B$228))</f>
        <v>209.01130000000001</v>
      </c>
      <c r="P117" s="4">
        <f>Forward!P117*(1+SUM($B117:$B$228))+(-'Swap - Encargos'!G34-'Swap - Encargos'!$L34+'Swap - Encargos'!S34)*(1+SUM($B117:$B$228))</f>
        <v>204.63410000000002</v>
      </c>
      <c r="Q117" s="4">
        <f>Forward!Q117*(1+SUM($B117:$B$228))+(-'Swap - Encargos'!H34-'Swap - Encargos'!$L34+'Swap - Encargos'!T34)*(1+SUM($B117:$B$228))</f>
        <v>194.78540000000001</v>
      </c>
      <c r="R117" s="4">
        <f>Forward!R117*(1+SUM($B117:$B$228))+(-'Swap - Encargos'!I34-'Swap - Encargos'!$L34+'Swap - Encargos'!U34)*(1+SUM($B117:$B$228))</f>
        <v>187.12530000000001</v>
      </c>
      <c r="S117" s="4">
        <f>Forward!S117*(1+SUM($B117:$B$228))+(-'Swap - Encargos'!J34-'Swap - Encargos'!$L34+'Swap - Encargos'!V34)*(1+SUM($B117:$B$228))</f>
        <v>183.84240000000003</v>
      </c>
      <c r="T117" s="4">
        <f>Forward!T117*(1+SUM($B117:$B$228))+(-'Swap - Encargos'!K34-'Swap - Encargos'!$L34+'Swap - Encargos'!W34)*(1+SUM($B117:$B$228))</f>
        <v>179.46520000000001</v>
      </c>
      <c r="U117" s="4">
        <f>Forward!U117*(1+SUM($B117:$B$228))</f>
        <v>0</v>
      </c>
      <c r="V117" s="6"/>
      <c r="W117" s="20">
        <f t="shared" si="0"/>
        <v>213.99644444444448</v>
      </c>
      <c r="X117" s="20">
        <f t="shared" si="1"/>
        <v>216.04601244855965</v>
      </c>
      <c r="Y117" s="23">
        <f t="shared" si="2"/>
        <v>206.23907333333335</v>
      </c>
      <c r="Z117" s="23">
        <f t="shared" si="3"/>
        <v>213.35916083333333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175.01910555555548</v>
      </c>
      <c r="AJ117" s="9">
        <f t="shared" si="8"/>
        <v>0.44990259529614046</v>
      </c>
      <c r="AK117" s="9">
        <f t="shared" si="9"/>
        <v>0.44990259529614046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Encargos'!D35-'Swap - Encargos'!$L35+'Swap - Encargos'!P35)*(1+SUM($B118:$B$228))</f>
        <v>259.99119999999999</v>
      </c>
      <c r="N118" s="4">
        <f>Forward!N118*(1+SUM($B118:$B$228))+(-'Swap - Encargos'!E35-'Swap - Encargos'!$L35+'Swap - Encargos'!Q35)*(1+SUM($B118:$B$228))</f>
        <v>235.95840000000001</v>
      </c>
      <c r="O118" s="4">
        <f>Forward!O118*(1+SUM($B118:$B$228))+(-'Swap - Encargos'!F35-'Swap - Encargos'!$L35+'Swap - Encargos'!R35)*(1+SUM($B118:$B$228))</f>
        <v>220.66480000000001</v>
      </c>
      <c r="P118" s="4">
        <f>Forward!P118*(1+SUM($B118:$B$228))+(-'Swap - Encargos'!G35-'Swap - Encargos'!$L35+'Swap - Encargos'!S35)*(1+SUM($B118:$B$228))</f>
        <v>209.74080000000001</v>
      </c>
      <c r="Q118" s="4">
        <f>Forward!Q118*(1+SUM($B118:$B$228))+(-'Swap - Encargos'!H35-'Swap - Encargos'!$L35+'Swap - Encargos'!T35)*(1+SUM($B118:$B$228))</f>
        <v>198.8168</v>
      </c>
      <c r="R118" s="4">
        <f>Forward!R118*(1+SUM($B118:$B$228))+(-'Swap - Encargos'!I35-'Swap - Encargos'!$L35+'Swap - Encargos'!U35)*(1+SUM($B118:$B$228))</f>
        <v>195.53960000000001</v>
      </c>
      <c r="S118" s="4">
        <f>Forward!S118*(1+SUM($B118:$B$228))+(-'Swap - Encargos'!J35-'Swap - Encargos'!$L35+'Swap - Encargos'!V35)*(1+SUM($B118:$B$228))</f>
        <v>192.26240000000001</v>
      </c>
      <c r="T118" s="4">
        <f>Forward!T118*(1+SUM($B118:$B$228))+(-'Swap - Encargos'!K35-'Swap - Encargos'!$L35+'Swap - Encargos'!W35)*(1+SUM($B118:$B$228))</f>
        <v>187.89280000000002</v>
      </c>
      <c r="U118" s="4">
        <f>Forward!U118*(1+SUM($B118:$B$228))</f>
        <v>0</v>
      </c>
      <c r="V118" s="6"/>
      <c r="W118" s="20">
        <f t="shared" si="0"/>
        <v>227.70471111111112</v>
      </c>
      <c r="X118" s="20">
        <f t="shared" si="1"/>
        <v>216.04601244855965</v>
      </c>
      <c r="Y118" s="23">
        <f t="shared" si="2"/>
        <v>216.44085333333334</v>
      </c>
      <c r="Z118" s="23">
        <f t="shared" si="3"/>
        <v>213.35916083333333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161.31083888888884</v>
      </c>
      <c r="AJ118" s="9">
        <f t="shared" si="8"/>
        <v>0.4146642438557761</v>
      </c>
      <c r="AK118" s="9">
        <f t="shared" si="9"/>
        <v>0.4146642438557761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Encargos'!D36-'Swap - Encargos'!$L36+'Swap - Encargos'!P36)*(1+SUM($B119:$B$228))</f>
        <v>318.78400000000005</v>
      </c>
      <c r="N119" s="4">
        <f>Forward!N119*(1+SUM($B119:$B$228))+(-'Swap - Encargos'!E36-'Swap - Encargos'!$L36+'Swap - Encargos'!Q36)*(1+SUM($B119:$B$228))</f>
        <v>240.44800000000001</v>
      </c>
      <c r="O119" s="4">
        <f>Forward!O119*(1+SUM($B119:$B$228))+(-'Swap - Encargos'!F36-'Swap - Encargos'!$L36+'Swap - Encargos'!R36)*(1+SUM($B119:$B$228))</f>
        <v>212.16000000000003</v>
      </c>
      <c r="P119" s="4">
        <f>Forward!P119*(1+SUM($B119:$B$228))+(-'Swap - Encargos'!G36-'Swap - Encargos'!$L36+'Swap - Encargos'!S36)*(1+SUM($B119:$B$228))</f>
        <v>198.01600000000002</v>
      </c>
      <c r="Q119" s="4">
        <f>Forward!Q119*(1+SUM($B119:$B$228))+(-'Swap - Encargos'!H36-'Swap - Encargos'!$L36+'Swap - Encargos'!T36)*(1+SUM($B119:$B$228))</f>
        <v>199.10400000000001</v>
      </c>
      <c r="R119" s="4">
        <f>Forward!R119*(1+SUM($B119:$B$228))+(-'Swap - Encargos'!I36-'Swap - Encargos'!$L36+'Swap - Encargos'!U36)*(1+SUM($B119:$B$228))</f>
        <v>191.488</v>
      </c>
      <c r="S119" s="4">
        <f>Forward!S119*(1+SUM($B119:$B$228))+(-'Swap - Encargos'!J36-'Swap - Encargos'!$L36+'Swap - Encargos'!V36)*(1+SUM($B119:$B$228))</f>
        <v>188.22400000000002</v>
      </c>
      <c r="T119" s="4">
        <f>Forward!T119*(1+SUM($B119:$B$228))+(-'Swap - Encargos'!K36-'Swap - Encargos'!$L36+'Swap - Encargos'!W36)*(1+SUM($B119:$B$228))</f>
        <v>183.87200000000001</v>
      </c>
      <c r="U119" s="4">
        <f>Forward!U119*(1+SUM($B119:$B$228))</f>
        <v>0</v>
      </c>
      <c r="V119" s="6"/>
      <c r="W119" s="20">
        <f t="shared" si="0"/>
        <v>226.93866666666668</v>
      </c>
      <c r="X119" s="20">
        <f t="shared" si="1"/>
        <v>216.04601244855965</v>
      </c>
      <c r="Y119" s="23">
        <f t="shared" si="2"/>
        <v>214.608</v>
      </c>
      <c r="Z119" s="23">
        <f t="shared" si="3"/>
        <v>213.35916083333333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162.07688333333329</v>
      </c>
      <c r="AJ119" s="9">
        <f t="shared" si="8"/>
        <v>0.41663343106293127</v>
      </c>
      <c r="AK119" s="9">
        <f t="shared" si="9"/>
        <v>0.41663343106293127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Encargos'!D37-'Swap - Encargos'!$L37+'Swap - Encargos'!P37)*(1+SUM($B120:$B$228))</f>
        <v>279.31080000000003</v>
      </c>
      <c r="N120" s="4">
        <f>Forward!N120*(1+SUM($B120:$B$228))+(-'Swap - Encargos'!E37-'Swap - Encargos'!$L37+'Swap - Encargos'!Q37)*(1+SUM($B120:$B$228))</f>
        <v>169.9682</v>
      </c>
      <c r="O120" s="4">
        <f>Forward!O120*(1+SUM($B120:$B$228))+(-'Swap - Encargos'!F37-'Swap - Encargos'!$L37+'Swap - Encargos'!R37)*(1+SUM($B120:$B$228))</f>
        <v>199.19839999999999</v>
      </c>
      <c r="P120" s="4">
        <f>Forward!P120*(1+SUM($B120:$B$228))+(-'Swap - Encargos'!G37-'Swap - Encargos'!$L37+'Swap - Encargos'!S37)*(1+SUM($B120:$B$228))</f>
        <v>199.19839999999999</v>
      </c>
      <c r="Q120" s="4">
        <f>Forward!Q120*(1+SUM($B120:$B$228))+(-'Swap - Encargos'!H37-'Swap - Encargos'!$L37+'Swap - Encargos'!T37)*(1+SUM($B120:$B$228))</f>
        <v>188.37240000000003</v>
      </c>
      <c r="R120" s="4">
        <f>Forward!R120*(1+SUM($B120:$B$228))+(-'Swap - Encargos'!I37-'Swap - Encargos'!$L37+'Swap - Encargos'!U37)*(1+SUM($B120:$B$228))</f>
        <v>186.2072</v>
      </c>
      <c r="S120" s="4">
        <f>Forward!S120*(1+SUM($B120:$B$228))+(-'Swap - Encargos'!J37-'Swap - Encargos'!$L37+'Swap - Encargos'!V37)*(1+SUM($B120:$B$228))</f>
        <v>182.95939999999999</v>
      </c>
      <c r="T120" s="4">
        <f>Forward!T120*(1+SUM($B120:$B$228))+(-'Swap - Encargos'!K37-'Swap - Encargos'!$L37+'Swap - Encargos'!W37)*(1+SUM($B120:$B$228))</f>
        <v>178.62900000000002</v>
      </c>
      <c r="U120" s="4">
        <f>Forward!U120*(1+SUM($B120:$B$228))</f>
        <v>0</v>
      </c>
      <c r="V120" s="6"/>
      <c r="W120" s="20">
        <f t="shared" si="0"/>
        <v>193.90568888888887</v>
      </c>
      <c r="X120" s="20">
        <f t="shared" si="1"/>
        <v>216.04601244855965</v>
      </c>
      <c r="Y120" s="23">
        <f t="shared" si="2"/>
        <v>191.69237333333334</v>
      </c>
      <c r="Z120" s="23">
        <f t="shared" si="3"/>
        <v>213.35916083333333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195.10986111111109</v>
      </c>
      <c r="AJ120" s="9">
        <f t="shared" si="8"/>
        <v>0.50154771733703474</v>
      </c>
      <c r="AK120" s="9">
        <f t="shared" si="9"/>
        <v>0.50154771733703474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Encargos'!D38-'Swap - Encargos'!$L38+'Swap - Encargos'!P38)*(1+SUM($B121:$B$228))</f>
        <v>136.9949</v>
      </c>
      <c r="N121" s="4">
        <f>Forward!N121*(1+SUM($B121:$B$228))+(-'Swap - Encargos'!E38-'Swap - Encargos'!$L38+'Swap - Encargos'!Q38)*(1+SUM($B121:$B$228))</f>
        <v>184.45769999999999</v>
      </c>
      <c r="O121" s="4">
        <f>Forward!O121*(1+SUM($B121:$B$228))+(-'Swap - Encargos'!F38-'Swap - Encargos'!$L38+'Swap - Encargos'!R38)*(1+SUM($B121:$B$228))</f>
        <v>200.63820000000001</v>
      </c>
      <c r="P121" s="4">
        <f>Forward!P121*(1+SUM($B121:$B$228))+(-'Swap - Encargos'!G38-'Swap - Encargos'!$L38+'Swap - Encargos'!S38)*(1+SUM($B121:$B$228))</f>
        <v>211.42520000000002</v>
      </c>
      <c r="Q121" s="4">
        <f>Forward!Q121*(1+SUM($B121:$B$228))+(-'Swap - Encargos'!H38-'Swap - Encargos'!$L38+'Swap - Encargos'!T38)*(1+SUM($B121:$B$228))</f>
        <v>202.79560000000001</v>
      </c>
      <c r="R121" s="4">
        <f>Forward!R121*(1+SUM($B121:$B$228))+(-'Swap - Encargos'!I38-'Swap - Encargos'!$L38+'Swap - Encargos'!U38)*(1+SUM($B121:$B$228))</f>
        <v>196.32339999999999</v>
      </c>
      <c r="S121" s="4">
        <f>Forward!S121*(1+SUM($B121:$B$228))+(-'Swap - Encargos'!J38-'Swap - Encargos'!$L38+'Swap - Encargos'!V38)*(1+SUM($B121:$B$228))</f>
        <v>193.0873</v>
      </c>
      <c r="T121" s="4">
        <f>Forward!T121*(1+SUM($B121:$B$228))+(-'Swap - Encargos'!K38-'Swap - Encargos'!$L38+'Swap - Encargos'!W38)*(1+SUM($B121:$B$228))</f>
        <v>188.77250000000001</v>
      </c>
      <c r="U121" s="4">
        <f>Forward!U121*(1+SUM($B121:$B$228))</f>
        <v>0</v>
      </c>
      <c r="V121" s="6"/>
      <c r="W121" s="20">
        <f t="shared" si="0"/>
        <v>196.77285833333337</v>
      </c>
      <c r="X121" s="20">
        <f t="shared" si="1"/>
        <v>216.04601244855965</v>
      </c>
      <c r="Y121" s="23">
        <f t="shared" si="2"/>
        <v>198.13921166666668</v>
      </c>
      <c r="Z121" s="23">
        <f t="shared" si="3"/>
        <v>213.35916083333333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192.24269166666659</v>
      </c>
      <c r="AJ121" s="9">
        <f t="shared" si="8"/>
        <v>0.49417739642198522</v>
      </c>
      <c r="AK121" s="9">
        <f t="shared" si="9"/>
        <v>0.49417739642198522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Encargos'!E39-'Swap - Encargos'!$L39+'Swap - Encargos'!Q39)*(1+SUM($B122:$B$228))</f>
        <v>183.56849999999997</v>
      </c>
      <c r="O122" s="4">
        <f>Forward!O122*(1+SUM($B122:$B$228))+(-'Swap - Encargos'!F39-'Swap - Encargos'!$L39+'Swap - Encargos'!R39)*(1+SUM($B122:$B$228))</f>
        <v>210.40600000000001</v>
      </c>
      <c r="P122" s="4">
        <f>Forward!P122*(1+SUM($B122:$B$228))+(-'Swap - Encargos'!G39-'Swap - Encargos'!$L39+'Swap - Encargos'!S39)*(1+SUM($B122:$B$228))</f>
        <v>203.96499999999997</v>
      </c>
      <c r="Q122" s="4">
        <f>Forward!Q122*(1+SUM($B122:$B$228))+(-'Swap - Encargos'!H39-'Swap - Encargos'!$L39+'Swap - Encargos'!T39)*(1+SUM($B122:$B$228))</f>
        <v>194.30349999999999</v>
      </c>
      <c r="R122" s="4">
        <f>Forward!R122*(1+SUM($B122:$B$228))+(-'Swap - Encargos'!I39-'Swap - Encargos'!$L39+'Swap - Encargos'!U39)*(1+SUM($B122:$B$228))</f>
        <v>188.93599999999998</v>
      </c>
      <c r="S122" s="4">
        <f>Forward!S122*(1+SUM($B122:$B$228))+(-'Swap - Encargos'!J39-'Swap - Encargos'!$L39+'Swap - Encargos'!V39)*(1+SUM($B122:$B$228))</f>
        <v>185.71549999999996</v>
      </c>
      <c r="T122" s="4">
        <f>Forward!T122*(1+SUM($B122:$B$228))+(-'Swap - Encargos'!K39-'Swap - Encargos'!$L39+'Swap - Encargos'!W39)*(1+SUM($B122:$B$228))</f>
        <v>181.42149999999998</v>
      </c>
      <c r="U122" s="4">
        <f>Forward!U122*(1+SUM($B122:$B$228))</f>
        <v>0</v>
      </c>
      <c r="V122" s="6"/>
      <c r="W122" s="20">
        <f t="shared" si="0"/>
        <v>199.31316666666666</v>
      </c>
      <c r="X122" s="20">
        <f t="shared" si="1"/>
        <v>216.04601244855965</v>
      </c>
      <c r="Y122" s="23">
        <f t="shared" si="2"/>
        <v>196.23579999999998</v>
      </c>
      <c r="Z122" s="23">
        <f t="shared" si="3"/>
        <v>213.35916083333333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206.79188333333329</v>
      </c>
      <c r="AJ122" s="9">
        <f t="shared" si="8"/>
        <v>0.50920785972332361</v>
      </c>
      <c r="AK122" s="9">
        <f t="shared" si="9"/>
        <v>0.50920785972332361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Encargos'!E40-'Swap - Encargos'!$L40+'Swap - Encargos'!Q40)*(1+SUM($B123:$B$228))</f>
        <v>240.10560000000001</v>
      </c>
      <c r="O123" s="4">
        <f>Forward!O123*(1+SUM($B123:$B$228))+(-'Swap - Encargos'!F40-'Swap - Encargos'!$L40+'Swap - Encargos'!R40)*(1+SUM($B123:$B$228))</f>
        <v>224.02710000000002</v>
      </c>
      <c r="P123" s="4">
        <f>Forward!P123*(1+SUM($B123:$B$228))+(-'Swap - Encargos'!G40-'Swap - Encargos'!$L40+'Swap - Encargos'!S40)*(1+SUM($B123:$B$228))</f>
        <v>221.88330000000002</v>
      </c>
      <c r="Q123" s="4">
        <f>Forward!Q123*(1+SUM($B123:$B$228))+(-'Swap - Encargos'!H40-'Swap - Encargos'!$L40+'Swap - Encargos'!T40)*(1+SUM($B123:$B$228))</f>
        <v>202.5891</v>
      </c>
      <c r="R123" s="4">
        <f>Forward!R123*(1+SUM($B123:$B$228))+(-'Swap - Encargos'!I40-'Swap - Encargos'!$L40+'Swap - Encargos'!U40)*(1+SUM($B123:$B$228))</f>
        <v>198.3015</v>
      </c>
      <c r="S123" s="4">
        <f>Forward!S123*(1+SUM($B123:$B$228))+(-'Swap - Encargos'!J40-'Swap - Encargos'!$L40+'Swap - Encargos'!V40)*(1+SUM($B123:$B$228))</f>
        <v>195.08580000000001</v>
      </c>
      <c r="T123" s="4">
        <f>Forward!T123*(1+SUM($B123:$B$228))+(-'Swap - Encargos'!K40-'Swap - Encargos'!$L40+'Swap - Encargos'!W40)*(1+SUM($B123:$B$228))</f>
        <v>185.43870000000001</v>
      </c>
      <c r="U123" s="4">
        <f>Forward!U123*(1+SUM($B123:$B$228))</f>
        <v>0</v>
      </c>
      <c r="V123" s="6"/>
      <c r="W123" s="20">
        <f t="shared" si="0"/>
        <v>227.62987500000003</v>
      </c>
      <c r="X123" s="20">
        <f t="shared" si="1"/>
        <v>216.04601244855965</v>
      </c>
      <c r="Y123" s="23">
        <f t="shared" si="2"/>
        <v>216.63099000000005</v>
      </c>
      <c r="Z123" s="23">
        <f t="shared" si="3"/>
        <v>213.35916083333333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4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178.47517499999992</v>
      </c>
      <c r="AJ123" s="9">
        <f t="shared" si="8"/>
        <v>0.43948031426843853</v>
      </c>
      <c r="AK123" s="9">
        <f t="shared" si="9"/>
        <v>0.43948031426843853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Encargos'!E41-'Swap - Encargos'!$L41+'Swap - Encargos'!Q41)*(1+SUM($B124:$B$228))</f>
        <v>313.40480000000002</v>
      </c>
      <c r="O124" s="4">
        <f>Forward!O124*(1+SUM($B124:$B$228))+(-'Swap - Encargos'!F41-'Swap - Encargos'!$L41+'Swap - Encargos'!R41)*(1+SUM($B124:$B$228))</f>
        <v>251.99440000000001</v>
      </c>
      <c r="P124" s="4">
        <f>Forward!P124*(1+SUM($B124:$B$228))+(-'Swap - Encargos'!G41-'Swap - Encargos'!$L41+'Swap - Encargos'!S41)*(1+SUM($B124:$B$228))</f>
        <v>217.054</v>
      </c>
      <c r="Q124" s="4">
        <f>Forward!Q124*(1+SUM($B124:$B$228))+(-'Swap - Encargos'!H41-'Swap - Encargos'!$L41+'Swap - Encargos'!T41)*(1+SUM($B124:$B$228))</f>
        <v>208.58359999999999</v>
      </c>
      <c r="R124" s="4">
        <f>Forward!R124*(1+SUM($B124:$B$228))+(-'Swap - Encargos'!I41-'Swap - Encargos'!$L41+'Swap - Encargos'!U41)*(1+SUM($B124:$B$228))</f>
        <v>203.28960000000001</v>
      </c>
      <c r="S124" s="4">
        <f>Forward!S124*(1+SUM($B124:$B$228))+(-'Swap - Encargos'!J41-'Swap - Encargos'!$L41+'Swap - Encargos'!V41)*(1+SUM($B124:$B$228))</f>
        <v>203.28960000000001</v>
      </c>
      <c r="T124" s="4">
        <f>Forward!T124*(1+SUM($B124:$B$228))+(-'Swap - Encargos'!K41-'Swap - Encargos'!$L41+'Swap - Encargos'!W41)*(1+SUM($B124:$B$228))</f>
        <v>192.70159999999998</v>
      </c>
      <c r="U124" s="4">
        <f>Forward!U124*(1+SUM($B124:$B$228))</f>
        <v>0</v>
      </c>
      <c r="V124" s="6"/>
      <c r="W124" s="20">
        <f t="shared" si="0"/>
        <v>254.99433333333334</v>
      </c>
      <c r="X124" s="20">
        <f t="shared" si="1"/>
        <v>216.04601244855965</v>
      </c>
      <c r="Y124" s="23">
        <f t="shared" si="2"/>
        <v>235.19477333333336</v>
      </c>
      <c r="Z124" s="23">
        <f t="shared" si="3"/>
        <v>213.35916083333333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4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151.1107166666666</v>
      </c>
      <c r="AJ124" s="9">
        <f t="shared" si="8"/>
        <v>0.37209760545126591</v>
      </c>
      <c r="AK124" s="9">
        <f t="shared" si="9"/>
        <v>0.37209760545126591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Encargos'!E42-'Swap - Encargos'!$L42+'Swap - Encargos'!Q42)*(1+SUM($B125:$B$228))</f>
        <v>316.77239999999995</v>
      </c>
      <c r="O125" s="4">
        <f>Forward!O125*(1+SUM($B125:$B$228))+(-'Swap - Encargos'!F42-'Swap - Encargos'!$L42+'Swap - Encargos'!R42)*(1+SUM($B125:$B$228))</f>
        <v>253.6284</v>
      </c>
      <c r="P125" s="4">
        <f>Forward!P125*(1+SUM($B125:$B$228))+(-'Swap - Encargos'!G42-'Swap - Encargos'!$L42+'Swap - Encargos'!S42)*(1+SUM($B125:$B$228))</f>
        <v>210.48000000000002</v>
      </c>
      <c r="Q125" s="4">
        <f>Forward!Q125*(1+SUM($B125:$B$228))+(-'Swap - Encargos'!H42-'Swap - Encargos'!$L42+'Swap - Encargos'!T42)*(1+SUM($B125:$B$228))</f>
        <v>192.58920000000001</v>
      </c>
      <c r="R125" s="4">
        <f>Forward!R125*(1+SUM($B125:$B$228))+(-'Swap - Encargos'!I42-'Swap - Encargos'!$L42+'Swap - Encargos'!U42)*(1+SUM($B125:$B$228))</f>
        <v>199.95600000000002</v>
      </c>
      <c r="S125" s="4">
        <f>Forward!S125*(1+SUM($B125:$B$228))+(-'Swap - Encargos'!J42-'Swap - Encargos'!$L42+'Swap - Encargos'!V42)*(1+SUM($B125:$B$228))</f>
        <v>205.21800000000002</v>
      </c>
      <c r="T125" s="4">
        <f>Forward!T125*(1+SUM($B125:$B$228))+(-'Swap - Encargos'!K42-'Swap - Encargos'!$L42+'Swap - Encargos'!W42)*(1+SUM($B125:$B$228))</f>
        <v>197.85120000000001</v>
      </c>
      <c r="U125" s="4">
        <f>Forward!U125*(1+SUM($B125:$B$228))</f>
        <v>0</v>
      </c>
      <c r="V125" s="6"/>
      <c r="W125" s="20">
        <f t="shared" si="0"/>
        <v>249.94499999999996</v>
      </c>
      <c r="X125" s="20">
        <f t="shared" si="1"/>
        <v>216.04601244855965</v>
      </c>
      <c r="Y125" s="23">
        <f t="shared" si="2"/>
        <v>229.10748000000001</v>
      </c>
      <c r="Z125" s="23">
        <f t="shared" si="3"/>
        <v>213.35916083333333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4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156.16004999999998</v>
      </c>
      <c r="AJ125" s="9">
        <f t="shared" si="8"/>
        <v>0.38453116995220821</v>
      </c>
      <c r="AK125" s="9">
        <f t="shared" si="9"/>
        <v>0.38453116995220821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Encargos'!E43-'Swap - Encargos'!$L43+'Swap - Encargos'!Q43)*(1+SUM($B126:$B$228))</f>
        <v>327.00720000000001</v>
      </c>
      <c r="O126" s="4">
        <f>Forward!O126*(1+SUM($B126:$B$228))+(-'Swap - Encargos'!F43-'Swap - Encargos'!$L43+'Swap - Encargos'!R43)*(1+SUM($B126:$B$228))</f>
        <v>255.7364</v>
      </c>
      <c r="P126" s="4">
        <f>Forward!P126*(1+SUM($B126:$B$228))+(-'Swap - Encargos'!G43-'Swap - Encargos'!$L43+'Swap - Encargos'!S43)*(1+SUM($B126:$B$228))</f>
        <v>208.5719</v>
      </c>
      <c r="Q126" s="4">
        <f>Forward!Q126*(1+SUM($B126:$B$228))+(-'Swap - Encargos'!H43-'Swap - Encargos'!$L43+'Swap - Encargos'!T43)*(1+SUM($B126:$B$228))</f>
        <v>192.85040000000001</v>
      </c>
      <c r="R126" s="4">
        <f>Forward!R126*(1+SUM($B126:$B$228))+(-'Swap - Encargos'!I43-'Swap - Encargos'!$L43+'Swap - Encargos'!U43)*(1+SUM($B126:$B$228))</f>
        <v>204.37950000000001</v>
      </c>
      <c r="S126" s="4">
        <f>Forward!S126*(1+SUM($B126:$B$228))+(-'Swap - Encargos'!J43-'Swap - Encargos'!$L43+'Swap - Encargos'!V43)*(1+SUM($B126:$B$228))</f>
        <v>205.42760000000001</v>
      </c>
      <c r="T126" s="4">
        <f>Forward!T126*(1+SUM($B126:$B$228))+(-'Swap - Encargos'!K43-'Swap - Encargos'!$L43+'Swap - Encargos'!W43)*(1+SUM($B126:$B$228))</f>
        <v>195.99469999999999</v>
      </c>
      <c r="U126" s="4">
        <f>Forward!U126*(1+SUM($B126:$B$228))</f>
        <v>0</v>
      </c>
      <c r="V126" s="6"/>
      <c r="W126" s="20">
        <f t="shared" si="0"/>
        <v>248.86552222222221</v>
      </c>
      <c r="X126" s="20">
        <f t="shared" si="1"/>
        <v>216.04601244855965</v>
      </c>
      <c r="Y126" s="23">
        <f t="shared" si="2"/>
        <v>229.60377333333332</v>
      </c>
      <c r="Z126" s="23">
        <f t="shared" si="3"/>
        <v>213.35916083333333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4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157.23952777777774</v>
      </c>
      <c r="AJ126" s="9">
        <f t="shared" si="8"/>
        <v>0.38718929443940125</v>
      </c>
      <c r="AK126" s="9">
        <f t="shared" si="9"/>
        <v>0.38718929443940125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Encargos'!E44-'Swap - Encargos'!$L44+'Swap - Encargos'!Q44)*(1+SUM($B127:$B$228))</f>
        <v>342.92399999999998</v>
      </c>
      <c r="O127" s="4">
        <f>Forward!O127*(1+SUM($B127:$B$228))+(-'Swap - Encargos'!F44-'Swap - Encargos'!$L44+'Swap - Encargos'!R44)*(1+SUM($B127:$B$228))</f>
        <v>265.55700000000002</v>
      </c>
      <c r="P127" s="4">
        <f>Forward!P127*(1+SUM($B127:$B$228))+(-'Swap - Encargos'!G44-'Swap - Encargos'!$L44+'Swap - Encargos'!S44)*(1+SUM($B127:$B$228))</f>
        <v>215.37300000000002</v>
      </c>
      <c r="Q127" s="4">
        <f>Forward!Q127*(1+SUM($B127:$B$228))+(-'Swap - Encargos'!H44-'Swap - Encargos'!$L44+'Swap - Encargos'!T44)*(1+SUM($B127:$B$228))</f>
        <v>204.91800000000003</v>
      </c>
      <c r="R127" s="4">
        <f>Forward!R127*(1+SUM($B127:$B$228))+(-'Swap - Encargos'!I44-'Swap - Encargos'!$L44+'Swap - Encargos'!U44)*(1+SUM($B127:$B$228))</f>
        <v>209.10000000000002</v>
      </c>
      <c r="S127" s="4">
        <f>Forward!S127*(1+SUM($B127:$B$228))+(-'Swap - Encargos'!J44-'Swap - Encargos'!$L44+'Swap - Encargos'!V44)*(1+SUM($B127:$B$228))</f>
        <v>205.96350000000001</v>
      </c>
      <c r="T127" s="4">
        <f>Forward!T127*(1+SUM($B127:$B$228))+(-'Swap - Encargos'!K44-'Swap - Encargos'!$L44+'Swap - Encargos'!W44)*(1+SUM($B127:$B$228))</f>
        <v>190.28100000000001</v>
      </c>
      <c r="U127" s="4">
        <f>Forward!U127*(1+SUM($B127:$B$228))</f>
        <v>0</v>
      </c>
      <c r="V127" s="6"/>
      <c r="W127" s="20">
        <f t="shared" si="0"/>
        <v>255.45050000000003</v>
      </c>
      <c r="X127" s="20">
        <f t="shared" si="1"/>
        <v>216.04601244855965</v>
      </c>
      <c r="Y127" s="23">
        <f t="shared" si="2"/>
        <v>236.16102500000002</v>
      </c>
      <c r="Z127" s="23">
        <f t="shared" si="3"/>
        <v>213.35916083333333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4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150.65454999999992</v>
      </c>
      <c r="AJ127" s="9">
        <f t="shared" si="8"/>
        <v>0.37097433287273807</v>
      </c>
      <c r="AK127" s="9">
        <f t="shared" si="9"/>
        <v>0.37097433287273807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Encargos'!E45-'Swap - Encargos'!$L45+'Swap - Encargos'!Q45)*(1+SUM($B128:$B$228))</f>
        <v>305.62829999999997</v>
      </c>
      <c r="O128" s="4">
        <f>Forward!O128*(1+SUM($B128:$B$228))+(-'Swap - Encargos'!F45-'Swap - Encargos'!$L45+'Swap - Encargos'!R45)*(1+SUM($B128:$B$228))</f>
        <v>257.64570000000003</v>
      </c>
      <c r="P128" s="4">
        <f>Forward!P128*(1+SUM($B128:$B$228))+(-'Swap - Encargos'!G45-'Swap - Encargos'!$L45+'Swap - Encargos'!S45)*(1+SUM($B128:$B$228))</f>
        <v>227.39579999999998</v>
      </c>
      <c r="Q128" s="4">
        <f>Forward!Q128*(1+SUM($B128:$B$228))+(-'Swap - Encargos'!H45-'Swap - Encargos'!$L45+'Swap - Encargos'!T45)*(1+SUM($B128:$B$228))</f>
        <v>206.53379999999999</v>
      </c>
      <c r="R128" s="4">
        <f>Forward!R128*(1+SUM($B128:$B$228))+(-'Swap - Encargos'!I45-'Swap - Encargos'!$L45+'Swap - Encargos'!U45)*(1+SUM($B128:$B$228))</f>
        <v>210.7062</v>
      </c>
      <c r="S128" s="4">
        <f>Forward!S128*(1+SUM($B128:$B$228))+(-'Swap - Encargos'!J45-'Swap - Encargos'!$L45+'Swap - Encargos'!V45)*(1+SUM($B128:$B$228))</f>
        <v>206.53379999999999</v>
      </c>
      <c r="T128" s="4">
        <f>Forward!T128*(1+SUM($B128:$B$228))+(-'Swap - Encargos'!K45-'Swap - Encargos'!$L45+'Swap - Encargos'!W45)*(1+SUM($B128:$B$228))</f>
        <v>191.93039999999999</v>
      </c>
      <c r="U128" s="4">
        <f>Forward!U128*(1+SUM($B128:$B$228))</f>
        <v>0</v>
      </c>
      <c r="V128" s="6"/>
      <c r="W128" s="20">
        <f t="shared" si="0"/>
        <v>247.04085000000001</v>
      </c>
      <c r="X128" s="20">
        <f t="shared" si="1"/>
        <v>216.04601244855965</v>
      </c>
      <c r="Y128" s="23">
        <f t="shared" si="2"/>
        <v>231.67250999999996</v>
      </c>
      <c r="Z128" s="23">
        <f t="shared" si="3"/>
        <v>213.35916083333333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4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159.06419999999994</v>
      </c>
      <c r="AJ128" s="9">
        <f t="shared" si="8"/>
        <v>0.39168239843360719</v>
      </c>
      <c r="AK128" s="9">
        <f t="shared" si="9"/>
        <v>0.39168239843360719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Encargos'!E46-'Swap - Encargos'!$L46+'Swap - Encargos'!Q46)*(1+SUM($B129:$B$228))</f>
        <v>283.01599999999996</v>
      </c>
      <c r="O129" s="4">
        <f>Forward!O129*(1+SUM($B129:$B$228))+(-'Swap - Encargos'!F46-'Swap - Encargos'!$L46+'Swap - Encargos'!R46)*(1+SUM($B129:$B$228))</f>
        <v>243.47699999999998</v>
      </c>
      <c r="P129" s="4">
        <f>Forward!P129*(1+SUM($B129:$B$228))+(-'Swap - Encargos'!G46-'Swap - Encargos'!$L46+'Swap - Encargos'!S46)*(1+SUM($B129:$B$228))</f>
        <v>218.505</v>
      </c>
      <c r="Q129" s="4">
        <f>Forward!Q129*(1+SUM($B129:$B$228))+(-'Swap - Encargos'!H46-'Swap - Encargos'!$L46+'Swap - Encargos'!T46)*(1+SUM($B129:$B$228))</f>
        <v>201.857</v>
      </c>
      <c r="R129" s="4">
        <f>Forward!R129*(1+SUM($B129:$B$228))+(-'Swap - Encargos'!I46-'Swap - Encargos'!$L46+'Swap - Encargos'!U46)*(1+SUM($B129:$B$228))</f>
        <v>215.3835</v>
      </c>
      <c r="S129" s="4">
        <f>Forward!S129*(1+SUM($B129:$B$228))+(-'Swap - Encargos'!J46-'Swap - Encargos'!$L46+'Swap - Encargos'!V46)*(1+SUM($B129:$B$228))</f>
        <v>200.81650000000002</v>
      </c>
      <c r="T129" s="4">
        <f>Forward!T129*(1+SUM($B129:$B$228))+(-'Swap - Encargos'!K46-'Swap - Encargos'!$L46+'Swap - Encargos'!W46)*(1+SUM($B129:$B$228))</f>
        <v>211.22149999999999</v>
      </c>
      <c r="U129" s="4">
        <f>Forward!U129*(1+SUM($B129:$B$228))</f>
        <v>0</v>
      </c>
      <c r="V129" s="6"/>
      <c r="W129" s="20">
        <f t="shared" si="0"/>
        <v>232.55174999999997</v>
      </c>
      <c r="X129" s="20">
        <f t="shared" si="1"/>
        <v>216.04601244855965</v>
      </c>
      <c r="Y129" s="23">
        <f t="shared" si="2"/>
        <v>222.85775833333335</v>
      </c>
      <c r="Z129" s="23">
        <f t="shared" si="3"/>
        <v>213.35916083333333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4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173.55329999999998</v>
      </c>
      <c r="AJ129" s="9">
        <f t="shared" si="8"/>
        <v>0.42736060534090869</v>
      </c>
      <c r="AK129" s="9">
        <f t="shared" si="9"/>
        <v>0.42736060534090869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Encargos'!E47-'Swap - Encargos'!$L47+'Swap - Encargos'!Q47)*(1+SUM($B130:$B$228))</f>
        <v>336.43680000000001</v>
      </c>
      <c r="O130" s="4">
        <f>Forward!O130*(1+SUM($B130:$B$228))+(-'Swap - Encargos'!F47-'Swap - Encargos'!$L47+'Swap - Encargos'!R47)*(1+SUM($B130:$B$228))</f>
        <v>261.44159999999999</v>
      </c>
      <c r="P130" s="4">
        <f>Forward!P130*(1+SUM($B130:$B$228))+(-'Swap - Encargos'!G47-'Swap - Encargos'!$L47+'Swap - Encargos'!S47)*(1+SUM($B130:$B$228))</f>
        <v>220.81920000000002</v>
      </c>
      <c r="Q130" s="4">
        <f>Forward!Q130*(1+SUM($B130:$B$228))+(-'Swap - Encargos'!H47-'Swap - Encargos'!$L47+'Swap - Encargos'!T47)*(1+SUM($B130:$B$228))</f>
        <v>212.4864</v>
      </c>
      <c r="R130" s="4">
        <f>Forward!R130*(1+SUM($B130:$B$228))+(-'Swap - Encargos'!I47-'Swap - Encargos'!$L47+'Swap - Encargos'!U47)*(1+SUM($B130:$B$228))</f>
        <v>220.81920000000002</v>
      </c>
      <c r="S130" s="4">
        <f>Forward!S130*(1+SUM($B130:$B$228))+(-'Swap - Encargos'!J47-'Swap - Encargos'!$L47+'Swap - Encargos'!V47)*(1+SUM($B130:$B$228))</f>
        <v>220.81920000000002</v>
      </c>
      <c r="T130" s="4">
        <f>Forward!T130*(1+SUM($B130:$B$228))+(-'Swap - Encargos'!K47-'Swap - Encargos'!$L47+'Swap - Encargos'!W47)*(1+SUM($B130:$B$228))</f>
        <v>220.81920000000002</v>
      </c>
      <c r="U130" s="4">
        <f>Forward!U130*(1+SUM($B130:$B$228))</f>
        <v>0</v>
      </c>
      <c r="V130" s="6"/>
      <c r="W130" s="20">
        <f t="shared" si="0"/>
        <v>245.35466666666667</v>
      </c>
      <c r="X130" s="20">
        <f t="shared" si="1"/>
        <v>216.04601244855965</v>
      </c>
      <c r="Y130" s="23">
        <f t="shared" si="2"/>
        <v>234.98496000000003</v>
      </c>
      <c r="Z130" s="23">
        <f t="shared" si="3"/>
        <v>213.35916083333333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4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7"/>
        <v>160.75038333333328</v>
      </c>
      <c r="AJ130" s="9">
        <f t="shared" si="8"/>
        <v>0.39583448502630858</v>
      </c>
      <c r="AK130" s="9">
        <f t="shared" si="9"/>
        <v>0.39583448502630858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Encargos'!E48-'Swap - Encargos'!$L48+'Swap - Encargos'!Q48)*(1+SUM($B131:$B$228))</f>
        <v>329.70240000000001</v>
      </c>
      <c r="O131" s="4">
        <f>Forward!O131*(1+SUM($B131:$B$228))+(-'Swap - Encargos'!F48-'Swap - Encargos'!$L48+'Swap - Encargos'!R48)*(1+SUM($B131:$B$228))</f>
        <v>235.3536</v>
      </c>
      <c r="P131" s="4">
        <f>Forward!P131*(1+SUM($B131:$B$228))+(-'Swap - Encargos'!G48-'Swap - Encargos'!$L48+'Swap - Encargos'!S48)*(1+SUM($B131:$B$228))</f>
        <v>222.91200000000001</v>
      </c>
      <c r="Q131" s="4">
        <f>Forward!Q131*(1+SUM($B131:$B$228))+(-'Swap - Encargos'!H48-'Swap - Encargos'!$L48+'Swap - Encargos'!T48)*(1+SUM($B131:$B$228))</f>
        <v>227.0592</v>
      </c>
      <c r="R131" s="4">
        <f>Forward!R131*(1+SUM($B131:$B$228))+(-'Swap - Encargos'!I48-'Swap - Encargos'!$L48+'Swap - Encargos'!U48)*(1+SUM($B131:$B$228))</f>
        <v>230.1696</v>
      </c>
      <c r="S131" s="4">
        <f>Forward!S131*(1+SUM($B131:$B$228))+(-'Swap - Encargos'!J48-'Swap - Encargos'!$L48+'Swap - Encargos'!V48)*(1+SUM($B131:$B$228))</f>
        <v>231.20639999999997</v>
      </c>
      <c r="T131" s="4">
        <f>Forward!T131*(1+SUM($B131:$B$228))+(-'Swap - Encargos'!K48-'Swap - Encargos'!$L48+'Swap - Encargos'!W48)*(1+SUM($B131:$B$228))</f>
        <v>230.16959999999997</v>
      </c>
      <c r="U131" s="4">
        <f>Forward!U131*(1+SUM($B131:$B$228))</f>
        <v>0</v>
      </c>
      <c r="V131" s="6"/>
      <c r="W131" s="20">
        <f t="shared" si="0"/>
        <v>236.99519999999998</v>
      </c>
      <c r="X131" s="20">
        <f t="shared" si="1"/>
        <v>216.04601244855965</v>
      </c>
      <c r="Y131" s="23">
        <f t="shared" si="2"/>
        <v>234.26495999999997</v>
      </c>
      <c r="Z131" s="23">
        <f t="shared" si="3"/>
        <v>213.35916083333333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4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7"/>
        <v>169.10984999999997</v>
      </c>
      <c r="AJ131" s="9">
        <f t="shared" si="8"/>
        <v>0.41641897829145436</v>
      </c>
      <c r="AK131" s="9">
        <f>IF(AJ131&gt;0,AJ131,0)</f>
        <v>0.41641897829145436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Encargos'!E49-'Swap - Encargos'!$L49+'Swap - Encargos'!Q49)*(1+SUM($B132:$B$228))</f>
        <v>301.44690000000003</v>
      </c>
      <c r="O132" s="4">
        <f>Forward!O132*(1+SUM($B132:$B$228))+(-'Swap - Encargos'!F49-'Swap - Encargos'!$L49+'Swap - Encargos'!R49)*(1+SUM($B132:$B$228))</f>
        <v>233.07749999999999</v>
      </c>
      <c r="P132" s="4">
        <f>Forward!P132*(1+SUM($B132:$B$228))+(-'Swap - Encargos'!G49-'Swap - Encargos'!$L49+'Swap - Encargos'!S49)*(1+SUM($B132:$B$228))</f>
        <v>214.43129999999999</v>
      </c>
      <c r="Q132" s="4">
        <f>Forward!Q132*(1+SUM($B132:$B$228))+(-'Swap - Encargos'!H49-'Swap - Encargos'!$L49+'Swap - Encargos'!T49)*(1+SUM($B132:$B$228))</f>
        <v>221.68260000000001</v>
      </c>
      <c r="R132" s="4">
        <f>Forward!R132*(1+SUM($B132:$B$228))+(-'Swap - Encargos'!I49-'Swap - Encargos'!$L49+'Swap - Encargos'!U49)*(1+SUM($B132:$B$228))</f>
        <v>220.64670000000001</v>
      </c>
      <c r="S132" s="4">
        <f>Forward!S132*(1+SUM($B132:$B$228))+(-'Swap - Encargos'!J49-'Swap - Encargos'!$L49+'Swap - Encargos'!V49)*(1+SUM($B132:$B$228))</f>
        <v>224.7903</v>
      </c>
      <c r="T132" s="4">
        <f>Forward!T132*(1+SUM($B132:$B$228))+(-'Swap - Encargos'!K49-'Swap - Encargos'!$L49+'Swap - Encargos'!W49)*(1+SUM($B132:$B$228))</f>
        <v>226.8621</v>
      </c>
      <c r="U132" s="4">
        <f>Forward!U132*(1+SUM($B132:$B$228))</f>
        <v>0</v>
      </c>
      <c r="V132" s="6"/>
      <c r="W132" s="20">
        <f t="shared" si="0"/>
        <v>227.49515000000002</v>
      </c>
      <c r="X132" s="20">
        <f t="shared" si="1"/>
        <v>216.04601244855965</v>
      </c>
      <c r="Y132" s="23">
        <f t="shared" si="2"/>
        <v>225.48090000000002</v>
      </c>
      <c r="Z132" s="23">
        <f t="shared" si="3"/>
        <v>213.35916083333333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4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7"/>
        <v>178.60989999999993</v>
      </c>
      <c r="AJ132" s="9">
        <f t="shared" si="8"/>
        <v>0.43981206340576151</v>
      </c>
      <c r="AK132" s="9">
        <f>IF(AJ132&gt;0,AJ132,0)</f>
        <v>0.43981206340576151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Encargos'!E50-'Swap - Encargos'!$L50+'Swap - Encargos'!Q50)*(1+SUM($B133:$B$228))</f>
        <v>334.01429999999999</v>
      </c>
      <c r="O133" s="4">
        <f>Forward!O133*(1+SUM($B133:$B$228))+(-'Swap - Encargos'!F50-'Swap - Encargos'!$L50+'Swap - Encargos'!R50)*(1+SUM($B133:$B$228))</f>
        <v>283.34339999999997</v>
      </c>
      <c r="P133" s="4">
        <f>Forward!P133*(1+SUM($B133:$B$228))+(-'Swap - Encargos'!G50-'Swap - Encargos'!$L50+'Swap - Encargos'!S50)*(1+SUM($B133:$B$228))</f>
        <v>263.69549999999998</v>
      </c>
      <c r="Q133" s="4">
        <f>Forward!Q133*(1+SUM($B133:$B$228))+(-'Swap - Encargos'!H50-'Swap - Encargos'!$L50+'Swap - Encargos'!T50)*(1+SUM($B133:$B$228))</f>
        <v>264.7296</v>
      </c>
      <c r="R133" s="4">
        <f>Forward!R133*(1+SUM($B133:$B$228))+(-'Swap - Encargos'!I50-'Swap - Encargos'!$L50+'Swap - Encargos'!U50)*(1+SUM($B133:$B$228))</f>
        <v>240.9453</v>
      </c>
      <c r="S133" s="4">
        <f>Forward!S133*(1+SUM($B133:$B$228))+(-'Swap - Encargos'!J50-'Swap - Encargos'!$L50+'Swap - Encargos'!V50)*(1+SUM($B133:$B$228))</f>
        <v>227.50200000000001</v>
      </c>
      <c r="T133" s="4">
        <f>Forward!T133*(1+SUM($B133:$B$228))+(-'Swap - Encargos'!K50-'Swap - Encargos'!$L50+'Swap - Encargos'!W50)*(1+SUM($B133:$B$228))</f>
        <v>218.19510000000002</v>
      </c>
      <c r="U133" s="4">
        <f>Forward!U133*(1+SUM($B133:$B$228))</f>
        <v>0</v>
      </c>
      <c r="V133" s="6"/>
      <c r="W133" s="20">
        <f t="shared" si="0"/>
        <v>272.51407499999993</v>
      </c>
      <c r="X133" s="20">
        <f t="shared" si="1"/>
        <v>216.04601244855965</v>
      </c>
      <c r="Y133" s="23">
        <f t="shared" si="2"/>
        <v>257.81836499999997</v>
      </c>
      <c r="Z133" s="23">
        <f t="shared" si="3"/>
        <v>213.35916083333333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4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7"/>
        <v>133.59097500000001</v>
      </c>
      <c r="AJ133" s="9">
        <f t="shared" si="8"/>
        <v>0.32895669482563694</v>
      </c>
      <c r="AK133" s="9">
        <f>IF(AJ133&gt;0,AJ133,0)</f>
        <v>0.32895669482563694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Encargos'!F51-'Swap - Encargos'!$L51+'Swap - Encargos'!R51)*(1+SUM($B134:$B$228))</f>
        <v>349.44119999999998</v>
      </c>
      <c r="P134" s="4">
        <f>Forward!P134*(1+SUM($B134:$B$228))+(-'Swap - Encargos'!G51-'Swap - Encargos'!$L51+'Swap - Encargos'!S51)*(1+SUM($B134:$B$228))</f>
        <v>287.59319999999997</v>
      </c>
      <c r="Q134" s="4">
        <f>Forward!Q134*(1+SUM($B134:$B$228))+(-'Swap - Encargos'!H51-'Swap - Encargos'!$L51+'Swap - Encargos'!T51)*(1+SUM($B134:$B$228))</f>
        <v>286.56239999999997</v>
      </c>
      <c r="R134" s="4">
        <f>Forward!R134*(1+SUM($B134:$B$228))+(-'Swap - Encargos'!I51-'Swap - Encargos'!$L51+'Swap - Encargos'!U51)*(1+SUM($B134:$B$228))</f>
        <v>266.97719999999998</v>
      </c>
      <c r="S134" s="4">
        <f>Forward!S134*(1+SUM($B134:$B$228))+(-'Swap - Encargos'!J51-'Swap - Encargos'!$L51+'Swap - Encargos'!V51)*(1+SUM($B134:$B$228))</f>
        <v>239.14559999999997</v>
      </c>
      <c r="T134" s="4">
        <f>Forward!T134*(1+SUM($B134:$B$228))+(-'Swap - Encargos'!K51-'Swap - Encargos'!$L51+'Swap - Encargos'!W51)*(1+SUM($B134:$B$228))</f>
        <v>226.77599999999998</v>
      </c>
      <c r="U134" s="4">
        <f>Forward!U134*(1+SUM($B134:$B$228))</f>
        <v>0</v>
      </c>
      <c r="V134" s="6"/>
      <c r="W134" s="20">
        <f t="shared" si="0"/>
        <v>307.86559999999997</v>
      </c>
      <c r="X134" s="20">
        <f t="shared" si="1"/>
        <v>216.04601244855965</v>
      </c>
      <c r="Y134" s="23">
        <f t="shared" si="2"/>
        <v>285.94391999999993</v>
      </c>
      <c r="Z134" s="23">
        <f t="shared" si="3"/>
        <v>213.35916083333333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7"/>
        <v>94.146400000000028</v>
      </c>
      <c r="AJ134" s="9">
        <f t="shared" si="8"/>
        <v>0.23418803418803427</v>
      </c>
      <c r="AK134" s="9">
        <f>IF(AJ134&gt;0,AJ134,0)</f>
        <v>0.23418803418803427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Encargos'!F52-'Swap - Encargos'!$L52+'Swap - Encargos'!R52)*(1+SUM($B135:$B$228))</f>
        <v>395.49559999999997</v>
      </c>
      <c r="P135" s="4">
        <f>Forward!P135*(1+SUM($B135:$B$228))+(-'Swap - Encargos'!G52-'Swap - Encargos'!$L52+'Swap - Encargos'!S52)*(1+SUM($B135:$B$228))</f>
        <v>289.96179999999998</v>
      </c>
      <c r="Q135" s="4">
        <f>Forward!Q135*(1+SUM($B135:$B$228))+(-'Swap - Encargos'!H52-'Swap - Encargos'!$L52+'Swap - Encargos'!T52)*(1+SUM($B135:$B$228))</f>
        <v>299.1832</v>
      </c>
      <c r="R135" s="4">
        <f>Forward!R135*(1+SUM($B135:$B$228))+(-'Swap - Encargos'!I52-'Swap - Encargos'!$L52+'Swap - Encargos'!U52)*(1+SUM($B135:$B$228))</f>
        <v>271.51900000000001</v>
      </c>
      <c r="S135" s="4">
        <f>Forward!S135*(1+SUM($B135:$B$228))+(-'Swap - Encargos'!J52-'Swap - Encargos'!$L52+'Swap - Encargos'!V52)*(1+SUM($B135:$B$228))</f>
        <v>255.12540000000001</v>
      </c>
      <c r="T135" s="4">
        <f>Forward!T135*(1+SUM($B135:$B$228))+(-'Swap - Encargos'!K52-'Swap - Encargos'!$L52+'Swap - Encargos'!W52)*(1+SUM($B135:$B$228))</f>
        <v>228.48580000000001</v>
      </c>
      <c r="U135" s="4">
        <f>Forward!U135*(1+SUM($B135:$B$228))</f>
        <v>0</v>
      </c>
      <c r="V135" s="6"/>
      <c r="W135" s="20">
        <f t="shared" si="0"/>
        <v>324.76973888888887</v>
      </c>
      <c r="X135" s="20">
        <f t="shared" si="1"/>
        <v>216.04601244855965</v>
      </c>
      <c r="Y135" s="23">
        <f t="shared" si="2"/>
        <v>299.47350333333327</v>
      </c>
      <c r="Z135" s="23">
        <f t="shared" si="3"/>
        <v>213.35916083333333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77.242261111111134</v>
      </c>
      <c r="AJ135" s="9">
        <f>(AE135-W135)/AE135</f>
        <v>0.19213919263880463</v>
      </c>
      <c r="AK135" s="9">
        <f>IF(AJ135&gt;0,AJ135,0)</f>
        <v>0.19213919263880463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Encargos'!F53-'Swap - Encargos'!$L53+'Swap - Encargos'!R53)*(1+SUM($B136:$B$228))</f>
        <v>354.68160000000006</v>
      </c>
      <c r="P136" s="4">
        <f>Forward!P136*(1+SUM($B136:$B$228))+(-'Swap - Encargos'!G53-'Swap - Encargos'!$L53+'Swap - Encargos'!S53)*(1+SUM($B136:$B$228))</f>
        <v>277.22239999999999</v>
      </c>
      <c r="Q136" s="4">
        <f>Forward!Q136*(1+SUM($B136:$B$228))+(-'Swap - Encargos'!H53-'Swap - Encargos'!$L53+'Swap - Encargos'!T53)*(1+SUM($B136:$B$228))</f>
        <v>274.16480000000007</v>
      </c>
      <c r="R136" s="4">
        <f>Forward!R136*(1+SUM($B136:$B$228))+(-'Swap - Encargos'!I53-'Swap - Encargos'!$L53+'Swap - Encargos'!U53)*(1+SUM($B136:$B$228))</f>
        <v>259.89600000000002</v>
      </c>
      <c r="S136" s="4">
        <f>Forward!S136*(1+SUM($B136:$B$228))+(-'Swap - Encargos'!J53-'Swap - Encargos'!$L53+'Swap - Encargos'!V53)*(1+SUM($B136:$B$228))</f>
        <v>248.68480000000002</v>
      </c>
      <c r="T136" s="4">
        <f>Forward!T136*(1+SUM($B136:$B$228))+(-'Swap - Encargos'!K53-'Swap - Encargos'!$L53+'Swap - Encargos'!W53)*(1+SUM($B136:$B$228))</f>
        <v>233.39680000000001</v>
      </c>
      <c r="U136" s="4">
        <f>Forward!U136*(1+SUM($B136:$B$228))</f>
        <v>0</v>
      </c>
      <c r="V136" s="6"/>
      <c r="W136" s="20">
        <f t="shared" si="0"/>
        <v>296.75706666666667</v>
      </c>
      <c r="X136" s="20">
        <f t="shared" si="1"/>
        <v>216.04601244855965</v>
      </c>
      <c r="Y136" s="23">
        <f t="shared" si="2"/>
        <v>278.88709333333338</v>
      </c>
      <c r="Z136" s="23">
        <f t="shared" si="3"/>
        <v>213.35916083333333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15">AD136*(1-0%)</f>
        <v>402.012</v>
      </c>
      <c r="AF136" s="8">
        <f t="shared" si="4"/>
        <v>421.44258000000002</v>
      </c>
      <c r="AG136" s="14">
        <f t="shared" ref="AG136:AG139" si="16">$AE136+$AB136</f>
        <v>448.01660400000003</v>
      </c>
      <c r="AH136" s="8">
        <f t="shared" si="6"/>
        <v>483.20811600000002</v>
      </c>
      <c r="AI136" s="25">
        <f t="shared" ref="AI136:AI139" si="17">(AE136-W136)</f>
        <v>105.25493333333333</v>
      </c>
      <c r="AJ136" s="9">
        <f t="shared" ref="AJ136:AJ139" si="18">(AE136-W136)/AE136</f>
        <v>0.26182037683783899</v>
      </c>
      <c r="AK136" s="9">
        <f t="shared" ref="AK136:AK139" si="19">IF(AJ136&gt;0,AJ136,0)</f>
        <v>0.26182037683783899</v>
      </c>
      <c r="AL136" s="9">
        <f t="shared" ref="AL136:AL139" si="20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Encargos'!F54-'Swap - Encargos'!$L54+'Swap - Encargos'!R54)*(1+SUM($B137:$B$228))</f>
        <v>285.52499999999998</v>
      </c>
      <c r="P137" s="4">
        <f>Forward!P137*(1+SUM($B137:$B$228))+(-'Swap - Encargos'!G54-'Swap - Encargos'!$L54+'Swap - Encargos'!S54)*(1+SUM($B137:$B$228))</f>
        <v>272.36250000000001</v>
      </c>
      <c r="Q137" s="4">
        <f>Forward!Q137*(1+SUM($B137:$B$228))+(-'Swap - Encargos'!H54-'Swap - Encargos'!$L54+'Swap - Encargos'!T54)*(1+SUM($B137:$B$228))</f>
        <v>277.42500000000001</v>
      </c>
      <c r="R137" s="4">
        <f>Forward!R137*(1+SUM($B137:$B$228))+(-'Swap - Encargos'!I54-'Swap - Encargos'!$L54+'Swap - Encargos'!U54)*(1+SUM($B137:$B$228))</f>
        <v>257.17500000000001</v>
      </c>
      <c r="S137" s="4">
        <f>Forward!S137*(1+SUM($B137:$B$228))+(-'Swap - Encargos'!J54-'Swap - Encargos'!$L54+'Swap - Encargos'!V54)*(1+SUM($B137:$B$228))</f>
        <v>234.89999999999998</v>
      </c>
      <c r="T137" s="4">
        <f>Forward!T137*(1+SUM($B137:$B$228))+(-'Swap - Encargos'!K54-'Swap - Encargos'!$L54+'Swap - Encargos'!W54)*(1+SUM($B137:$B$228))</f>
        <v>231.86249999999998</v>
      </c>
      <c r="U137" s="4">
        <f>Forward!U137*(1+SUM($B137:$B$228))</f>
        <v>0</v>
      </c>
      <c r="V137" s="4"/>
      <c r="W137" s="20">
        <f t="shared" si="0"/>
        <v>276.07500000000005</v>
      </c>
      <c r="X137" s="20">
        <f t="shared" si="1"/>
        <v>216.04601244855965</v>
      </c>
      <c r="Y137" s="23">
        <f t="shared" si="2"/>
        <v>262.794375</v>
      </c>
      <c r="Z137" s="23">
        <f t="shared" si="3"/>
        <v>213.35916083333333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15"/>
        <v>402.012</v>
      </c>
      <c r="AF137" s="8">
        <f t="shared" si="4"/>
        <v>421.44258000000002</v>
      </c>
      <c r="AG137" s="14">
        <f t="shared" si="16"/>
        <v>448.01660400000003</v>
      </c>
      <c r="AH137" s="8">
        <f t="shared" si="6"/>
        <v>483.20811600000002</v>
      </c>
      <c r="AI137" s="25">
        <f t="shared" si="17"/>
        <v>125.93699999999995</v>
      </c>
      <c r="AJ137" s="9">
        <f t="shared" si="18"/>
        <v>0.31326676815617432</v>
      </c>
      <c r="AK137" s="9">
        <f t="shared" si="19"/>
        <v>0.31326676815617432</v>
      </c>
      <c r="AL137" s="9">
        <f t="shared" si="20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Encargos'!F55-'Swap - Encargos'!$L55+'Swap - Encargos'!R55)*(1+SUM($B138:$B$228))</f>
        <v>321.85600000000005</v>
      </c>
      <c r="P138" s="4">
        <f>Forward!P138*(1+SUM($B138:$B$228))+(-'Swap - Encargos'!G55-'Swap - Encargos'!$L55+'Swap - Encargos'!S55)*(1+SUM($B138:$B$228))</f>
        <v>282.62979999999999</v>
      </c>
      <c r="Q138" s="4">
        <f>Forward!Q138*(1+SUM($B138:$B$228))+(-'Swap - Encargos'!H55-'Swap - Encargos'!$L55+'Swap - Encargos'!T55)*(1+SUM($B138:$B$228))</f>
        <v>276.59500000000003</v>
      </c>
      <c r="R138" s="4">
        <f>Forward!R138*(1+SUM($B138:$B$228))+(-'Swap - Encargos'!I55-'Swap - Encargos'!$L55+'Swap - Encargos'!U55)*(1+SUM($B138:$B$228))</f>
        <v>257.48480000000001</v>
      </c>
      <c r="S138" s="4">
        <f>Forward!S138*(1+SUM($B138:$B$228))+(-'Swap - Encargos'!J55-'Swap - Encargos'!$L55+'Swap - Encargos'!V55)*(1+SUM($B138:$B$228))</f>
        <v>253.4616</v>
      </c>
      <c r="T138" s="4">
        <f>Forward!T138*(1+SUM($B138:$B$228))+(-'Swap - Encargos'!K55-'Swap - Encargos'!$L55+'Swap - Encargos'!W55)*(1+SUM($B138:$B$228))</f>
        <v>229.32240000000002</v>
      </c>
      <c r="U138" s="4">
        <f>Forward!U138*(1+SUM($B138:$B$228))</f>
        <v>0</v>
      </c>
      <c r="V138" s="4"/>
      <c r="W138" s="20">
        <f t="shared" si="0"/>
        <v>286.54124444444449</v>
      </c>
      <c r="X138" s="20">
        <f t="shared" si="1"/>
        <v>216.04601244855965</v>
      </c>
      <c r="Y138" s="23">
        <f t="shared" si="2"/>
        <v>272.2365333333334</v>
      </c>
      <c r="Z138" s="23">
        <f t="shared" si="3"/>
        <v>213.35916083333333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15"/>
        <v>402.012</v>
      </c>
      <c r="AF138" s="8">
        <f t="shared" si="4"/>
        <v>421.44258000000002</v>
      </c>
      <c r="AG138" s="14">
        <f t="shared" si="16"/>
        <v>448.01660400000003</v>
      </c>
      <c r="AH138" s="8">
        <f t="shared" si="6"/>
        <v>483.20811600000002</v>
      </c>
      <c r="AI138" s="25">
        <f t="shared" si="17"/>
        <v>115.47075555555551</v>
      </c>
      <c r="AJ138" s="9">
        <f t="shared" si="18"/>
        <v>0.28723211136870419</v>
      </c>
      <c r="AK138" s="9">
        <f t="shared" si="19"/>
        <v>0.28723211136870419</v>
      </c>
      <c r="AL138" s="9">
        <f t="shared" si="20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Encargos'!F56-'Swap - Encargos'!$L56+'Swap - Encargos'!R56)*(1+SUM($B139:$B$228))</f>
        <v>317</v>
      </c>
      <c r="P139" s="4">
        <f>Forward!P139*(1+SUM($B139:$B$228))+(-'Swap - Encargos'!G56-'Swap - Encargos'!$L56+'Swap - Encargos'!S56)*(1+SUM($B139:$B$228))</f>
        <v>292</v>
      </c>
      <c r="Q139" s="4">
        <f>Forward!Q139*(1+SUM($B139:$B$228))+(-'Swap - Encargos'!H56-'Swap - Encargos'!$L56+'Swap - Encargos'!T56)*(1+SUM($B139:$B$228))</f>
        <v>277</v>
      </c>
      <c r="R139" s="4">
        <f>Forward!R139*(1+SUM($B139:$B$228))+(-'Swap - Encargos'!I56-'Swap - Encargos'!$L56+'Swap - Encargos'!U56)*(1+SUM($B139:$B$228))</f>
        <v>260</v>
      </c>
      <c r="S139" s="4">
        <f>Forward!S139*(1+SUM($B139:$B$228))+(-'Swap - Encargos'!J56-'Swap - Encargos'!$L56+'Swap - Encargos'!V56)*(1+SUM($B139:$B$228))</f>
        <v>244</v>
      </c>
      <c r="T139" s="4">
        <f>Forward!T139*(1+SUM($B139:$B$228))+(-'Swap - Encargos'!K56-'Swap - Encargos'!$L56+'Swap - Encargos'!W56)*(1+SUM($B139:$B$228))</f>
        <v>231</v>
      </c>
      <c r="U139" s="4">
        <f>Forward!U139*(1+SUM($B139:$B$228))</f>
        <v>0</v>
      </c>
      <c r="V139" s="4"/>
      <c r="W139" s="20">
        <f t="shared" si="0"/>
        <v>287.41666666666669</v>
      </c>
      <c r="X139" s="20">
        <f t="shared" si="1"/>
        <v>216.04601244855965</v>
      </c>
      <c r="Y139" s="23">
        <f t="shared" si="2"/>
        <v>270.83333333333331</v>
      </c>
      <c r="Z139" s="23">
        <f t="shared" si="3"/>
        <v>213.35916083333333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15"/>
        <v>402.012</v>
      </c>
      <c r="AF139" s="8">
        <f t="shared" si="4"/>
        <v>421.44258000000002</v>
      </c>
      <c r="AG139" s="14">
        <f t="shared" si="16"/>
        <v>448.01660400000003</v>
      </c>
      <c r="AH139" s="8">
        <f t="shared" si="6"/>
        <v>483.20811600000002</v>
      </c>
      <c r="AI139" s="25">
        <f t="shared" si="17"/>
        <v>114.59533333333331</v>
      </c>
      <c r="AJ139" s="9">
        <f t="shared" si="18"/>
        <v>0.28505450915229724</v>
      </c>
      <c r="AK139" s="9">
        <f t="shared" si="19"/>
        <v>0.28505450915229724</v>
      </c>
      <c r="AL139" s="9">
        <f t="shared" si="20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FB182-860C-4D1F-9700-5E3394A248BB}">
  <dimension ref="A1:AR145"/>
  <sheetViews>
    <sheetView topLeftCell="A75" workbookViewId="0">
      <selection activeCell="K86" sqref="K8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Encargos'!B3-'Swap - Encargos'!$L3+'Swap - Encargos'!N3)</f>
        <v>223</v>
      </c>
      <c r="L86" s="4">
        <f>Forward!L86+(-'Swap - Encargos'!C3-'Swap - Encargos'!$L3+'Swap - Encargos'!O3)</f>
        <v>233</v>
      </c>
      <c r="M86" s="4">
        <f>Forward!M86+(-'Swap - Encargos'!D3-'Swap - Encargos'!$L3+'Swap - Encargos'!P3)</f>
        <v>215</v>
      </c>
      <c r="N86" s="4">
        <f>Forward!N86+(-'Swap - Encargos'!E3-'Swap - Encargos'!$L3+'Swap - Encargos'!Q3)</f>
        <v>200</v>
      </c>
      <c r="O86" s="4">
        <f>Forward!O86+(-'Swap - Encargos'!F3-'Swap - Encargos'!$L3+'Swap - Encargos'!R3)</f>
        <v>192</v>
      </c>
      <c r="P86" s="4">
        <f>Forward!P86+(-'Swap - Encargos'!G3-'Swap - Encargos'!$L3+'Swap - Encargos'!S3)</f>
        <v>190</v>
      </c>
      <c r="Q86" s="4">
        <f>Forward!Q86+(-'Swap - Encargos'!H3-'Swap - Encargos'!$L3+'Swap - Encargos'!T3)</f>
        <v>187</v>
      </c>
      <c r="R86" s="4">
        <f>Forward!R86+(-'Swap - Encargos'!I3-'Swap - Encargos'!$L3+'Swap - Encargos'!U3)</f>
        <v>183</v>
      </c>
      <c r="S86" s="4">
        <f>Forward!S86+(-'Swap - Encargos'!J3-'Swap - Encargos'!$L3+'Swap - Encargos'!V3)</f>
        <v>178</v>
      </c>
      <c r="T86" s="4">
        <f>Forward!T86+(-'Swap - Encargos'!K3-'Swap - Encargos'!$L3+'Swap - Encargos'!W3)</f>
        <v>173</v>
      </c>
      <c r="U86" s="4">
        <f>Forward!U86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223.66666666666666</v>
      </c>
      <c r="X86" s="20">
        <f t="shared" ref="X86:X139" si="1">AVERAGE($W$2:$W$198)</f>
        <v>196.83950617283941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212.6</v>
      </c>
      <c r="Z86" s="23">
        <f t="shared" ref="Z86:Z139" si="3">AVERAGE($Y$2:$Y$198)</f>
        <v>194.05092592592592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39" si="4">$AE86+$AA86</f>
        <v>335.89</v>
      </c>
      <c r="AG86" s="14">
        <f t="shared" ref="AG86:AG130" si="5">$AE86+$AB86</f>
        <v>371</v>
      </c>
      <c r="AH86" s="8">
        <f t="shared" ref="AH86:AH139" si="6">$AE86+$AC86</f>
        <v>403.95</v>
      </c>
      <c r="AI86" s="25">
        <f t="shared" ref="AI86:AI134" si="7">(AE86-W86)</f>
        <v>82.333333333333343</v>
      </c>
      <c r="AJ86" s="9">
        <f t="shared" ref="AJ86:AJ134" si="8">(AE86-W86)/AE86</f>
        <v>0.26906318082788672</v>
      </c>
      <c r="AK86" s="9">
        <f t="shared" ref="AK86:AK130" si="9">IF(AJ86&gt;0,AJ86,0)</f>
        <v>0.26906318082788672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Encargos'!B4-'Swap - Encargos'!$L4+'Swap - Encargos'!N4)</f>
        <v>155</v>
      </c>
      <c r="L87" s="4">
        <f>Forward!L87+(-'Swap - Encargos'!C4-'Swap - Encargos'!$L4+'Swap - Encargos'!O4)</f>
        <v>222</v>
      </c>
      <c r="M87" s="4">
        <f>Forward!M87+(-'Swap - Encargos'!D4-'Swap - Encargos'!$L4+'Swap - Encargos'!P4)</f>
        <v>218</v>
      </c>
      <c r="N87" s="4">
        <f>Forward!N87+(-'Swap - Encargos'!E4-'Swap - Encargos'!$L4+'Swap - Encargos'!Q4)</f>
        <v>200</v>
      </c>
      <c r="O87" s="4">
        <f>Forward!O87+(-'Swap - Encargos'!F4-'Swap - Encargos'!$L4+'Swap - Encargos'!R4)</f>
        <v>198</v>
      </c>
      <c r="P87" s="4">
        <f>Forward!P87+(-'Swap - Encargos'!G4-'Swap - Encargos'!$L4+'Swap - Encargos'!S4)</f>
        <v>190</v>
      </c>
      <c r="Q87" s="4">
        <f>Forward!Q87+(-'Swap - Encargos'!H4-'Swap - Encargos'!$L4+'Swap - Encargos'!T4)</f>
        <v>187</v>
      </c>
      <c r="R87" s="4">
        <f>Forward!R87+(-'Swap - Encargos'!I4-'Swap - Encargos'!$L4+'Swap - Encargos'!U4)</f>
        <v>183</v>
      </c>
      <c r="S87" s="4">
        <f>Forward!S87+(-'Swap - Encargos'!J4-'Swap - Encargos'!$L4+'Swap - Encargos'!V4)</f>
        <v>178</v>
      </c>
      <c r="T87" s="4">
        <f>Forward!T87+(-'Swap - Encargos'!K4-'Swap - Encargos'!$L4+'Swap - Encargos'!W4)</f>
        <v>173</v>
      </c>
      <c r="U87" s="4">
        <f>Forward!U87</f>
        <v>0</v>
      </c>
      <c r="V87" s="6"/>
      <c r="W87" s="20">
        <f t="shared" si="0"/>
        <v>199.58333333333334</v>
      </c>
      <c r="X87" s="20">
        <f t="shared" si="1"/>
        <v>196.83950617283941</v>
      </c>
      <c r="Y87" s="23">
        <f t="shared" si="2"/>
        <v>199.18333333333334</v>
      </c>
      <c r="Z87" s="23">
        <f t="shared" si="3"/>
        <v>194.05092592592592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106.41666666666666</v>
      </c>
      <c r="AJ87" s="9">
        <f t="shared" si="8"/>
        <v>0.34776688453159038</v>
      </c>
      <c r="AK87" s="9">
        <f t="shared" si="9"/>
        <v>0.34776688453159038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Encargos'!B5-'Swap - Encargos'!$L5+'Swap - Encargos'!N5)</f>
        <v>197</v>
      </c>
      <c r="L88" s="4">
        <f>Forward!L88+(-'Swap - Encargos'!C5-'Swap - Encargos'!$L5+'Swap - Encargos'!O5)</f>
        <v>253</v>
      </c>
      <c r="M88" s="4">
        <f>Forward!M88+(-'Swap - Encargos'!D5-'Swap - Encargos'!$L5+'Swap - Encargos'!P5)</f>
        <v>224</v>
      </c>
      <c r="N88" s="4">
        <f>Forward!N88+(-'Swap - Encargos'!E5-'Swap - Encargos'!$L5+'Swap - Encargos'!Q5)</f>
        <v>195</v>
      </c>
      <c r="O88" s="4">
        <f>Forward!O88+(-'Swap - Encargos'!F5-'Swap - Encargos'!$L5+'Swap - Encargos'!R5)</f>
        <v>193</v>
      </c>
      <c r="P88" s="4">
        <f>Forward!P88+(-'Swap - Encargos'!G5-'Swap - Encargos'!$L5+'Swap - Encargos'!S5)</f>
        <v>189</v>
      </c>
      <c r="Q88" s="4">
        <f>Forward!Q88+(-'Swap - Encargos'!H5-'Swap - Encargos'!$L5+'Swap - Encargos'!T5)</f>
        <v>186</v>
      </c>
      <c r="R88" s="4">
        <f>Forward!R88+(-'Swap - Encargos'!I5-'Swap - Encargos'!$L5+'Swap - Encargos'!U5)</f>
        <v>182</v>
      </c>
      <c r="S88" s="4">
        <f>Forward!S88+(-'Swap - Encargos'!J5-'Swap - Encargos'!$L5+'Swap - Encargos'!V5)</f>
        <v>177</v>
      </c>
      <c r="T88" s="4">
        <f>Forward!T88+(-'Swap - Encargos'!K5-'Swap - Encargos'!$L5+'Swap - Encargos'!W5)</f>
        <v>172</v>
      </c>
      <c r="U88" s="4">
        <f>Forward!U88</f>
        <v>0</v>
      </c>
      <c r="V88" s="6"/>
      <c r="W88" s="20">
        <f t="shared" si="0"/>
        <v>224.55555555555554</v>
      </c>
      <c r="X88" s="20">
        <f t="shared" si="1"/>
        <v>196.83950617283941</v>
      </c>
      <c r="Y88" s="23">
        <f t="shared" si="2"/>
        <v>212.13333333333333</v>
      </c>
      <c r="Z88" s="23">
        <f t="shared" si="3"/>
        <v>194.05092592592592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81.444444444444457</v>
      </c>
      <c r="AJ88" s="9">
        <f t="shared" si="8"/>
        <v>0.26615831517792304</v>
      </c>
      <c r="AK88" s="9">
        <f t="shared" si="9"/>
        <v>0.26615831517792304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Encargos'!B6-'Swap - Encargos'!$L6+'Swap - Encargos'!N6)</f>
        <v>178</v>
      </c>
      <c r="L89" s="4">
        <f>Forward!L89+(-'Swap - Encargos'!C6-'Swap - Encargos'!$L6+'Swap - Encargos'!O6)</f>
        <v>248</v>
      </c>
      <c r="M89" s="4">
        <f>Forward!M89+(-'Swap - Encargos'!D6-'Swap - Encargos'!$L6+'Swap - Encargos'!P6)</f>
        <v>228</v>
      </c>
      <c r="N89" s="4">
        <f>Forward!N89+(-'Swap - Encargos'!E6-'Swap - Encargos'!$L6+'Swap - Encargos'!Q6)</f>
        <v>206</v>
      </c>
      <c r="O89" s="4">
        <f>Forward!O89+(-'Swap - Encargos'!F6-'Swap - Encargos'!$L6+'Swap - Encargos'!R6)</f>
        <v>196</v>
      </c>
      <c r="P89" s="4">
        <f>Forward!P89+(-'Swap - Encargos'!G6-'Swap - Encargos'!$L6+'Swap - Encargos'!S6)</f>
        <v>191</v>
      </c>
      <c r="Q89" s="4">
        <f>Forward!Q89+(-'Swap - Encargos'!H6-'Swap - Encargos'!$L6+'Swap - Encargos'!T6)</f>
        <v>188</v>
      </c>
      <c r="R89" s="4">
        <f>Forward!R89+(-'Swap - Encargos'!I6-'Swap - Encargos'!$L6+'Swap - Encargos'!U6)</f>
        <v>186</v>
      </c>
      <c r="S89" s="4">
        <f>Forward!S89+(-'Swap - Encargos'!J6-'Swap - Encargos'!$L6+'Swap - Encargos'!V6)</f>
        <v>181</v>
      </c>
      <c r="T89" s="4">
        <f>Forward!T89+(-'Swap - Encargos'!K6-'Swap - Encargos'!$L6+'Swap - Encargos'!W6)</f>
        <v>176</v>
      </c>
      <c r="U89" s="4">
        <f>Forward!U89</f>
        <v>0</v>
      </c>
      <c r="V89" s="6"/>
      <c r="W89" s="20">
        <f t="shared" si="0"/>
        <v>220.33333333333334</v>
      </c>
      <c r="X89" s="20">
        <f t="shared" si="1"/>
        <v>196.83950617283941</v>
      </c>
      <c r="Y89" s="23">
        <f t="shared" si="2"/>
        <v>211.85</v>
      </c>
      <c r="Z89" s="23">
        <f t="shared" si="3"/>
        <v>194.05092592592592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85.666666666666657</v>
      </c>
      <c r="AJ89" s="9">
        <f t="shared" si="8"/>
        <v>0.27995642701525053</v>
      </c>
      <c r="AK89" s="9">
        <f t="shared" si="9"/>
        <v>0.27995642701525053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Encargos'!B7-'Swap - Encargos'!$L7+'Swap - Encargos'!N7)</f>
        <v>174</v>
      </c>
      <c r="L90" s="4">
        <f>Forward!L90+(-'Swap - Encargos'!C7-'Swap - Encargos'!$L7+'Swap - Encargos'!O7)</f>
        <v>224</v>
      </c>
      <c r="M90" s="4">
        <f>Forward!M90+(-'Swap - Encargos'!D7-'Swap - Encargos'!$L7+'Swap - Encargos'!P7)</f>
        <v>231</v>
      </c>
      <c r="N90" s="4">
        <f>Forward!N90+(-'Swap - Encargos'!E7-'Swap - Encargos'!$L7+'Swap - Encargos'!Q7)</f>
        <v>216</v>
      </c>
      <c r="O90" s="4">
        <f>Forward!O90+(-'Swap - Encargos'!F7-'Swap - Encargos'!$L7+'Swap - Encargos'!R7)</f>
        <v>200</v>
      </c>
      <c r="P90" s="4">
        <f>Forward!P90+(-'Swap - Encargos'!G7-'Swap - Encargos'!$L7+'Swap - Encargos'!S7)</f>
        <v>197</v>
      </c>
      <c r="Q90" s="4">
        <f>Forward!Q90+(-'Swap - Encargos'!H7-'Swap - Encargos'!$L7+'Swap - Encargos'!T7)</f>
        <v>194</v>
      </c>
      <c r="R90" s="4">
        <f>Forward!R90+(-'Swap - Encargos'!I7-'Swap - Encargos'!$L7+'Swap - Encargos'!U7)</f>
        <v>192</v>
      </c>
      <c r="S90" s="4">
        <f>Forward!S90+(-'Swap - Encargos'!J7-'Swap - Encargos'!$L7+'Swap - Encargos'!V7)</f>
        <v>187</v>
      </c>
      <c r="T90" s="4">
        <f>Forward!T90+(-'Swap - Encargos'!K7-'Swap - Encargos'!$L7+'Swap - Encargos'!W7)</f>
        <v>182</v>
      </c>
      <c r="U90" s="4">
        <f>Forward!U90</f>
        <v>0</v>
      </c>
      <c r="V90" s="6"/>
      <c r="W90" s="20">
        <f t="shared" si="0"/>
        <v>214.33333333333334</v>
      </c>
      <c r="X90" s="20">
        <f t="shared" si="1"/>
        <v>196.83950617283941</v>
      </c>
      <c r="Y90" s="23">
        <f t="shared" si="2"/>
        <v>210.53333333333333</v>
      </c>
      <c r="Z90" s="23">
        <f t="shared" si="3"/>
        <v>194.05092592592592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91.666666666666657</v>
      </c>
      <c r="AJ90" s="9">
        <f t="shared" si="8"/>
        <v>0.29956427015250542</v>
      </c>
      <c r="AK90" s="9">
        <f t="shared" si="9"/>
        <v>0.29956427015250542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Encargos'!B8-'Swap - Encargos'!$L8+'Swap - Encargos'!N8)</f>
        <v>172</v>
      </c>
      <c r="L91" s="4">
        <f>Forward!L91+(-'Swap - Encargos'!C8-'Swap - Encargos'!$L8+'Swap - Encargos'!O8)</f>
        <v>230</v>
      </c>
      <c r="M91" s="4">
        <f>Forward!M91+(-'Swap - Encargos'!D8-'Swap - Encargos'!$L8+'Swap - Encargos'!P8)</f>
        <v>226</v>
      </c>
      <c r="N91" s="4">
        <f>Forward!N91+(-'Swap - Encargos'!E8-'Swap - Encargos'!$L8+'Swap - Encargos'!Q8)</f>
        <v>199</v>
      </c>
      <c r="O91" s="4">
        <f>Forward!O91+(-'Swap - Encargos'!F8-'Swap - Encargos'!$L8+'Swap - Encargos'!R8)</f>
        <v>194</v>
      </c>
      <c r="P91" s="4">
        <f>Forward!P91+(-'Swap - Encargos'!G8-'Swap - Encargos'!$L8+'Swap - Encargos'!S8)</f>
        <v>190</v>
      </c>
      <c r="Q91" s="4">
        <f>Forward!Q91+(-'Swap - Encargos'!H8-'Swap - Encargos'!$L8+'Swap - Encargos'!T8)</f>
        <v>187</v>
      </c>
      <c r="R91" s="4">
        <f>Forward!R91+(-'Swap - Encargos'!I8-'Swap - Encargos'!$L8+'Swap - Encargos'!U8)</f>
        <v>185</v>
      </c>
      <c r="S91" s="4">
        <f>Forward!S91+(-'Swap - Encargos'!J8-'Swap - Encargos'!$L8+'Swap - Encargos'!V8)</f>
        <v>180</v>
      </c>
      <c r="T91" s="4">
        <f>Forward!T91+(-'Swap - Encargos'!K8-'Swap - Encargos'!$L8+'Swap - Encargos'!W8)</f>
        <v>175</v>
      </c>
      <c r="U91" s="4">
        <f>Forward!U91</f>
        <v>0</v>
      </c>
      <c r="V91" s="6"/>
      <c r="W91" s="20">
        <f t="shared" si="0"/>
        <v>213.08333333333334</v>
      </c>
      <c r="X91" s="20">
        <f t="shared" si="1"/>
        <v>196.83950617283941</v>
      </c>
      <c r="Y91" s="23">
        <f t="shared" si="2"/>
        <v>205.7</v>
      </c>
      <c r="Z91" s="23">
        <f t="shared" si="3"/>
        <v>194.05092592592592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92.916666666666657</v>
      </c>
      <c r="AJ91" s="9">
        <f t="shared" si="8"/>
        <v>0.30364923747276684</v>
      </c>
      <c r="AK91" s="9">
        <f t="shared" si="9"/>
        <v>0.30364923747276684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Encargos'!B9-'Swap - Encargos'!$L9+'Swap - Encargos'!N9)</f>
        <v>98</v>
      </c>
      <c r="L92" s="4">
        <f>Forward!L92+(-'Swap - Encargos'!C9-'Swap - Encargos'!$L9+'Swap - Encargos'!O9)</f>
        <v>209</v>
      </c>
      <c r="M92" s="4">
        <f>Forward!M92+(-'Swap - Encargos'!D9-'Swap - Encargos'!$L9+'Swap - Encargos'!P9)</f>
        <v>213</v>
      </c>
      <c r="N92" s="4">
        <f>Forward!N92+(-'Swap - Encargos'!E9-'Swap - Encargos'!$L9+'Swap - Encargos'!Q9)</f>
        <v>204</v>
      </c>
      <c r="O92" s="4">
        <f>Forward!O92+(-'Swap - Encargos'!F9-'Swap - Encargos'!$L9+'Swap - Encargos'!R9)</f>
        <v>196</v>
      </c>
      <c r="P92" s="4">
        <f>Forward!P92+(-'Swap - Encargos'!G9-'Swap - Encargos'!$L9+'Swap - Encargos'!S9)</f>
        <v>190</v>
      </c>
      <c r="Q92" s="4">
        <f>Forward!Q92+(-'Swap - Encargos'!H9-'Swap - Encargos'!$L9+'Swap - Encargos'!T9)</f>
        <v>187</v>
      </c>
      <c r="R92" s="4">
        <f>Forward!R92+(-'Swap - Encargos'!I9-'Swap - Encargos'!$L9+'Swap - Encargos'!U9)</f>
        <v>185</v>
      </c>
      <c r="S92" s="4">
        <f>Forward!S92+(-'Swap - Encargos'!J9-'Swap - Encargos'!$L9+'Swap - Encargos'!V9)</f>
        <v>180</v>
      </c>
      <c r="T92" s="4">
        <f>Forward!T92+(-'Swap - Encargos'!K9-'Swap - Encargos'!$L9+'Swap - Encargos'!W9)</f>
        <v>175</v>
      </c>
      <c r="U92" s="4">
        <f>Forward!U92</f>
        <v>0</v>
      </c>
      <c r="V92" s="6"/>
      <c r="W92" s="20">
        <f t="shared" si="0"/>
        <v>191</v>
      </c>
      <c r="X92" s="20">
        <f t="shared" si="1"/>
        <v>196.83950617283941</v>
      </c>
      <c r="Y92" s="23">
        <f t="shared" si="2"/>
        <v>193.2</v>
      </c>
      <c r="Z92" s="23">
        <f t="shared" si="3"/>
        <v>194.05092592592592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115</v>
      </c>
      <c r="AJ92" s="9">
        <f t="shared" si="8"/>
        <v>0.37581699346405228</v>
      </c>
      <c r="AK92" s="9">
        <f t="shared" si="9"/>
        <v>0.37581699346405228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Encargos'!B10-'Swap - Encargos'!$L10+'Swap - Encargos'!N10)</f>
        <v>114</v>
      </c>
      <c r="L93" s="4">
        <f>Forward!L93+(-'Swap - Encargos'!C10-'Swap - Encargos'!$L10+'Swap - Encargos'!O10)</f>
        <v>205</v>
      </c>
      <c r="M93" s="4">
        <f>Forward!M93+(-'Swap - Encargos'!D10-'Swap - Encargos'!$L10+'Swap - Encargos'!P10)</f>
        <v>208</v>
      </c>
      <c r="N93" s="4">
        <f>Forward!N93+(-'Swap - Encargos'!E10-'Swap - Encargos'!$L10+'Swap - Encargos'!Q10)</f>
        <v>199</v>
      </c>
      <c r="O93" s="4">
        <f>Forward!O93+(-'Swap - Encargos'!F10-'Swap - Encargos'!$L10+'Swap - Encargos'!R10)</f>
        <v>192</v>
      </c>
      <c r="P93" s="4">
        <f>Forward!P93+(-'Swap - Encargos'!G10-'Swap - Encargos'!$L10+'Swap - Encargos'!S10)</f>
        <v>191</v>
      </c>
      <c r="Q93" s="4">
        <f>Forward!Q93+(-'Swap - Encargos'!H10-'Swap - Encargos'!$L10+'Swap - Encargos'!T10)</f>
        <v>191</v>
      </c>
      <c r="R93" s="4">
        <f>Forward!R93+(-'Swap - Encargos'!I10-'Swap - Encargos'!$L10+'Swap - Encargos'!U10)</f>
        <v>184</v>
      </c>
      <c r="S93" s="4">
        <f>Forward!S93+(-'Swap - Encargos'!J10-'Swap - Encargos'!$L10+'Swap - Encargos'!V10)</f>
        <v>179</v>
      </c>
      <c r="T93" s="4">
        <f>Forward!T93+(-'Swap - Encargos'!K10-'Swap - Encargos'!$L10+'Swap - Encargos'!W10)</f>
        <v>174</v>
      </c>
      <c r="U93" s="4">
        <f>Forward!U93</f>
        <v>0</v>
      </c>
      <c r="V93" s="6"/>
      <c r="W93" s="20">
        <f t="shared" si="0"/>
        <v>192.19444444444446</v>
      </c>
      <c r="X93" s="20">
        <f t="shared" si="1"/>
        <v>196.83950617283941</v>
      </c>
      <c r="Y93" s="23">
        <f t="shared" si="2"/>
        <v>192.58333333333334</v>
      </c>
      <c r="Z93" s="23">
        <f t="shared" si="3"/>
        <v>194.05092592592592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113.80555555555554</v>
      </c>
      <c r="AJ93" s="9">
        <f t="shared" si="8"/>
        <v>0.37191358024691357</v>
      </c>
      <c r="AK93" s="9">
        <f t="shared" si="9"/>
        <v>0.37191358024691357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Encargos'!B11-'Swap - Encargos'!$L11+'Swap - Encargos'!N11)</f>
        <v>128</v>
      </c>
      <c r="L94" s="4">
        <f>Forward!L94+(-'Swap - Encargos'!C11-'Swap - Encargos'!$L11+'Swap - Encargos'!O11)</f>
        <v>186</v>
      </c>
      <c r="M94" s="4">
        <f>Forward!M94+(-'Swap - Encargos'!D11-'Swap - Encargos'!$L11+'Swap - Encargos'!P11)</f>
        <v>207</v>
      </c>
      <c r="N94" s="4">
        <f>Forward!N94+(-'Swap - Encargos'!E11-'Swap - Encargos'!$L11+'Swap - Encargos'!Q11)</f>
        <v>203</v>
      </c>
      <c r="O94" s="4">
        <f>Forward!O94+(-'Swap - Encargos'!F11-'Swap - Encargos'!$L11+'Swap - Encargos'!R11)</f>
        <v>196</v>
      </c>
      <c r="P94" s="4">
        <f>Forward!P94+(-'Swap - Encargos'!G11-'Swap - Encargos'!$L11+'Swap - Encargos'!S11)</f>
        <v>194</v>
      </c>
      <c r="Q94" s="4">
        <f>Forward!Q94+(-'Swap - Encargos'!H11-'Swap - Encargos'!$L11+'Swap - Encargos'!T11)</f>
        <v>188</v>
      </c>
      <c r="R94" s="4">
        <f>Forward!R94+(-'Swap - Encargos'!I11-'Swap - Encargos'!$L11+'Swap - Encargos'!U11)</f>
        <v>182</v>
      </c>
      <c r="S94" s="4">
        <f>Forward!S94+(-'Swap - Encargos'!J11-'Swap - Encargos'!$L11+'Swap - Encargos'!V11)</f>
        <v>179</v>
      </c>
      <c r="T94" s="4">
        <f>Forward!T94+(-'Swap - Encargos'!K11-'Swap - Encargos'!$L11+'Swap - Encargos'!W11)</f>
        <v>176</v>
      </c>
      <c r="U94" s="4">
        <f>Forward!U94</f>
        <v>0</v>
      </c>
      <c r="V94" s="6"/>
      <c r="W94" s="20">
        <f t="shared" si="0"/>
        <v>190.33333333333334</v>
      </c>
      <c r="X94" s="20">
        <f t="shared" si="1"/>
        <v>196.83950617283941</v>
      </c>
      <c r="Y94" s="23">
        <f t="shared" si="2"/>
        <v>192.8</v>
      </c>
      <c r="Z94" s="23">
        <f t="shared" si="3"/>
        <v>194.05092592592592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115.66666666666666</v>
      </c>
      <c r="AJ94" s="9">
        <f t="shared" si="8"/>
        <v>0.37799564270152503</v>
      </c>
      <c r="AK94" s="9">
        <f t="shared" si="9"/>
        <v>0.37799564270152503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Encargos'!B12-'Swap - Encargos'!$L12+'Swap - Encargos'!N12)</f>
        <v>109</v>
      </c>
      <c r="L95" s="4">
        <f>Forward!L95+(-'Swap - Encargos'!C12-'Swap - Encargos'!$L12+'Swap - Encargos'!O12)</f>
        <v>162</v>
      </c>
      <c r="M95" s="4">
        <f>Forward!M95+(-'Swap - Encargos'!D12-'Swap - Encargos'!$L12+'Swap - Encargos'!P12)</f>
        <v>184</v>
      </c>
      <c r="N95" s="4">
        <f>Forward!N95+(-'Swap - Encargos'!E12-'Swap - Encargos'!$L12+'Swap - Encargos'!Q12)</f>
        <v>191</v>
      </c>
      <c r="O95" s="4">
        <f>Forward!O95+(-'Swap - Encargos'!F12-'Swap - Encargos'!$L12+'Swap - Encargos'!R12)</f>
        <v>179</v>
      </c>
      <c r="P95" s="4">
        <f>Forward!P95+(-'Swap - Encargos'!G12-'Swap - Encargos'!$L12+'Swap - Encargos'!S12)</f>
        <v>181</v>
      </c>
      <c r="Q95" s="4">
        <f>Forward!Q95+(-'Swap - Encargos'!H12-'Swap - Encargos'!$L12+'Swap - Encargos'!T12)</f>
        <v>175</v>
      </c>
      <c r="R95" s="4">
        <f>Forward!R95+(-'Swap - Encargos'!I12-'Swap - Encargos'!$L12+'Swap - Encargos'!U12)</f>
        <v>172</v>
      </c>
      <c r="S95" s="4">
        <f>Forward!S95+(-'Swap - Encargos'!J12-'Swap - Encargos'!$L12+'Swap - Encargos'!V12)</f>
        <v>169</v>
      </c>
      <c r="T95" s="4">
        <f>Forward!T95+(-'Swap - Encargos'!K12-'Swap - Encargos'!$L12+'Swap - Encargos'!W12)</f>
        <v>166</v>
      </c>
      <c r="U95" s="4">
        <f>Forward!U95</f>
        <v>0</v>
      </c>
      <c r="V95" s="6"/>
      <c r="W95" s="20">
        <f t="shared" si="0"/>
        <v>172.16666666666666</v>
      </c>
      <c r="X95" s="20">
        <f t="shared" si="1"/>
        <v>196.83950617283941</v>
      </c>
      <c r="Y95" s="23">
        <f t="shared" si="2"/>
        <v>175.8</v>
      </c>
      <c r="Z95" s="23">
        <f t="shared" si="3"/>
        <v>194.05092592592592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133.83333333333334</v>
      </c>
      <c r="AJ95" s="9">
        <f t="shared" si="8"/>
        <v>0.43736383442265797</v>
      </c>
      <c r="AK95" s="9">
        <f t="shared" si="9"/>
        <v>0.43736383442265797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Encargos'!B13-'Swap - Encargos'!$L13+'Swap - Encargos'!N13)</f>
        <v>108</v>
      </c>
      <c r="L96" s="4">
        <f>Forward!L96+(-'Swap - Encargos'!C13-'Swap - Encargos'!$L13+'Swap - Encargos'!O13)</f>
        <v>124</v>
      </c>
      <c r="M96" s="4">
        <f>Forward!M96+(-'Swap - Encargos'!D13-'Swap - Encargos'!$L13+'Swap - Encargos'!P13)</f>
        <v>158</v>
      </c>
      <c r="N96" s="4">
        <f>Forward!N96+(-'Swap - Encargos'!E13-'Swap - Encargos'!$L13+'Swap - Encargos'!Q13)</f>
        <v>173</v>
      </c>
      <c r="O96" s="4">
        <f>Forward!O96+(-'Swap - Encargos'!F13-'Swap - Encargos'!$L13+'Swap - Encargos'!R13)</f>
        <v>166</v>
      </c>
      <c r="P96" s="4">
        <f>Forward!P96+(-'Swap - Encargos'!G13-'Swap - Encargos'!$L13+'Swap - Encargos'!S13)</f>
        <v>176</v>
      </c>
      <c r="Q96" s="4">
        <f>Forward!Q96+(-'Swap - Encargos'!H13-'Swap - Encargos'!$L13+'Swap - Encargos'!T13)</f>
        <v>170</v>
      </c>
      <c r="R96" s="4">
        <f>Forward!R96+(-'Swap - Encargos'!I13-'Swap - Encargos'!$L13+'Swap - Encargos'!U13)</f>
        <v>170</v>
      </c>
      <c r="S96" s="4">
        <f>Forward!S96+(-'Swap - Encargos'!J13-'Swap - Encargos'!$L13+'Swap - Encargos'!V13)</f>
        <v>168</v>
      </c>
      <c r="T96" s="4">
        <f>Forward!T96+(-'Swap - Encargos'!K13-'Swap - Encargos'!$L13+'Swap - Encargos'!W13)</f>
        <v>161</v>
      </c>
      <c r="U96" s="4">
        <f>Forward!U96</f>
        <v>0</v>
      </c>
      <c r="V96" s="6"/>
      <c r="W96" s="20">
        <f t="shared" si="0"/>
        <v>148.05555555555554</v>
      </c>
      <c r="X96" s="20">
        <f t="shared" si="1"/>
        <v>196.83950617283941</v>
      </c>
      <c r="Y96" s="23">
        <f t="shared" si="2"/>
        <v>157.13333333333333</v>
      </c>
      <c r="Z96" s="23">
        <f t="shared" si="3"/>
        <v>194.05092592592592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157.94444444444446</v>
      </c>
      <c r="AJ96" s="9">
        <f t="shared" si="8"/>
        <v>0.5161583151779231</v>
      </c>
      <c r="AK96" s="9">
        <f t="shared" si="9"/>
        <v>0.5161583151779231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Encargos'!B14-'Swap - Encargos'!$L14+'Swap - Encargos'!N14)</f>
        <v>106</v>
      </c>
      <c r="L97" s="4">
        <f>Forward!L97+(-'Swap - Encargos'!C14-'Swap - Encargos'!$L14+'Swap - Encargos'!O14)</f>
        <v>119</v>
      </c>
      <c r="M97" s="4">
        <f>Forward!M97+(-'Swap - Encargos'!D14-'Swap - Encargos'!$L14+'Swap - Encargos'!P14)</f>
        <v>161</v>
      </c>
      <c r="N97" s="4">
        <f>Forward!N97+(-'Swap - Encargos'!E14-'Swap - Encargos'!$L14+'Swap - Encargos'!Q14)</f>
        <v>169</v>
      </c>
      <c r="O97" s="4">
        <f>Forward!O97+(-'Swap - Encargos'!F14-'Swap - Encargos'!$L14+'Swap - Encargos'!R14)</f>
        <v>166</v>
      </c>
      <c r="P97" s="4">
        <f>Forward!P97+(-'Swap - Encargos'!G14-'Swap - Encargos'!$L14+'Swap - Encargos'!S14)</f>
        <v>182</v>
      </c>
      <c r="Q97" s="4">
        <f>Forward!Q97+(-'Swap - Encargos'!H14-'Swap - Encargos'!$L14+'Swap - Encargos'!T14)</f>
        <v>181</v>
      </c>
      <c r="R97" s="4">
        <f>Forward!R97+(-'Swap - Encargos'!I14-'Swap - Encargos'!$L14+'Swap - Encargos'!U14)</f>
        <v>172</v>
      </c>
      <c r="S97" s="4">
        <f>Forward!S97+(-'Swap - Encargos'!J14-'Swap - Encargos'!$L14+'Swap - Encargos'!V14)</f>
        <v>168</v>
      </c>
      <c r="T97" s="4">
        <f>Forward!T97+(-'Swap - Encargos'!K14-'Swap - Encargos'!$L14+'Swap - Encargos'!W14)</f>
        <v>162</v>
      </c>
      <c r="U97" s="4">
        <f>Forward!U97</f>
        <v>0</v>
      </c>
      <c r="V97" s="6"/>
      <c r="W97" s="20">
        <f t="shared" si="0"/>
        <v>147.91666666666666</v>
      </c>
      <c r="X97" s="20">
        <f t="shared" si="1"/>
        <v>196.83950617283941</v>
      </c>
      <c r="Y97" s="23">
        <f t="shared" si="2"/>
        <v>158.13333333333333</v>
      </c>
      <c r="Z97" s="23">
        <f t="shared" si="3"/>
        <v>194.05092592592592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158.08333333333334</v>
      </c>
      <c r="AJ97" s="9">
        <f t="shared" si="8"/>
        <v>0.51661220043572986</v>
      </c>
      <c r="AK97" s="9">
        <f t="shared" si="9"/>
        <v>0.51661220043572986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Encargos'!C15-'Swap - Encargos'!$L15+'Swap - Encargos'!O15)</f>
        <v>113</v>
      </c>
      <c r="M98" s="4">
        <f>Forward!M98+(-'Swap - Encargos'!D15-'Swap - Encargos'!$L15+'Swap - Encargos'!P15)</f>
        <v>132</v>
      </c>
      <c r="N98" s="4">
        <f>Forward!N98+(-'Swap - Encargos'!E15-'Swap - Encargos'!$L15+'Swap - Encargos'!Q15)</f>
        <v>147</v>
      </c>
      <c r="O98" s="4">
        <f>Forward!O98+(-'Swap - Encargos'!F15-'Swap - Encargos'!$L15+'Swap - Encargos'!R15)</f>
        <v>160</v>
      </c>
      <c r="P98" s="4">
        <f>Forward!P98+(-'Swap - Encargos'!G15-'Swap - Encargos'!$L15+'Swap - Encargos'!S15)</f>
        <v>185</v>
      </c>
      <c r="Q98" s="4">
        <f>Forward!Q98+(-'Swap - Encargos'!H15-'Swap - Encargos'!$L15+'Swap - Encargos'!T15)</f>
        <v>181</v>
      </c>
      <c r="R98" s="4">
        <f>Forward!R98+(-'Swap - Encargos'!I15-'Swap - Encargos'!$L15+'Swap - Encargos'!U15)</f>
        <v>175</v>
      </c>
      <c r="S98" s="4">
        <f>Forward!S98+(-'Swap - Encargos'!J15-'Swap - Encargos'!$L15+'Swap - Encargos'!V15)</f>
        <v>171</v>
      </c>
      <c r="T98" s="4">
        <f>Forward!T98+(-'Swap - Encargos'!K15-'Swap - Encargos'!$L15+'Swap - Encargos'!W15)</f>
        <v>165</v>
      </c>
      <c r="U98" s="4">
        <f>Forward!U98</f>
        <v>0</v>
      </c>
      <c r="V98" s="6"/>
      <c r="W98" s="20">
        <f t="shared" si="0"/>
        <v>130.66666666666666</v>
      </c>
      <c r="X98" s="20">
        <f t="shared" si="1"/>
        <v>196.83950617283941</v>
      </c>
      <c r="Y98" s="23">
        <f t="shared" si="2"/>
        <v>147.4</v>
      </c>
      <c r="Z98" s="23">
        <f t="shared" si="3"/>
        <v>194.05092592592592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186.13333333333335</v>
      </c>
      <c r="AJ98" s="9">
        <f t="shared" si="8"/>
        <v>0.58754208754208759</v>
      </c>
      <c r="AK98" s="9">
        <f t="shared" si="9"/>
        <v>0.58754208754208759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Encargos'!C16-'Swap - Encargos'!$L16+'Swap - Encargos'!O16)</f>
        <v>117</v>
      </c>
      <c r="M99" s="4">
        <f>Forward!M99+(-'Swap - Encargos'!D16-'Swap - Encargos'!$L16+'Swap - Encargos'!P16)</f>
        <v>121</v>
      </c>
      <c r="N99" s="4">
        <f>Forward!N99+(-'Swap - Encargos'!E16-'Swap - Encargos'!$L16+'Swap - Encargos'!Q16)</f>
        <v>132</v>
      </c>
      <c r="O99" s="4">
        <f>Forward!O99+(-'Swap - Encargos'!F16-'Swap - Encargos'!$L16+'Swap - Encargos'!R16)</f>
        <v>149</v>
      </c>
      <c r="P99" s="4">
        <f>Forward!P99+(-'Swap - Encargos'!G16-'Swap - Encargos'!$L16+'Swap - Encargos'!S16)</f>
        <v>188</v>
      </c>
      <c r="Q99" s="4">
        <f>Forward!Q99+(-'Swap - Encargos'!H16-'Swap - Encargos'!$L16+'Swap - Encargos'!T16)</f>
        <v>184</v>
      </c>
      <c r="R99" s="4">
        <f>Forward!R99+(-'Swap - Encargos'!I16-'Swap - Encargos'!$L16+'Swap - Encargos'!U16)</f>
        <v>179</v>
      </c>
      <c r="S99" s="4">
        <f>Forward!S99+(-'Swap - Encargos'!J16-'Swap - Encargos'!$L16+'Swap - Encargos'!V16)</f>
        <v>175</v>
      </c>
      <c r="T99" s="4">
        <f>Forward!T99+(-'Swap - Encargos'!K16-'Swap - Encargos'!$L16+'Swap - Encargos'!W16)</f>
        <v>169</v>
      </c>
      <c r="U99" s="4">
        <f>Forward!U99</f>
        <v>0</v>
      </c>
      <c r="V99" s="6"/>
      <c r="W99" s="20">
        <f t="shared" si="0"/>
        <v>124.22222222222223</v>
      </c>
      <c r="X99" s="20">
        <f t="shared" si="1"/>
        <v>196.83950617283941</v>
      </c>
      <c r="Y99" s="23">
        <f t="shared" si="2"/>
        <v>142.51666666666668</v>
      </c>
      <c r="Z99" s="23">
        <f t="shared" si="3"/>
        <v>194.05092592592592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192.57777777777778</v>
      </c>
      <c r="AJ99" s="9">
        <f t="shared" si="8"/>
        <v>0.60788439955106621</v>
      </c>
      <c r="AK99" s="9">
        <f t="shared" si="9"/>
        <v>0.60788439955106621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Encargos'!C17-'Swap - Encargos'!$L17+'Swap - Encargos'!O17)</f>
        <v>113</v>
      </c>
      <c r="M100" s="4">
        <f>Forward!M100+(-'Swap - Encargos'!D17-'Swap - Encargos'!$L17+'Swap - Encargos'!P17)</f>
        <v>128</v>
      </c>
      <c r="N100" s="4">
        <f>Forward!N100+(-'Swap - Encargos'!E17-'Swap - Encargos'!$L17+'Swap - Encargos'!Q17)</f>
        <v>132</v>
      </c>
      <c r="O100" s="4">
        <f>Forward!O100+(-'Swap - Encargos'!F17-'Swap - Encargos'!$L17+'Swap - Encargos'!R17)</f>
        <v>143</v>
      </c>
      <c r="P100" s="4">
        <f>Forward!P100+(-'Swap - Encargos'!G17-'Swap - Encargos'!$L17+'Swap - Encargos'!S17)</f>
        <v>165</v>
      </c>
      <c r="Q100" s="4">
        <f>Forward!Q100+(-'Swap - Encargos'!H17-'Swap - Encargos'!$L17+'Swap - Encargos'!T17)</f>
        <v>179</v>
      </c>
      <c r="R100" s="4">
        <f>Forward!R100+(-'Swap - Encargos'!I17-'Swap - Encargos'!$L17+'Swap - Encargos'!U17)</f>
        <v>173</v>
      </c>
      <c r="S100" s="4">
        <f>Forward!S100+(-'Swap - Encargos'!J17-'Swap - Encargos'!$L17+'Swap - Encargos'!V17)</f>
        <v>169</v>
      </c>
      <c r="T100" s="4">
        <f>Forward!T100+(-'Swap - Encargos'!K17-'Swap - Encargos'!$L17+'Swap - Encargos'!W17)</f>
        <v>163</v>
      </c>
      <c r="U100" s="4">
        <f>Forward!U100</f>
        <v>0</v>
      </c>
      <c r="V100" s="6"/>
      <c r="W100" s="20">
        <f t="shared" si="0"/>
        <v>126</v>
      </c>
      <c r="X100" s="20">
        <f t="shared" si="1"/>
        <v>196.83950617283941</v>
      </c>
      <c r="Y100" s="23">
        <f t="shared" si="2"/>
        <v>138.4</v>
      </c>
      <c r="Z100" s="23">
        <f t="shared" si="3"/>
        <v>194.05092592592592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190.8</v>
      </c>
      <c r="AJ100" s="9">
        <f t="shared" si="8"/>
        <v>0.60227272727272729</v>
      </c>
      <c r="AK100" s="9">
        <f t="shared" si="9"/>
        <v>0.60227272727272729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Encargos'!C18-'Swap - Encargos'!$L18+'Swap - Encargos'!O18)</f>
        <v>110</v>
      </c>
      <c r="M101" s="4">
        <f>Forward!M101+(-'Swap - Encargos'!D18-'Swap - Encargos'!$L18+'Swap - Encargos'!P18)</f>
        <v>114</v>
      </c>
      <c r="N101" s="4">
        <f>Forward!N101+(-'Swap - Encargos'!E18-'Swap - Encargos'!$L18+'Swap - Encargos'!Q18)</f>
        <v>119</v>
      </c>
      <c r="O101" s="4">
        <f>Forward!O101+(-'Swap - Encargos'!F18-'Swap - Encargos'!$L18+'Swap - Encargos'!R18)</f>
        <v>131</v>
      </c>
      <c r="P101" s="4">
        <f>Forward!P101+(-'Swap - Encargos'!G18-'Swap - Encargos'!$L18+'Swap - Encargos'!S18)</f>
        <v>160</v>
      </c>
      <c r="Q101" s="4">
        <f>Forward!Q101+(-'Swap - Encargos'!H18-'Swap - Encargos'!$L18+'Swap - Encargos'!T18)</f>
        <v>174</v>
      </c>
      <c r="R101" s="4">
        <f>Forward!R101+(-'Swap - Encargos'!I18-'Swap - Encargos'!$L18+'Swap - Encargos'!U18)</f>
        <v>172</v>
      </c>
      <c r="S101" s="4">
        <f>Forward!S101+(-'Swap - Encargos'!J18-'Swap - Encargos'!$L18+'Swap - Encargos'!V18)</f>
        <v>171</v>
      </c>
      <c r="T101" s="4">
        <f>Forward!T101+(-'Swap - Encargos'!K18-'Swap - Encargos'!$L18+'Swap - Encargos'!W18)</f>
        <v>168</v>
      </c>
      <c r="U101" s="4">
        <f>Forward!U101</f>
        <v>0</v>
      </c>
      <c r="V101" s="6"/>
      <c r="W101" s="20">
        <f t="shared" si="0"/>
        <v>116.08333333333333</v>
      </c>
      <c r="X101" s="20">
        <f t="shared" si="1"/>
        <v>196.83950617283941</v>
      </c>
      <c r="Y101" s="23">
        <f t="shared" si="2"/>
        <v>130</v>
      </c>
      <c r="Z101" s="23">
        <f t="shared" si="3"/>
        <v>194.05092592592592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200.7166666666667</v>
      </c>
      <c r="AJ101" s="9">
        <f t="shared" si="8"/>
        <v>0.63357533670033672</v>
      </c>
      <c r="AK101" s="9">
        <f t="shared" si="9"/>
        <v>0.63357533670033672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Encargos'!C19-'Swap - Encargos'!$L19+'Swap - Encargos'!O19)</f>
        <v>117</v>
      </c>
      <c r="M102" s="4">
        <f>Forward!M102+(-'Swap - Encargos'!D19-'Swap - Encargos'!$L19+'Swap - Encargos'!P19)</f>
        <v>115</v>
      </c>
      <c r="N102" s="4">
        <f>Forward!N102+(-'Swap - Encargos'!E19-'Swap - Encargos'!$L19+'Swap - Encargos'!Q19)</f>
        <v>131</v>
      </c>
      <c r="O102" s="4">
        <f>Forward!O102+(-'Swap - Encargos'!F19-'Swap - Encargos'!$L19+'Swap - Encargos'!R19)</f>
        <v>141</v>
      </c>
      <c r="P102" s="4">
        <f>Forward!P102+(-'Swap - Encargos'!G19-'Swap - Encargos'!$L19+'Swap - Encargos'!S19)</f>
        <v>155</v>
      </c>
      <c r="Q102" s="4">
        <f>Forward!Q102+(-'Swap - Encargos'!H19-'Swap - Encargos'!$L19+'Swap - Encargos'!T19)</f>
        <v>171</v>
      </c>
      <c r="R102" s="4">
        <f>Forward!R102+(-'Swap - Encargos'!I19-'Swap - Encargos'!$L19+'Swap - Encargos'!U19)</f>
        <v>168</v>
      </c>
      <c r="S102" s="4">
        <f>Forward!S102+(-'Swap - Encargos'!J19-'Swap - Encargos'!$L19+'Swap - Encargos'!V19)</f>
        <v>166</v>
      </c>
      <c r="T102" s="4">
        <f>Forward!T102+(-'Swap - Encargos'!K19-'Swap - Encargos'!$L19+'Swap - Encargos'!W19)</f>
        <v>164</v>
      </c>
      <c r="U102" s="4">
        <f>Forward!U102</f>
        <v>0</v>
      </c>
      <c r="V102" s="6"/>
      <c r="W102" s="20">
        <f t="shared" si="0"/>
        <v>123.66666666666667</v>
      </c>
      <c r="X102" s="20">
        <f t="shared" si="1"/>
        <v>196.83950617283941</v>
      </c>
      <c r="Y102" s="23">
        <f t="shared" si="2"/>
        <v>135.4</v>
      </c>
      <c r="Z102" s="23">
        <f t="shared" si="3"/>
        <v>194.05092592592592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193.13333333333333</v>
      </c>
      <c r="AJ102" s="9">
        <f t="shared" si="8"/>
        <v>0.60963804713804715</v>
      </c>
      <c r="AK102" s="9">
        <f t="shared" si="9"/>
        <v>0.60963804713804715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Encargos'!C20-'Swap - Encargos'!$L20+'Swap - Encargos'!O20)</f>
        <v>112</v>
      </c>
      <c r="M103" s="4">
        <f>Forward!M103+(-'Swap - Encargos'!D20-'Swap - Encargos'!$L20+'Swap - Encargos'!P20)</f>
        <v>116</v>
      </c>
      <c r="N103" s="4">
        <f>Forward!N103+(-'Swap - Encargos'!E20-'Swap - Encargos'!$L20+'Swap - Encargos'!Q20)</f>
        <v>130</v>
      </c>
      <c r="O103" s="4">
        <f>Forward!O103+(-'Swap - Encargos'!F20-'Swap - Encargos'!$L20+'Swap - Encargos'!R20)</f>
        <v>137</v>
      </c>
      <c r="P103" s="4">
        <f>Forward!P103+(-'Swap - Encargos'!G20-'Swap - Encargos'!$L20+'Swap - Encargos'!S20)</f>
        <v>148</v>
      </c>
      <c r="Q103" s="4">
        <f>Forward!Q103+(-'Swap - Encargos'!H20-'Swap - Encargos'!$L20+'Swap - Encargos'!T20)</f>
        <v>165</v>
      </c>
      <c r="R103" s="4">
        <f>Forward!R103+(-'Swap - Encargos'!I20-'Swap - Encargos'!$L20+'Swap - Encargos'!U20)</f>
        <v>163</v>
      </c>
      <c r="S103" s="4">
        <f>Forward!S103+(-'Swap - Encargos'!J20-'Swap - Encargos'!$L20+'Swap - Encargos'!V20)</f>
        <v>161</v>
      </c>
      <c r="T103" s="4">
        <f>Forward!T103+(-'Swap - Encargos'!K20-'Swap - Encargos'!$L20+'Swap - Encargos'!W20)</f>
        <v>159</v>
      </c>
      <c r="U103" s="4">
        <f>Forward!U103</f>
        <v>0</v>
      </c>
      <c r="V103" s="6"/>
      <c r="W103" s="20">
        <f t="shared" si="0"/>
        <v>122.80555555555556</v>
      </c>
      <c r="X103" s="20">
        <f t="shared" si="1"/>
        <v>196.83950617283941</v>
      </c>
      <c r="Y103" s="23">
        <f t="shared" si="2"/>
        <v>133.01666666666668</v>
      </c>
      <c r="Z103" s="23">
        <f t="shared" si="3"/>
        <v>194.05092592592592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193.99444444444447</v>
      </c>
      <c r="AJ103" s="9">
        <f t="shared" si="8"/>
        <v>0.61235620089786758</v>
      </c>
      <c r="AK103" s="9">
        <f t="shared" si="9"/>
        <v>0.61235620089786758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Encargos'!C21-'Swap - Encargos'!$L21+'Swap - Encargos'!O21)</f>
        <v>117</v>
      </c>
      <c r="M104" s="4">
        <f>Forward!M104+(-'Swap - Encargos'!D21-'Swap - Encargos'!$L21+'Swap - Encargos'!P21)</f>
        <v>119</v>
      </c>
      <c r="N104" s="4">
        <f>Forward!N104+(-'Swap - Encargos'!E21-'Swap - Encargos'!$L21+'Swap - Encargos'!Q21)</f>
        <v>129</v>
      </c>
      <c r="O104" s="4">
        <f>Forward!O104+(-'Swap - Encargos'!F21-'Swap - Encargos'!$L21+'Swap - Encargos'!R21)</f>
        <v>135</v>
      </c>
      <c r="P104" s="4">
        <f>Forward!P104+(-'Swap - Encargos'!G21-'Swap - Encargos'!$L21+'Swap - Encargos'!S21)</f>
        <v>143</v>
      </c>
      <c r="Q104" s="4">
        <f>Forward!Q104+(-'Swap - Encargos'!H21-'Swap - Encargos'!$L21+'Swap - Encargos'!T21)</f>
        <v>161</v>
      </c>
      <c r="R104" s="4">
        <f>Forward!R104+(-'Swap - Encargos'!I21-'Swap - Encargos'!$L21+'Swap - Encargos'!U21)</f>
        <v>158</v>
      </c>
      <c r="S104" s="4">
        <f>Forward!S104+(-'Swap - Encargos'!J21-'Swap - Encargos'!$L21+'Swap - Encargos'!V21)</f>
        <v>156</v>
      </c>
      <c r="T104" s="4">
        <f>Forward!T104+(-'Swap - Encargos'!K21-'Swap - Encargos'!$L21+'Swap - Encargos'!W21)</f>
        <v>154</v>
      </c>
      <c r="U104" s="4">
        <f>Forward!U104</f>
        <v>0</v>
      </c>
      <c r="V104" s="6"/>
      <c r="W104" s="20">
        <f t="shared" si="0"/>
        <v>124.66666666666667</v>
      </c>
      <c r="X104" s="20">
        <f t="shared" si="1"/>
        <v>196.83950617283941</v>
      </c>
      <c r="Y104" s="23">
        <f t="shared" si="2"/>
        <v>133</v>
      </c>
      <c r="Z104" s="23">
        <f t="shared" si="3"/>
        <v>194.05092592592592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192.13333333333333</v>
      </c>
      <c r="AJ104" s="9">
        <f t="shared" si="8"/>
        <v>0.6064814814814814</v>
      </c>
      <c r="AK104" s="9">
        <f t="shared" si="9"/>
        <v>0.6064814814814814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Encargos'!C22-'Swap - Encargos'!$L22+'Swap - Encargos'!O22)</f>
        <v>123</v>
      </c>
      <c r="M105" s="4">
        <f>Forward!M105+(-'Swap - Encargos'!D22-'Swap - Encargos'!$L22+'Swap - Encargos'!P22)</f>
        <v>113</v>
      </c>
      <c r="N105" s="4">
        <f>Forward!N105+(-'Swap - Encargos'!E22-'Swap - Encargos'!$L22+'Swap - Encargos'!Q22)</f>
        <v>129</v>
      </c>
      <c r="O105" s="4">
        <f>Forward!O105+(-'Swap - Encargos'!F22-'Swap - Encargos'!$L22+'Swap - Encargos'!R22)</f>
        <v>140</v>
      </c>
      <c r="P105" s="4">
        <f>Forward!P105+(-'Swap - Encargos'!G22-'Swap - Encargos'!$L22+'Swap - Encargos'!S22)</f>
        <v>148</v>
      </c>
      <c r="Q105" s="4">
        <f>Forward!Q105+(-'Swap - Encargos'!H22-'Swap - Encargos'!$L22+'Swap - Encargos'!T22)</f>
        <v>155</v>
      </c>
      <c r="R105" s="4">
        <f>Forward!R105+(-'Swap - Encargos'!I22-'Swap - Encargos'!$L22+'Swap - Encargos'!U22)</f>
        <v>156</v>
      </c>
      <c r="S105" s="4">
        <f>Forward!S105+(-'Swap - Encargos'!J22-'Swap - Encargos'!$L22+'Swap - Encargos'!V22)</f>
        <v>154</v>
      </c>
      <c r="T105" s="4">
        <f>Forward!T105+(-'Swap - Encargos'!K22-'Swap - Encargos'!$L22+'Swap - Encargos'!W22)</f>
        <v>152</v>
      </c>
      <c r="U105" s="4">
        <f>Forward!U105</f>
        <v>0</v>
      </c>
      <c r="V105" s="6"/>
      <c r="W105" s="20">
        <f t="shared" si="0"/>
        <v>124.97222222222223</v>
      </c>
      <c r="X105" s="20">
        <f t="shared" si="1"/>
        <v>196.83950617283941</v>
      </c>
      <c r="Y105" s="23">
        <f t="shared" si="2"/>
        <v>134.33333333333334</v>
      </c>
      <c r="Z105" s="23">
        <f t="shared" si="3"/>
        <v>194.05092592592592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191.82777777777778</v>
      </c>
      <c r="AJ105" s="9">
        <f t="shared" si="8"/>
        <v>0.60551697530864201</v>
      </c>
      <c r="AK105" s="9">
        <f t="shared" si="9"/>
        <v>0.60551697530864201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Encargos'!C23-'Swap - Encargos'!$L23+'Swap - Encargos'!O23)</f>
        <v>115</v>
      </c>
      <c r="M106" s="4">
        <f>Forward!M106+(-'Swap - Encargos'!D23-'Swap - Encargos'!$L23+'Swap - Encargos'!P23)</f>
        <v>114</v>
      </c>
      <c r="N106" s="4">
        <f>Forward!N106+(-'Swap - Encargos'!E23-'Swap - Encargos'!$L23+'Swap - Encargos'!Q23)</f>
        <v>125</v>
      </c>
      <c r="O106" s="4">
        <f>Forward!O106+(-'Swap - Encargos'!F23-'Swap - Encargos'!$L23+'Swap - Encargos'!R23)</f>
        <v>135</v>
      </c>
      <c r="P106" s="4">
        <f>Forward!P106+(-'Swap - Encargos'!G23-'Swap - Encargos'!$L23+'Swap - Encargos'!S23)</f>
        <v>150</v>
      </c>
      <c r="Q106" s="4">
        <f>Forward!Q106+(-'Swap - Encargos'!H23-'Swap - Encargos'!$L23+'Swap - Encargos'!T23)</f>
        <v>158</v>
      </c>
      <c r="R106" s="4">
        <f>Forward!R106+(-'Swap - Encargos'!I23-'Swap - Encargos'!$L23+'Swap - Encargos'!U23)</f>
        <v>158</v>
      </c>
      <c r="S106" s="4">
        <f>Forward!S106+(-'Swap - Encargos'!J23-'Swap - Encargos'!$L23+'Swap - Encargos'!V23)</f>
        <v>156</v>
      </c>
      <c r="T106" s="4">
        <f>Forward!T106+(-'Swap - Encargos'!K23-'Swap - Encargos'!$L23+'Swap - Encargos'!W23)</f>
        <v>154</v>
      </c>
      <c r="U106" s="4">
        <f>Forward!U106</f>
        <v>0</v>
      </c>
      <c r="V106" s="6"/>
      <c r="W106" s="20">
        <f t="shared" si="0"/>
        <v>122.44444444444444</v>
      </c>
      <c r="X106" s="20">
        <f t="shared" si="1"/>
        <v>196.83950617283941</v>
      </c>
      <c r="Y106" s="23">
        <f t="shared" si="2"/>
        <v>133.53333333333333</v>
      </c>
      <c r="Z106" s="23">
        <f t="shared" si="3"/>
        <v>194.05092592592592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194.35555555555555</v>
      </c>
      <c r="AJ106" s="9">
        <f t="shared" si="8"/>
        <v>0.61349607182940513</v>
      </c>
      <c r="AK106" s="9">
        <f t="shared" si="9"/>
        <v>0.61349607182940513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Encargos'!C24-'Swap - Encargos'!$L24+'Swap - Encargos'!O24)</f>
        <v>119</v>
      </c>
      <c r="M107" s="4">
        <f>Forward!M107+(-'Swap - Encargos'!D24-'Swap - Encargos'!$L24+'Swap - Encargos'!P24)</f>
        <v>114</v>
      </c>
      <c r="N107" s="4">
        <f>Forward!N107+(-'Swap - Encargos'!E24-'Swap - Encargos'!$L24+'Swap - Encargos'!Q24)</f>
        <v>133</v>
      </c>
      <c r="O107" s="4">
        <f>Forward!O107+(-'Swap - Encargos'!F24-'Swap - Encargos'!$L24+'Swap - Encargos'!R24)</f>
        <v>136</v>
      </c>
      <c r="P107" s="4">
        <f>Forward!P107+(-'Swap - Encargos'!G24-'Swap - Encargos'!$L24+'Swap - Encargos'!S24)</f>
        <v>145</v>
      </c>
      <c r="Q107" s="4">
        <f>Forward!Q107+(-'Swap - Encargos'!H24-'Swap - Encargos'!$L24+'Swap - Encargos'!T24)</f>
        <v>155</v>
      </c>
      <c r="R107" s="4">
        <f>Forward!R107+(-'Swap - Encargos'!I24-'Swap - Encargos'!$L24+'Swap - Encargos'!U24)</f>
        <v>154</v>
      </c>
      <c r="S107" s="4">
        <f>Forward!S107+(-'Swap - Encargos'!J24-'Swap - Encargos'!$L24+'Swap - Encargos'!V24)</f>
        <v>152</v>
      </c>
      <c r="T107" s="4">
        <f>Forward!T107+(-'Swap - Encargos'!K24-'Swap - Encargos'!$L24+'Swap - Encargos'!W24)</f>
        <v>150</v>
      </c>
      <c r="U107" s="4">
        <f>Forward!U107</f>
        <v>0</v>
      </c>
      <c r="V107" s="6"/>
      <c r="W107" s="20">
        <f t="shared" si="0"/>
        <v>126.25</v>
      </c>
      <c r="X107" s="20">
        <f t="shared" si="1"/>
        <v>196.83950617283941</v>
      </c>
      <c r="Y107" s="23">
        <f t="shared" si="2"/>
        <v>134.80000000000001</v>
      </c>
      <c r="Z107" s="23">
        <f t="shared" si="3"/>
        <v>194.05092592592592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190.55</v>
      </c>
      <c r="AJ107" s="9">
        <f t="shared" si="8"/>
        <v>0.60148358585858586</v>
      </c>
      <c r="AK107" s="9">
        <f t="shared" si="9"/>
        <v>0.60148358585858586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Encargos'!C25-'Swap - Encargos'!$L25+'Swap - Encargos'!O25)</f>
        <v>120</v>
      </c>
      <c r="M108" s="4">
        <f>Forward!M108+(-'Swap - Encargos'!D25-'Swap - Encargos'!$L25+'Swap - Encargos'!P25)</f>
        <v>126</v>
      </c>
      <c r="N108" s="4">
        <f>Forward!N108+(-'Swap - Encargos'!E25-'Swap - Encargos'!$L25+'Swap - Encargos'!Q25)</f>
        <v>141</v>
      </c>
      <c r="O108" s="4">
        <f>Forward!O108+(-'Swap - Encargos'!F25-'Swap - Encargos'!$L25+'Swap - Encargos'!R25)</f>
        <v>143</v>
      </c>
      <c r="P108" s="4">
        <f>Forward!P108+(-'Swap - Encargos'!G25-'Swap - Encargos'!$L25+'Swap - Encargos'!S25)</f>
        <v>145</v>
      </c>
      <c r="Q108" s="4">
        <f>Forward!Q108+(-'Swap - Encargos'!H25-'Swap - Encargos'!$L25+'Swap - Encargos'!T25)</f>
        <v>163</v>
      </c>
      <c r="R108" s="4">
        <f>Forward!R108+(-'Swap - Encargos'!I25-'Swap - Encargos'!$L25+'Swap - Encargos'!U25)</f>
        <v>161</v>
      </c>
      <c r="S108" s="4">
        <f>Forward!S108+(-'Swap - Encargos'!J25-'Swap - Encargos'!$L25+'Swap - Encargos'!V25)</f>
        <v>159</v>
      </c>
      <c r="T108" s="4">
        <f>Forward!T108+(-'Swap - Encargos'!K25-'Swap - Encargos'!$L25+'Swap - Encargos'!W25)</f>
        <v>157</v>
      </c>
      <c r="U108" s="4">
        <f>Forward!U108</f>
        <v>0</v>
      </c>
      <c r="V108" s="6"/>
      <c r="W108" s="20">
        <f t="shared" si="0"/>
        <v>135.38888888888889</v>
      </c>
      <c r="X108" s="20">
        <f t="shared" si="1"/>
        <v>196.83950617283941</v>
      </c>
      <c r="Y108" s="23">
        <f t="shared" si="2"/>
        <v>142.16666666666666</v>
      </c>
      <c r="Z108" s="23">
        <f t="shared" si="3"/>
        <v>194.05092592592592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181.41111111111113</v>
      </c>
      <c r="AJ108" s="9">
        <f t="shared" si="8"/>
        <v>0.57263608305274971</v>
      </c>
      <c r="AK108" s="9">
        <f t="shared" si="9"/>
        <v>0.57263608305274971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Encargos'!C26-'Swap - Encargos'!$L26+'Swap - Encargos'!O26)</f>
        <v>122</v>
      </c>
      <c r="M109" s="4">
        <f>Forward!M109+(-'Swap - Encargos'!D26-'Swap - Encargos'!$L26+'Swap - Encargos'!P26)</f>
        <v>128</v>
      </c>
      <c r="N109" s="4">
        <f>Forward!N109+(-'Swap - Encargos'!E26-'Swap - Encargos'!$L26+'Swap - Encargos'!Q26)</f>
        <v>150</v>
      </c>
      <c r="O109" s="4">
        <f>Forward!O109+(-'Swap - Encargos'!F26-'Swap - Encargos'!$L26+'Swap - Encargos'!R26)</f>
        <v>157</v>
      </c>
      <c r="P109" s="4">
        <f>Forward!P109+(-'Swap - Encargos'!G26-'Swap - Encargos'!$L26+'Swap - Encargos'!S26)</f>
        <v>162</v>
      </c>
      <c r="Q109" s="4">
        <f>Forward!Q109+(-'Swap - Encargos'!H26-'Swap - Encargos'!$L26+'Swap - Encargos'!T26)</f>
        <v>167</v>
      </c>
      <c r="R109" s="4">
        <f>Forward!R109+(-'Swap - Encargos'!I26-'Swap - Encargos'!$L26+'Swap - Encargos'!U26)</f>
        <v>169</v>
      </c>
      <c r="S109" s="4">
        <f>Forward!S109+(-'Swap - Encargos'!J26-'Swap - Encargos'!$L26+'Swap - Encargos'!V26)</f>
        <v>167</v>
      </c>
      <c r="T109" s="4">
        <f>Forward!T109+(-'Swap - Encargos'!K26-'Swap - Encargos'!$L26+'Swap - Encargos'!W26)</f>
        <v>165</v>
      </c>
      <c r="U109" s="4">
        <f>Forward!U109</f>
        <v>0</v>
      </c>
      <c r="V109" s="6"/>
      <c r="W109" s="20">
        <f t="shared" si="0"/>
        <v>144.02777777777777</v>
      </c>
      <c r="X109" s="20">
        <f t="shared" si="1"/>
        <v>196.83950617283941</v>
      </c>
      <c r="Y109" s="23">
        <f t="shared" si="2"/>
        <v>152.05000000000001</v>
      </c>
      <c r="Z109" s="23">
        <f t="shared" si="3"/>
        <v>194.05092592592592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172.77222222222224</v>
      </c>
      <c r="AJ109" s="9">
        <f t="shared" si="8"/>
        <v>0.54536686307519644</v>
      </c>
      <c r="AK109" s="9">
        <f t="shared" si="9"/>
        <v>0.54536686307519644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Encargos'!D27-'Swap - Encargos'!$L27+'Swap - Encargos'!P27)</f>
        <v>126</v>
      </c>
      <c r="N110" s="4">
        <f>Forward!N110+(-'Swap - Encargos'!E27-'Swap - Encargos'!$L27+'Swap - Encargos'!Q27)</f>
        <v>142</v>
      </c>
      <c r="O110" s="4">
        <f>Forward!O110+(-'Swap - Encargos'!F27-'Swap - Encargos'!$L27+'Swap - Encargos'!R27)</f>
        <v>148</v>
      </c>
      <c r="P110" s="4">
        <f>Forward!P110+(-'Swap - Encargos'!G27-'Swap - Encargos'!$L27+'Swap - Encargos'!S27)</f>
        <v>176</v>
      </c>
      <c r="Q110" s="4">
        <f>Forward!Q110+(-'Swap - Encargos'!H27-'Swap - Encargos'!$L27+'Swap - Encargos'!T27)</f>
        <v>172</v>
      </c>
      <c r="R110" s="4">
        <f>Forward!R110+(-'Swap - Encargos'!I27-'Swap - Encargos'!$L27+'Swap - Encargos'!U27)</f>
        <v>175</v>
      </c>
      <c r="S110" s="4">
        <f>Forward!S110+(-'Swap - Encargos'!J27-'Swap - Encargos'!$L27+'Swap - Encargos'!V27)</f>
        <v>173</v>
      </c>
      <c r="T110" s="4">
        <f>Forward!T110+(-'Swap - Encargos'!K27-'Swap - Encargos'!$L27+'Swap - Encargos'!W27)</f>
        <v>171</v>
      </c>
      <c r="U110" s="4">
        <f>Forward!U110</f>
        <v>0</v>
      </c>
      <c r="V110" s="6"/>
      <c r="W110" s="20">
        <f t="shared" si="0"/>
        <v>138.66666666666666</v>
      </c>
      <c r="X110" s="20">
        <f t="shared" si="1"/>
        <v>196.83950617283941</v>
      </c>
      <c r="Y110" s="23">
        <f t="shared" si="2"/>
        <v>152.80000000000001</v>
      </c>
      <c r="Z110" s="23">
        <f t="shared" si="3"/>
        <v>194.05092592592592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207.83333333333334</v>
      </c>
      <c r="AJ110" s="9">
        <f t="shared" si="8"/>
        <v>0.59980759980759979</v>
      </c>
      <c r="AK110" s="9">
        <f t="shared" si="9"/>
        <v>0.59980759980759979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Encargos'!D28-'Swap - Encargos'!$L28+'Swap - Encargos'!P28)</f>
        <v>165</v>
      </c>
      <c r="N111" s="4">
        <f>Forward!N111+(-'Swap - Encargos'!E28-'Swap - Encargos'!$L28+'Swap - Encargos'!Q28)</f>
        <v>222</v>
      </c>
      <c r="O111" s="4">
        <f>Forward!O111+(-'Swap - Encargos'!F28-'Swap - Encargos'!$L28+'Swap - Encargos'!R28)</f>
        <v>211</v>
      </c>
      <c r="P111" s="4">
        <f>Forward!P111+(-'Swap - Encargos'!G28-'Swap - Encargos'!$L28+'Swap - Encargos'!S28)</f>
        <v>209</v>
      </c>
      <c r="Q111" s="4">
        <f>Forward!Q111+(-'Swap - Encargos'!H28-'Swap - Encargos'!$L28+'Swap - Encargos'!T28)</f>
        <v>202</v>
      </c>
      <c r="R111" s="4">
        <f>Forward!R111+(-'Swap - Encargos'!I28-'Swap - Encargos'!$L28+'Swap - Encargos'!U28)</f>
        <v>197</v>
      </c>
      <c r="S111" s="4">
        <f>Forward!S111+(-'Swap - Encargos'!J28-'Swap - Encargos'!$L28+'Swap - Encargos'!V28)</f>
        <v>192</v>
      </c>
      <c r="T111" s="4">
        <f>Forward!T111+(-'Swap - Encargos'!K28-'Swap - Encargos'!$L28+'Swap - Encargos'!W28)</f>
        <v>187</v>
      </c>
      <c r="U111" s="4">
        <f>Forward!U111</f>
        <v>0</v>
      </c>
      <c r="V111" s="6"/>
      <c r="W111" s="20">
        <f t="shared" si="0"/>
        <v>200.55555555555554</v>
      </c>
      <c r="X111" s="20">
        <f t="shared" si="1"/>
        <v>196.83950617283941</v>
      </c>
      <c r="Y111" s="23">
        <f t="shared" si="2"/>
        <v>202.33333333333334</v>
      </c>
      <c r="Z111" s="23">
        <f t="shared" si="3"/>
        <v>194.05092592592592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145.94444444444446</v>
      </c>
      <c r="AJ111" s="9">
        <f t="shared" si="8"/>
        <v>0.42119608786275459</v>
      </c>
      <c r="AK111" s="9">
        <f t="shared" si="9"/>
        <v>0.42119608786275459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Encargos'!D29-'Swap - Encargos'!$L29+'Swap - Encargos'!P29)</f>
        <v>168</v>
      </c>
      <c r="N112" s="4">
        <f>Forward!N112+(-'Swap - Encargos'!E29-'Swap - Encargos'!$L29+'Swap - Encargos'!Q29)</f>
        <v>205</v>
      </c>
      <c r="O112" s="4">
        <f>Forward!O112+(-'Swap - Encargos'!F29-'Swap - Encargos'!$L29+'Swap - Encargos'!R29)</f>
        <v>198</v>
      </c>
      <c r="P112" s="4">
        <f>Forward!P112+(-'Swap - Encargos'!G29-'Swap - Encargos'!$L29+'Swap - Encargos'!S29)</f>
        <v>195</v>
      </c>
      <c r="Q112" s="4">
        <f>Forward!Q112+(-'Swap - Encargos'!H29-'Swap - Encargos'!$L29+'Swap - Encargos'!T29)</f>
        <v>197</v>
      </c>
      <c r="R112" s="4">
        <f>Forward!R112+(-'Swap - Encargos'!I29-'Swap - Encargos'!$L29+'Swap - Encargos'!U29)</f>
        <v>196</v>
      </c>
      <c r="S112" s="4">
        <f>Forward!S112+(-'Swap - Encargos'!J29-'Swap - Encargos'!$L29+'Swap - Encargos'!V29)</f>
        <v>191</v>
      </c>
      <c r="T112" s="4">
        <f>Forward!T112+(-'Swap - Encargos'!K29-'Swap - Encargos'!$L29+'Swap - Encargos'!W29)</f>
        <v>186</v>
      </c>
      <c r="U112" s="4">
        <f>Forward!U112</f>
        <v>0</v>
      </c>
      <c r="V112" s="6"/>
      <c r="W112" s="20">
        <f t="shared" si="0"/>
        <v>191.83333333333334</v>
      </c>
      <c r="X112" s="20">
        <f t="shared" si="1"/>
        <v>196.83950617283941</v>
      </c>
      <c r="Y112" s="23">
        <f t="shared" si="2"/>
        <v>193.53333333333333</v>
      </c>
      <c r="Z112" s="23">
        <f t="shared" si="3"/>
        <v>194.05092592592592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154.66666666666666</v>
      </c>
      <c r="AJ112" s="9">
        <f t="shared" si="8"/>
        <v>0.44636844636844636</v>
      </c>
      <c r="AK112" s="9">
        <f t="shared" si="9"/>
        <v>0.44636844636844636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Encargos'!D30-'Swap - Encargos'!$L30+'Swap - Encargos'!P30)</f>
        <v>150</v>
      </c>
      <c r="N113" s="4">
        <f>Forward!N113+(-'Swap - Encargos'!E30-'Swap - Encargos'!$L30+'Swap - Encargos'!Q30)</f>
        <v>179</v>
      </c>
      <c r="O113" s="4">
        <f>Forward!O113+(-'Swap - Encargos'!F30-'Swap - Encargos'!$L30+'Swap - Encargos'!R30)</f>
        <v>184</v>
      </c>
      <c r="P113" s="4">
        <f>Forward!P113+(-'Swap - Encargos'!G30-'Swap - Encargos'!$L30+'Swap - Encargos'!S30)</f>
        <v>186</v>
      </c>
      <c r="Q113" s="4">
        <f>Forward!Q113+(-'Swap - Encargos'!H30-'Swap - Encargos'!$L30+'Swap - Encargos'!T30)</f>
        <v>183</v>
      </c>
      <c r="R113" s="4">
        <f>Forward!R113+(-'Swap - Encargos'!I30-'Swap - Encargos'!$L30+'Swap - Encargos'!U30)</f>
        <v>176</v>
      </c>
      <c r="S113" s="4">
        <f>Forward!S113+(-'Swap - Encargos'!J30-'Swap - Encargos'!$L30+'Swap - Encargos'!V30)</f>
        <v>171</v>
      </c>
      <c r="T113" s="4">
        <f>Forward!T113+(-'Swap - Encargos'!K30-'Swap - Encargos'!$L30+'Swap - Encargos'!W30)</f>
        <v>166</v>
      </c>
      <c r="U113" s="4">
        <f>Forward!U113</f>
        <v>0</v>
      </c>
      <c r="V113" s="6"/>
      <c r="W113" s="20">
        <f t="shared" si="0"/>
        <v>174</v>
      </c>
      <c r="X113" s="20">
        <f t="shared" si="1"/>
        <v>196.83950617283941</v>
      </c>
      <c r="Y113" s="23">
        <f t="shared" si="2"/>
        <v>177.7</v>
      </c>
      <c r="Z113" s="23">
        <f t="shared" si="3"/>
        <v>194.05092592592592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172.5</v>
      </c>
      <c r="AJ113" s="9">
        <f t="shared" si="8"/>
        <v>0.49783549783549785</v>
      </c>
      <c r="AK113" s="9">
        <f t="shared" si="9"/>
        <v>0.49783549783549785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Encargos'!D31-'Swap - Encargos'!$L31+'Swap - Encargos'!P31)</f>
        <v>132</v>
      </c>
      <c r="N114" s="4">
        <f>Forward!N114+(-'Swap - Encargos'!E31-'Swap - Encargos'!$L31+'Swap - Encargos'!Q31)</f>
        <v>169</v>
      </c>
      <c r="O114" s="4">
        <f>Forward!O114+(-'Swap - Encargos'!F31-'Swap - Encargos'!$L31+'Swap - Encargos'!R31)</f>
        <v>179</v>
      </c>
      <c r="P114" s="4">
        <f>Forward!P114+(-'Swap - Encargos'!G31-'Swap - Encargos'!$L31+'Swap - Encargos'!S31)</f>
        <v>176</v>
      </c>
      <c r="Q114" s="4">
        <f>Forward!Q114+(-'Swap - Encargos'!H31-'Swap - Encargos'!$L31+'Swap - Encargos'!T31)</f>
        <v>175</v>
      </c>
      <c r="R114" s="4">
        <f>Forward!R114+(-'Swap - Encargos'!I31-'Swap - Encargos'!$L31+'Swap - Encargos'!U31)</f>
        <v>171</v>
      </c>
      <c r="S114" s="4">
        <f>Forward!S114+(-'Swap - Encargos'!J31-'Swap - Encargos'!$L31+'Swap - Encargos'!V31)</f>
        <v>166</v>
      </c>
      <c r="T114" s="4">
        <f>Forward!T114+(-'Swap - Encargos'!K31-'Swap - Encargos'!$L31+'Swap - Encargos'!W31)</f>
        <v>161</v>
      </c>
      <c r="U114" s="4">
        <f>Forward!U114</f>
        <v>0</v>
      </c>
      <c r="V114" s="6"/>
      <c r="W114" s="20">
        <f t="shared" si="0"/>
        <v>164.88888888888889</v>
      </c>
      <c r="X114" s="20">
        <f t="shared" si="1"/>
        <v>196.83950617283941</v>
      </c>
      <c r="Y114" s="23">
        <f t="shared" si="2"/>
        <v>168.8</v>
      </c>
      <c r="Z114" s="23">
        <f t="shared" si="3"/>
        <v>194.05092592592592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181.61111111111111</v>
      </c>
      <c r="AJ114" s="9">
        <f t="shared" si="8"/>
        <v>0.52413019079685752</v>
      </c>
      <c r="AK114" s="9">
        <f t="shared" si="9"/>
        <v>0.52413019079685752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Encargos'!D32-'Swap - Encargos'!$L32+'Swap - Encargos'!P32)</f>
        <v>191</v>
      </c>
      <c r="N115" s="4">
        <f>Forward!N115+(-'Swap - Encargos'!E32-'Swap - Encargos'!$L32+'Swap - Encargos'!Q32)</f>
        <v>202</v>
      </c>
      <c r="O115" s="4">
        <f>Forward!O115+(-'Swap - Encargos'!F32-'Swap - Encargos'!$L32+'Swap - Encargos'!R32)</f>
        <v>196</v>
      </c>
      <c r="P115" s="4">
        <f>Forward!P115+(-'Swap - Encargos'!G32-'Swap - Encargos'!$L32+'Swap - Encargos'!S32)</f>
        <v>185</v>
      </c>
      <c r="Q115" s="4">
        <f>Forward!Q115+(-'Swap - Encargos'!H32-'Swap - Encargos'!$L32+'Swap - Encargos'!T32)</f>
        <v>183</v>
      </c>
      <c r="R115" s="4">
        <f>Forward!R115+(-'Swap - Encargos'!I32-'Swap - Encargos'!$L32+'Swap - Encargos'!U32)</f>
        <v>176</v>
      </c>
      <c r="S115" s="4">
        <f>Forward!S115+(-'Swap - Encargos'!J32-'Swap - Encargos'!$L32+'Swap - Encargos'!V32)</f>
        <v>171</v>
      </c>
      <c r="T115" s="4">
        <f>Forward!T115+(-'Swap - Encargos'!K32-'Swap - Encargos'!$L32+'Swap - Encargos'!W32)</f>
        <v>166</v>
      </c>
      <c r="U115" s="4">
        <f>Forward!U115</f>
        <v>0</v>
      </c>
      <c r="V115" s="6"/>
      <c r="W115" s="20">
        <f t="shared" si="0"/>
        <v>195.5</v>
      </c>
      <c r="X115" s="20">
        <f t="shared" si="1"/>
        <v>196.83950617283941</v>
      </c>
      <c r="Y115" s="23">
        <f t="shared" si="2"/>
        <v>190.15</v>
      </c>
      <c r="Z115" s="23">
        <f t="shared" si="3"/>
        <v>194.05092592592592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151</v>
      </c>
      <c r="AJ115" s="9">
        <f t="shared" si="8"/>
        <v>0.43578643578643578</v>
      </c>
      <c r="AK115" s="9">
        <f t="shared" si="9"/>
        <v>0.43578643578643578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Encargos'!D33-'Swap - Encargos'!$L33+'Swap - Encargos'!P33)</f>
        <v>246</v>
      </c>
      <c r="N116" s="4">
        <f>Forward!N116+(-'Swap - Encargos'!E33-'Swap - Encargos'!$L33+'Swap - Encargos'!Q33)</f>
        <v>222</v>
      </c>
      <c r="O116" s="4">
        <f>Forward!O116+(-'Swap - Encargos'!F33-'Swap - Encargos'!$L33+'Swap - Encargos'!R33)</f>
        <v>202</v>
      </c>
      <c r="P116" s="4">
        <f>Forward!P116+(-'Swap - Encargos'!G33-'Swap - Encargos'!$L33+'Swap - Encargos'!S33)</f>
        <v>189</v>
      </c>
      <c r="Q116" s="4">
        <f>Forward!Q116+(-'Swap - Encargos'!H33-'Swap - Encargos'!$L33+'Swap - Encargos'!T33)</f>
        <v>184</v>
      </c>
      <c r="R116" s="4">
        <f>Forward!R116+(-'Swap - Encargos'!I33-'Swap - Encargos'!$L33+'Swap - Encargos'!U33)</f>
        <v>177</v>
      </c>
      <c r="S116" s="4">
        <f>Forward!S116+(-'Swap - Encargos'!J33-'Swap - Encargos'!$L33+'Swap - Encargos'!V33)</f>
        <v>172</v>
      </c>
      <c r="T116" s="4">
        <f>Forward!T116+(-'Swap - Encargos'!K33-'Swap - Encargos'!$L33+'Swap - Encargos'!W33)</f>
        <v>167</v>
      </c>
      <c r="U116" s="4">
        <f>Forward!U116</f>
        <v>0</v>
      </c>
      <c r="V116" s="6"/>
      <c r="W116" s="20">
        <f t="shared" si="0"/>
        <v>213.83333333333334</v>
      </c>
      <c r="X116" s="20">
        <f t="shared" si="1"/>
        <v>196.83950617283941</v>
      </c>
      <c r="Y116" s="23">
        <f t="shared" si="2"/>
        <v>201.7</v>
      </c>
      <c r="Z116" s="23">
        <f t="shared" si="3"/>
        <v>194.05092592592592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132.66666666666666</v>
      </c>
      <c r="AJ116" s="9">
        <f t="shared" si="8"/>
        <v>0.38287638287638287</v>
      </c>
      <c r="AK116" s="9">
        <f t="shared" si="9"/>
        <v>0.38287638287638287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Encargos'!D34-'Swap - Encargos'!$L34+'Swap - Encargos'!P34)</f>
        <v>191</v>
      </c>
      <c r="N117" s="4">
        <f>Forward!N117+(-'Swap - Encargos'!E34-'Swap - Encargos'!$L34+'Swap - Encargos'!Q34)</f>
        <v>207</v>
      </c>
      <c r="O117" s="4">
        <f>Forward!O117+(-'Swap - Encargos'!F34-'Swap - Encargos'!$L34+'Swap - Encargos'!R34)</f>
        <v>191</v>
      </c>
      <c r="P117" s="4">
        <f>Forward!P117+(-'Swap - Encargos'!G34-'Swap - Encargos'!$L34+'Swap - Encargos'!S34)</f>
        <v>187</v>
      </c>
      <c r="Q117" s="4">
        <f>Forward!Q117+(-'Swap - Encargos'!H34-'Swap - Encargos'!$L34+'Swap - Encargos'!T34)</f>
        <v>178</v>
      </c>
      <c r="R117" s="4">
        <f>Forward!R117+(-'Swap - Encargos'!I34-'Swap - Encargos'!$L34+'Swap - Encargos'!U34)</f>
        <v>171</v>
      </c>
      <c r="S117" s="4">
        <f>Forward!S117+(-'Swap - Encargos'!J34-'Swap - Encargos'!$L34+'Swap - Encargos'!V34)</f>
        <v>168</v>
      </c>
      <c r="T117" s="4">
        <f>Forward!T117+(-'Swap - Encargos'!K34-'Swap - Encargos'!$L34+'Swap - Encargos'!W34)</f>
        <v>164</v>
      </c>
      <c r="U117" s="4">
        <f>Forward!U117</f>
        <v>0</v>
      </c>
      <c r="V117" s="6"/>
      <c r="W117" s="20">
        <f t="shared" si="0"/>
        <v>195.55555555555554</v>
      </c>
      <c r="X117" s="20">
        <f t="shared" si="1"/>
        <v>196.83950617283941</v>
      </c>
      <c r="Y117" s="23">
        <f t="shared" si="2"/>
        <v>188.46666666666667</v>
      </c>
      <c r="Z117" s="23">
        <f t="shared" si="3"/>
        <v>194.05092592592592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150.94444444444446</v>
      </c>
      <c r="AJ117" s="9">
        <f t="shared" si="8"/>
        <v>0.43562610229276899</v>
      </c>
      <c r="AK117" s="9">
        <f t="shared" si="9"/>
        <v>0.43562610229276899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Encargos'!D35-'Swap - Encargos'!$L35+'Swap - Encargos'!P35)</f>
        <v>238</v>
      </c>
      <c r="N118" s="4">
        <f>Forward!N118+(-'Swap - Encargos'!E35-'Swap - Encargos'!$L35+'Swap - Encargos'!Q35)</f>
        <v>216</v>
      </c>
      <c r="O118" s="4">
        <f>Forward!O118+(-'Swap - Encargos'!F35-'Swap - Encargos'!$L35+'Swap - Encargos'!R35)</f>
        <v>202</v>
      </c>
      <c r="P118" s="4">
        <f>Forward!P118+(-'Swap - Encargos'!G35-'Swap - Encargos'!$L35+'Swap - Encargos'!S35)</f>
        <v>192</v>
      </c>
      <c r="Q118" s="4">
        <f>Forward!Q118+(-'Swap - Encargos'!H35-'Swap - Encargos'!$L35+'Swap - Encargos'!T35)</f>
        <v>182</v>
      </c>
      <c r="R118" s="4">
        <f>Forward!R118+(-'Swap - Encargos'!I35-'Swap - Encargos'!$L35+'Swap - Encargos'!U35)</f>
        <v>179</v>
      </c>
      <c r="S118" s="4">
        <f>Forward!S118+(-'Swap - Encargos'!J35-'Swap - Encargos'!$L35+'Swap - Encargos'!V35)</f>
        <v>176</v>
      </c>
      <c r="T118" s="4">
        <f>Forward!T118+(-'Swap - Encargos'!K35-'Swap - Encargos'!$L35+'Swap - Encargos'!W35)</f>
        <v>172</v>
      </c>
      <c r="U118" s="4">
        <f>Forward!U118</f>
        <v>0</v>
      </c>
      <c r="V118" s="6"/>
      <c r="W118" s="20">
        <f t="shared" si="0"/>
        <v>208.44444444444446</v>
      </c>
      <c r="X118" s="20">
        <f t="shared" si="1"/>
        <v>196.83950617283941</v>
      </c>
      <c r="Y118" s="23">
        <f t="shared" si="2"/>
        <v>198.13333333333333</v>
      </c>
      <c r="Z118" s="23">
        <f t="shared" si="3"/>
        <v>194.05092592592592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138.05555555555554</v>
      </c>
      <c r="AJ118" s="9">
        <f t="shared" si="8"/>
        <v>0.39842873176206506</v>
      </c>
      <c r="AK118" s="9">
        <f t="shared" si="9"/>
        <v>0.39842873176206506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Encargos'!D36-'Swap - Encargos'!$L36+'Swap - Encargos'!P36)</f>
        <v>293</v>
      </c>
      <c r="N119" s="4">
        <f>Forward!N119+(-'Swap - Encargos'!E36-'Swap - Encargos'!$L36+'Swap - Encargos'!Q36)</f>
        <v>221</v>
      </c>
      <c r="O119" s="4">
        <f>Forward!O119+(-'Swap - Encargos'!F36-'Swap - Encargos'!$L36+'Swap - Encargos'!R36)</f>
        <v>195</v>
      </c>
      <c r="P119" s="4">
        <f>Forward!P119+(-'Swap - Encargos'!G36-'Swap - Encargos'!$L36+'Swap - Encargos'!S36)</f>
        <v>182</v>
      </c>
      <c r="Q119" s="4">
        <f>Forward!Q119+(-'Swap - Encargos'!H36-'Swap - Encargos'!$L36+'Swap - Encargos'!T36)</f>
        <v>183</v>
      </c>
      <c r="R119" s="4">
        <f>Forward!R119+(-'Swap - Encargos'!I36-'Swap - Encargos'!$L36+'Swap - Encargos'!U36)</f>
        <v>176</v>
      </c>
      <c r="S119" s="4">
        <f>Forward!S119+(-'Swap - Encargos'!J36-'Swap - Encargos'!$L36+'Swap - Encargos'!V36)</f>
        <v>173</v>
      </c>
      <c r="T119" s="4">
        <f>Forward!T119+(-'Swap - Encargos'!K36-'Swap - Encargos'!$L36+'Swap - Encargos'!W36)</f>
        <v>169</v>
      </c>
      <c r="U119" s="4">
        <f>Forward!U119</f>
        <v>0</v>
      </c>
      <c r="V119" s="6"/>
      <c r="W119" s="20">
        <f t="shared" si="0"/>
        <v>208.58333333333334</v>
      </c>
      <c r="X119" s="20">
        <f t="shared" si="1"/>
        <v>196.83950617283941</v>
      </c>
      <c r="Y119" s="23">
        <f t="shared" si="2"/>
        <v>197.25</v>
      </c>
      <c r="Z119" s="23">
        <f t="shared" si="3"/>
        <v>194.05092592592592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137.91666666666666</v>
      </c>
      <c r="AJ119" s="9">
        <f t="shared" si="8"/>
        <v>0.39802789802789801</v>
      </c>
      <c r="AK119" s="9">
        <f t="shared" si="9"/>
        <v>0.39802789802789801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Encargos'!D37-'Swap - Encargos'!$L37+'Swap - Encargos'!P37)</f>
        <v>258</v>
      </c>
      <c r="N120" s="4">
        <f>Forward!N120+(-'Swap - Encargos'!E37-'Swap - Encargos'!$L37+'Swap - Encargos'!Q37)</f>
        <v>157</v>
      </c>
      <c r="O120" s="4">
        <f>Forward!O120+(-'Swap - Encargos'!F37-'Swap - Encargos'!$L37+'Swap - Encargos'!R37)</f>
        <v>184</v>
      </c>
      <c r="P120" s="4">
        <f>Forward!P120+(-'Swap - Encargos'!G37-'Swap - Encargos'!$L37+'Swap - Encargos'!S37)</f>
        <v>184</v>
      </c>
      <c r="Q120" s="4">
        <f>Forward!Q120+(-'Swap - Encargos'!H37-'Swap - Encargos'!$L37+'Swap - Encargos'!T37)</f>
        <v>174</v>
      </c>
      <c r="R120" s="4">
        <f>Forward!R120+(-'Swap - Encargos'!I37-'Swap - Encargos'!$L37+'Swap - Encargos'!U37)</f>
        <v>172</v>
      </c>
      <c r="S120" s="4">
        <f>Forward!S120+(-'Swap - Encargos'!J37-'Swap - Encargos'!$L37+'Swap - Encargos'!V37)</f>
        <v>169</v>
      </c>
      <c r="T120" s="4">
        <f>Forward!T120+(-'Swap - Encargos'!K37-'Swap - Encargos'!$L37+'Swap - Encargos'!W37)</f>
        <v>165</v>
      </c>
      <c r="U120" s="4">
        <f>Forward!U120</f>
        <v>0</v>
      </c>
      <c r="V120" s="6"/>
      <c r="W120" s="20">
        <f t="shared" si="0"/>
        <v>179.11111111111111</v>
      </c>
      <c r="X120" s="20">
        <f t="shared" si="1"/>
        <v>196.83950617283941</v>
      </c>
      <c r="Y120" s="23">
        <f t="shared" si="2"/>
        <v>177.06666666666666</v>
      </c>
      <c r="Z120" s="23">
        <f t="shared" si="3"/>
        <v>194.05092592592592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167.38888888888889</v>
      </c>
      <c r="AJ120" s="9">
        <f t="shared" si="8"/>
        <v>0.48308481641814977</v>
      </c>
      <c r="AK120" s="9">
        <f t="shared" si="9"/>
        <v>0.48308481641814977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Encargos'!D38-'Swap - Encargos'!$L38+'Swap - Encargos'!P38)</f>
        <v>127</v>
      </c>
      <c r="N121" s="4">
        <f>Forward!N121+(-'Swap - Encargos'!E38-'Swap - Encargos'!$L38+'Swap - Encargos'!Q38)</f>
        <v>171</v>
      </c>
      <c r="O121" s="4">
        <f>Forward!O121+(-'Swap - Encargos'!F38-'Swap - Encargos'!$L38+'Swap - Encargos'!R38)</f>
        <v>186</v>
      </c>
      <c r="P121" s="4">
        <f>Forward!P121+(-'Swap - Encargos'!G38-'Swap - Encargos'!$L38+'Swap - Encargos'!S38)</f>
        <v>196</v>
      </c>
      <c r="Q121" s="4">
        <f>Forward!Q121+(-'Swap - Encargos'!H38-'Swap - Encargos'!$L38+'Swap - Encargos'!T38)</f>
        <v>188</v>
      </c>
      <c r="R121" s="4">
        <f>Forward!R121+(-'Swap - Encargos'!I38-'Swap - Encargos'!$L38+'Swap - Encargos'!U38)</f>
        <v>182</v>
      </c>
      <c r="S121" s="4">
        <f>Forward!S121+(-'Swap - Encargos'!J38-'Swap - Encargos'!$L38+'Swap - Encargos'!V38)</f>
        <v>179</v>
      </c>
      <c r="T121" s="4">
        <f>Forward!T121+(-'Swap - Encargos'!K38-'Swap - Encargos'!$L38+'Swap - Encargos'!W38)</f>
        <v>175</v>
      </c>
      <c r="U121" s="4">
        <f>Forward!U121</f>
        <v>0</v>
      </c>
      <c r="V121" s="6"/>
      <c r="W121" s="20">
        <f t="shared" si="0"/>
        <v>182.41666666666666</v>
      </c>
      <c r="X121" s="20">
        <f t="shared" si="1"/>
        <v>196.83950617283941</v>
      </c>
      <c r="Y121" s="23">
        <f t="shared" si="2"/>
        <v>183.68333333333334</v>
      </c>
      <c r="Z121" s="23">
        <f t="shared" si="3"/>
        <v>194.05092592592592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164.08333333333334</v>
      </c>
      <c r="AJ121" s="9">
        <f t="shared" si="8"/>
        <v>0.47354497354497355</v>
      </c>
      <c r="AK121" s="9">
        <f t="shared" si="9"/>
        <v>0.47354497354497355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Encargos'!E39-'Swap - Encargos'!$L39+'Swap - Encargos'!Q39)</f>
        <v>171</v>
      </c>
      <c r="O122" s="4">
        <f>Forward!O122+(-'Swap - Encargos'!F39-'Swap - Encargos'!$L39+'Swap - Encargos'!R39)</f>
        <v>196</v>
      </c>
      <c r="P122" s="4">
        <f>Forward!P122+(-'Swap - Encargos'!G39-'Swap - Encargos'!$L39+'Swap - Encargos'!S39)</f>
        <v>190</v>
      </c>
      <c r="Q122" s="4">
        <f>Forward!Q122+(-'Swap - Encargos'!H39-'Swap - Encargos'!$L39+'Swap - Encargos'!T39)</f>
        <v>181</v>
      </c>
      <c r="R122" s="4">
        <f>Forward!R122+(-'Swap - Encargos'!I39-'Swap - Encargos'!$L39+'Swap - Encargos'!U39)</f>
        <v>176</v>
      </c>
      <c r="S122" s="4">
        <f>Forward!S122+(-'Swap - Encargos'!J39-'Swap - Encargos'!$L39+'Swap - Encargos'!V39)</f>
        <v>173</v>
      </c>
      <c r="T122" s="4">
        <f>Forward!T122+(-'Swap - Encargos'!K39-'Swap - Encargos'!$L39+'Swap - Encargos'!W39)</f>
        <v>169</v>
      </c>
      <c r="U122" s="4">
        <f>Forward!U122</f>
        <v>0</v>
      </c>
      <c r="V122" s="6"/>
      <c r="W122" s="20">
        <f t="shared" si="0"/>
        <v>185.66666666666666</v>
      </c>
      <c r="X122" s="20">
        <f t="shared" si="1"/>
        <v>196.83950617283941</v>
      </c>
      <c r="Y122" s="23">
        <f t="shared" si="2"/>
        <v>182.8</v>
      </c>
      <c r="Z122" s="23">
        <f t="shared" si="3"/>
        <v>194.05092592592592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192.63333333333335</v>
      </c>
      <c r="AJ122" s="9">
        <f t="shared" si="8"/>
        <v>0.50920785972332372</v>
      </c>
      <c r="AK122" s="9">
        <f t="shared" si="9"/>
        <v>0.50920785972332372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Encargos'!E40-'Swap - Encargos'!$L40+'Swap - Encargos'!Q40)</f>
        <v>224</v>
      </c>
      <c r="O123" s="4">
        <f>Forward!O123+(-'Swap - Encargos'!F40-'Swap - Encargos'!$L40+'Swap - Encargos'!R40)</f>
        <v>209</v>
      </c>
      <c r="P123" s="4">
        <f>Forward!P123+(-'Swap - Encargos'!G40-'Swap - Encargos'!$L40+'Swap - Encargos'!S40)</f>
        <v>207</v>
      </c>
      <c r="Q123" s="4">
        <f>Forward!Q123+(-'Swap - Encargos'!H40-'Swap - Encargos'!$L40+'Swap - Encargos'!T40)</f>
        <v>189</v>
      </c>
      <c r="R123" s="4">
        <f>Forward!R123+(-'Swap - Encargos'!I40-'Swap - Encargos'!$L40+'Swap - Encargos'!U40)</f>
        <v>185</v>
      </c>
      <c r="S123" s="4">
        <f>Forward!S123+(-'Swap - Encargos'!J40-'Swap - Encargos'!$L40+'Swap - Encargos'!V40)</f>
        <v>182</v>
      </c>
      <c r="T123" s="4">
        <f>Forward!T123+(-'Swap - Encargos'!K40-'Swap - Encargos'!$L40+'Swap - Encargos'!W40)</f>
        <v>173</v>
      </c>
      <c r="U123" s="4">
        <f>Forward!U123</f>
        <v>0</v>
      </c>
      <c r="V123" s="6"/>
      <c r="W123" s="20">
        <f t="shared" si="0"/>
        <v>212.36111111111111</v>
      </c>
      <c r="X123" s="20">
        <f t="shared" si="1"/>
        <v>196.83950617283941</v>
      </c>
      <c r="Y123" s="23">
        <f t="shared" si="2"/>
        <v>202.1</v>
      </c>
      <c r="Z123" s="23">
        <f t="shared" si="3"/>
        <v>194.05092592592592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165.9388888888889</v>
      </c>
      <c r="AJ123" s="9">
        <f t="shared" si="8"/>
        <v>0.43864363967456754</v>
      </c>
      <c r="AK123" s="9">
        <f t="shared" si="9"/>
        <v>0.43864363967456754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Encargos'!E41-'Swap - Encargos'!$L41+'Swap - Encargos'!Q41)</f>
        <v>296</v>
      </c>
      <c r="O124" s="4">
        <f>Forward!O124+(-'Swap - Encargos'!F41-'Swap - Encargos'!$L41+'Swap - Encargos'!R41)</f>
        <v>238</v>
      </c>
      <c r="P124" s="4">
        <f>Forward!P124+(-'Swap - Encargos'!G41-'Swap - Encargos'!$L41+'Swap - Encargos'!S41)</f>
        <v>205</v>
      </c>
      <c r="Q124" s="4">
        <f>Forward!Q124+(-'Swap - Encargos'!H41-'Swap - Encargos'!$L41+'Swap - Encargos'!T41)</f>
        <v>197</v>
      </c>
      <c r="R124" s="4">
        <f>Forward!R124+(-'Swap - Encargos'!I41-'Swap - Encargos'!$L41+'Swap - Encargos'!U41)</f>
        <v>192</v>
      </c>
      <c r="S124" s="4">
        <f>Forward!S124+(-'Swap - Encargos'!J41-'Swap - Encargos'!$L41+'Swap - Encargos'!V41)</f>
        <v>192</v>
      </c>
      <c r="T124" s="4">
        <f>Forward!T124+(-'Swap - Encargos'!K41-'Swap - Encargos'!$L41+'Swap - Encargos'!W41)</f>
        <v>182</v>
      </c>
      <c r="U124" s="4">
        <f>Forward!U124</f>
        <v>0</v>
      </c>
      <c r="V124" s="6"/>
      <c r="W124" s="20">
        <f t="shared" si="0"/>
        <v>240.83333333333334</v>
      </c>
      <c r="X124" s="20">
        <f t="shared" si="1"/>
        <v>196.83950617283941</v>
      </c>
      <c r="Y124" s="23">
        <f t="shared" si="2"/>
        <v>222.13333333333333</v>
      </c>
      <c r="Z124" s="23">
        <f t="shared" si="3"/>
        <v>194.05092592592592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137.46666666666667</v>
      </c>
      <c r="AJ124" s="9">
        <f t="shared" si="8"/>
        <v>0.36338003348312625</v>
      </c>
      <c r="AK124" s="9">
        <f t="shared" si="9"/>
        <v>0.36338003348312625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Encargos'!E42-'Swap - Encargos'!$L42+'Swap - Encargos'!Q42)</f>
        <v>301</v>
      </c>
      <c r="O125" s="4">
        <f>Forward!O125+(-'Swap - Encargos'!F42-'Swap - Encargos'!$L42+'Swap - Encargos'!R42)</f>
        <v>241</v>
      </c>
      <c r="P125" s="4">
        <f>Forward!P125+(-'Swap - Encargos'!G42-'Swap - Encargos'!$L42+'Swap - Encargos'!S42)</f>
        <v>200</v>
      </c>
      <c r="Q125" s="4">
        <f>Forward!Q125+(-'Swap - Encargos'!H42-'Swap - Encargos'!$L42+'Swap - Encargos'!T42)</f>
        <v>183</v>
      </c>
      <c r="R125" s="4">
        <f>Forward!R125+(-'Swap - Encargos'!I42-'Swap - Encargos'!$L42+'Swap - Encargos'!U42)</f>
        <v>190</v>
      </c>
      <c r="S125" s="4">
        <f>Forward!S125+(-'Swap - Encargos'!J42-'Swap - Encargos'!$L42+'Swap - Encargos'!V42)</f>
        <v>195</v>
      </c>
      <c r="T125" s="4">
        <f>Forward!T125+(-'Swap - Encargos'!K42-'Swap - Encargos'!$L42+'Swap - Encargos'!W42)</f>
        <v>188</v>
      </c>
      <c r="U125" s="4">
        <f>Forward!U125</f>
        <v>0</v>
      </c>
      <c r="V125" s="6"/>
      <c r="W125" s="20">
        <f t="shared" si="0"/>
        <v>237.5</v>
      </c>
      <c r="X125" s="20">
        <f t="shared" si="1"/>
        <v>196.83950617283941</v>
      </c>
      <c r="Y125" s="23">
        <f t="shared" si="2"/>
        <v>217.7</v>
      </c>
      <c r="Z125" s="23">
        <f t="shared" si="3"/>
        <v>194.05092592592592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140.80000000000001</v>
      </c>
      <c r="AJ125" s="9">
        <f t="shared" si="8"/>
        <v>0.37219138250066086</v>
      </c>
      <c r="AK125" s="9">
        <f t="shared" si="9"/>
        <v>0.37219138250066086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Encargos'!E43-'Swap - Encargos'!$L43+'Swap - Encargos'!Q43)</f>
        <v>312</v>
      </c>
      <c r="O126" s="4">
        <f>Forward!O126+(-'Swap - Encargos'!F43-'Swap - Encargos'!$L43+'Swap - Encargos'!R43)</f>
        <v>244</v>
      </c>
      <c r="P126" s="4">
        <f>Forward!P126+(-'Swap - Encargos'!G43-'Swap - Encargos'!$L43+'Swap - Encargos'!S43)</f>
        <v>199</v>
      </c>
      <c r="Q126" s="4">
        <f>Forward!Q126+(-'Swap - Encargos'!H43-'Swap - Encargos'!$L43+'Swap - Encargos'!T43)</f>
        <v>184</v>
      </c>
      <c r="R126" s="4">
        <f>Forward!R126+(-'Swap - Encargos'!I43-'Swap - Encargos'!$L43+'Swap - Encargos'!U43)</f>
        <v>195</v>
      </c>
      <c r="S126" s="4">
        <f>Forward!S126+(-'Swap - Encargos'!J43-'Swap - Encargos'!$L43+'Swap - Encargos'!V43)</f>
        <v>196</v>
      </c>
      <c r="T126" s="4">
        <f>Forward!T126+(-'Swap - Encargos'!K43-'Swap - Encargos'!$L43+'Swap - Encargos'!W43)</f>
        <v>187</v>
      </c>
      <c r="U126" s="4">
        <f>Forward!U126</f>
        <v>0</v>
      </c>
      <c r="V126" s="6"/>
      <c r="W126" s="20">
        <f t="shared" si="0"/>
        <v>237.44444444444446</v>
      </c>
      <c r="X126" s="20">
        <f t="shared" si="1"/>
        <v>196.83950617283941</v>
      </c>
      <c r="Y126" s="23">
        <f t="shared" si="2"/>
        <v>219.06666666666666</v>
      </c>
      <c r="Z126" s="23">
        <f t="shared" si="3"/>
        <v>194.05092592592592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140.85555555555555</v>
      </c>
      <c r="AJ126" s="9">
        <f t="shared" si="8"/>
        <v>0.37233823831761975</v>
      </c>
      <c r="AK126" s="9">
        <f t="shared" si="9"/>
        <v>0.37233823831761975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Encargos'!E44-'Swap - Encargos'!$L44+'Swap - Encargos'!Q44)</f>
        <v>328</v>
      </c>
      <c r="O127" s="4">
        <f>Forward!O127+(-'Swap - Encargos'!F44-'Swap - Encargos'!$L44+'Swap - Encargos'!R44)</f>
        <v>254</v>
      </c>
      <c r="P127" s="4">
        <f>Forward!P127+(-'Swap - Encargos'!G44-'Swap - Encargos'!$L44+'Swap - Encargos'!S44)</f>
        <v>206</v>
      </c>
      <c r="Q127" s="4">
        <f>Forward!Q127+(-'Swap - Encargos'!H44-'Swap - Encargos'!$L44+'Swap - Encargos'!T44)</f>
        <v>196</v>
      </c>
      <c r="R127" s="4">
        <f>Forward!R127+(-'Swap - Encargos'!I44-'Swap - Encargos'!$L44+'Swap - Encargos'!U44)</f>
        <v>200</v>
      </c>
      <c r="S127" s="4">
        <f>Forward!S127+(-'Swap - Encargos'!J44-'Swap - Encargos'!$L44+'Swap - Encargos'!V44)</f>
        <v>197</v>
      </c>
      <c r="T127" s="4">
        <f>Forward!T127+(-'Swap - Encargos'!K44-'Swap - Encargos'!$L44+'Swap - Encargos'!W44)</f>
        <v>182</v>
      </c>
      <c r="U127" s="4">
        <f>Forward!U127</f>
        <v>0</v>
      </c>
      <c r="V127" s="6"/>
      <c r="W127" s="20">
        <f t="shared" si="0"/>
        <v>244.33333333333334</v>
      </c>
      <c r="X127" s="20">
        <f t="shared" si="1"/>
        <v>196.83950617283941</v>
      </c>
      <c r="Y127" s="23">
        <f t="shared" si="2"/>
        <v>225.88333333333333</v>
      </c>
      <c r="Z127" s="23">
        <f t="shared" si="3"/>
        <v>194.05092592592592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133.96666666666667</v>
      </c>
      <c r="AJ127" s="9">
        <f t="shared" si="8"/>
        <v>0.35412811701471497</v>
      </c>
      <c r="AK127" s="9">
        <f t="shared" si="9"/>
        <v>0.35412811701471497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Encargos'!E45-'Swap - Encargos'!$L45+'Swap - Encargos'!Q45)</f>
        <v>293</v>
      </c>
      <c r="O128" s="4">
        <f>Forward!O128+(-'Swap - Encargos'!F45-'Swap - Encargos'!$L45+'Swap - Encargos'!R45)</f>
        <v>247</v>
      </c>
      <c r="P128" s="4">
        <f>Forward!P128+(-'Swap - Encargos'!G45-'Swap - Encargos'!$L45+'Swap - Encargos'!S45)</f>
        <v>218</v>
      </c>
      <c r="Q128" s="4">
        <f>Forward!Q128+(-'Swap - Encargos'!H45-'Swap - Encargos'!$L45+'Swap - Encargos'!T45)</f>
        <v>198</v>
      </c>
      <c r="R128" s="4">
        <f>Forward!R128+(-'Swap - Encargos'!I45-'Swap - Encargos'!$L45+'Swap - Encargos'!U45)</f>
        <v>202</v>
      </c>
      <c r="S128" s="4">
        <f>Forward!S128+(-'Swap - Encargos'!J45-'Swap - Encargos'!$L45+'Swap - Encargos'!V45)</f>
        <v>198</v>
      </c>
      <c r="T128" s="4">
        <f>Forward!T128+(-'Swap - Encargos'!K45-'Swap - Encargos'!$L45+'Swap - Encargos'!W45)</f>
        <v>184</v>
      </c>
      <c r="U128" s="4">
        <f>Forward!U128</f>
        <v>0</v>
      </c>
      <c r="V128" s="6"/>
      <c r="W128" s="20">
        <f t="shared" si="0"/>
        <v>236.83333333333334</v>
      </c>
      <c r="X128" s="20">
        <f t="shared" si="1"/>
        <v>196.83950617283941</v>
      </c>
      <c r="Y128" s="23">
        <f t="shared" si="2"/>
        <v>222.1</v>
      </c>
      <c r="Z128" s="23">
        <f t="shared" si="3"/>
        <v>194.05092592592592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141.46666666666667</v>
      </c>
      <c r="AJ128" s="9">
        <f t="shared" si="8"/>
        <v>0.37395365230416777</v>
      </c>
      <c r="AK128" s="9">
        <f t="shared" si="9"/>
        <v>0.37395365230416777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Encargos'!E46-'Swap - Encargos'!$L46+'Swap - Encargos'!Q46)</f>
        <v>272</v>
      </c>
      <c r="O129" s="4">
        <f>Forward!O129+(-'Swap - Encargos'!F46-'Swap - Encargos'!$L46+'Swap - Encargos'!R46)</f>
        <v>234</v>
      </c>
      <c r="P129" s="4">
        <f>Forward!P129+(-'Swap - Encargos'!G46-'Swap - Encargos'!$L46+'Swap - Encargos'!S46)</f>
        <v>210</v>
      </c>
      <c r="Q129" s="4">
        <f>Forward!Q129+(-'Swap - Encargos'!H46-'Swap - Encargos'!$L46+'Swap - Encargos'!T46)</f>
        <v>194</v>
      </c>
      <c r="R129" s="4">
        <f>Forward!R129+(-'Swap - Encargos'!I46-'Swap - Encargos'!$L46+'Swap - Encargos'!U46)</f>
        <v>207</v>
      </c>
      <c r="S129" s="4">
        <f>Forward!S129+(-'Swap - Encargos'!J46-'Swap - Encargos'!$L46+'Swap - Encargos'!V46)</f>
        <v>193</v>
      </c>
      <c r="T129" s="4">
        <f>Forward!T129+(-'Swap - Encargos'!K46-'Swap - Encargos'!$L46+'Swap - Encargos'!W46)</f>
        <v>203</v>
      </c>
      <c r="U129" s="4">
        <f>Forward!U129</f>
        <v>0</v>
      </c>
      <c r="V129" s="6"/>
      <c r="W129" s="20">
        <f t="shared" si="0"/>
        <v>223.5</v>
      </c>
      <c r="X129" s="20">
        <f t="shared" si="1"/>
        <v>196.83950617283941</v>
      </c>
      <c r="Y129" s="23">
        <f t="shared" si="2"/>
        <v>214.18333333333334</v>
      </c>
      <c r="Z129" s="23">
        <f t="shared" si="3"/>
        <v>194.05092592592592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154.80000000000001</v>
      </c>
      <c r="AJ129" s="9">
        <f t="shared" si="8"/>
        <v>0.40919904837430615</v>
      </c>
      <c r="AK129" s="9">
        <f t="shared" si="9"/>
        <v>0.40919904837430615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Encargos'!E47-'Swap - Encargos'!$L47+'Swap - Encargos'!Q47)</f>
        <v>323</v>
      </c>
      <c r="O130" s="4">
        <f>Forward!O130+(-'Swap - Encargos'!F47-'Swap - Encargos'!$L47+'Swap - Encargos'!R47)</f>
        <v>251</v>
      </c>
      <c r="P130" s="4">
        <f>Forward!P130+(-'Swap - Encargos'!G47-'Swap - Encargos'!$L47+'Swap - Encargos'!S47)</f>
        <v>212</v>
      </c>
      <c r="Q130" s="4">
        <f>Forward!Q130+(-'Swap - Encargos'!H47-'Swap - Encargos'!$L47+'Swap - Encargos'!T47)</f>
        <v>204</v>
      </c>
      <c r="R130" s="4">
        <f>Forward!R130+(-'Swap - Encargos'!I47-'Swap - Encargos'!$L47+'Swap - Encargos'!U47)</f>
        <v>212</v>
      </c>
      <c r="S130" s="4">
        <f>Forward!S130+(-'Swap - Encargos'!J47-'Swap - Encargos'!$L47+'Swap - Encargos'!V47)</f>
        <v>212</v>
      </c>
      <c r="T130" s="4">
        <f>Forward!T130+(-'Swap - Encargos'!K47-'Swap - Encargos'!$L47+'Swap - Encargos'!W47)</f>
        <v>212</v>
      </c>
      <c r="U130" s="4">
        <f>Forward!U130</f>
        <v>0</v>
      </c>
      <c r="V130" s="6"/>
      <c r="W130" s="20">
        <f t="shared" si="0"/>
        <v>235.55555555555554</v>
      </c>
      <c r="X130" s="20">
        <f t="shared" si="1"/>
        <v>196.83950617283941</v>
      </c>
      <c r="Y130" s="23">
        <f t="shared" si="2"/>
        <v>225.6</v>
      </c>
      <c r="Z130" s="23">
        <f t="shared" si="3"/>
        <v>194.05092592592592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142.74444444444447</v>
      </c>
      <c r="AJ130" s="9">
        <f t="shared" si="8"/>
        <v>0.37733133609422276</v>
      </c>
      <c r="AK130" s="9">
        <f t="shared" si="9"/>
        <v>0.37733133609422276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Encargos'!E48-'Swap - Encargos'!$L48+'Swap - Encargos'!Q48)</f>
        <v>318</v>
      </c>
      <c r="O131" s="4">
        <f>Forward!O131+(-'Swap - Encargos'!F48-'Swap - Encargos'!$L48+'Swap - Encargos'!R48)</f>
        <v>227</v>
      </c>
      <c r="P131" s="4">
        <f>Forward!P131+(-'Swap - Encargos'!G48-'Swap - Encargos'!$L48+'Swap - Encargos'!S48)</f>
        <v>215</v>
      </c>
      <c r="Q131" s="4">
        <f>Forward!Q131+(-'Swap - Encargos'!H48-'Swap - Encargos'!$L48+'Swap - Encargos'!T48)</f>
        <v>219</v>
      </c>
      <c r="R131" s="4">
        <f>Forward!R131+(-'Swap - Encargos'!I48-'Swap - Encargos'!$L48+'Swap - Encargos'!U48)</f>
        <v>222</v>
      </c>
      <c r="S131" s="4">
        <f>Forward!S131+(-'Swap - Encargos'!J48-'Swap - Encargos'!$L48+'Swap - Encargos'!V48)</f>
        <v>223</v>
      </c>
      <c r="T131" s="4">
        <f>Forward!T131+(-'Swap - Encargos'!K48-'Swap - Encargos'!$L48+'Swap - Encargos'!W48)</f>
        <v>222</v>
      </c>
      <c r="U131" s="4">
        <f>Forward!U131</f>
        <v>0</v>
      </c>
      <c r="V131" s="6"/>
      <c r="W131" s="20">
        <f t="shared" si="0"/>
        <v>228.58333333333334</v>
      </c>
      <c r="X131" s="20">
        <f t="shared" si="1"/>
        <v>196.83950617283941</v>
      </c>
      <c r="Y131" s="23">
        <f t="shared" si="2"/>
        <v>225.95</v>
      </c>
      <c r="Z131" s="23">
        <f t="shared" si="3"/>
        <v>194.05092592592592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149.71666666666667</v>
      </c>
      <c r="AJ131" s="9">
        <f t="shared" si="8"/>
        <v>0.39576174112256585</v>
      </c>
      <c r="AK131" s="9">
        <f>IF(AJ131&gt;0,AJ131,0)</f>
        <v>0.39576174112256585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Encargos'!E49-'Swap - Encargos'!$L49+'Swap - Encargos'!Q49)</f>
        <v>291</v>
      </c>
      <c r="O132" s="4">
        <f>Forward!O132+(-'Swap - Encargos'!F49-'Swap - Encargos'!$L49+'Swap - Encargos'!R49)</f>
        <v>225</v>
      </c>
      <c r="P132" s="4">
        <f>Forward!P132+(-'Swap - Encargos'!G49-'Swap - Encargos'!$L49+'Swap - Encargos'!S49)</f>
        <v>207</v>
      </c>
      <c r="Q132" s="4">
        <f>Forward!Q132+(-'Swap - Encargos'!H49-'Swap - Encargos'!$L49+'Swap - Encargos'!T49)</f>
        <v>214</v>
      </c>
      <c r="R132" s="4">
        <f>Forward!R132+(-'Swap - Encargos'!I49-'Swap - Encargos'!$L49+'Swap - Encargos'!U49)</f>
        <v>213</v>
      </c>
      <c r="S132" s="4">
        <f>Forward!S132+(-'Swap - Encargos'!J49-'Swap - Encargos'!$L49+'Swap - Encargos'!V49)</f>
        <v>217</v>
      </c>
      <c r="T132" s="4">
        <f>Forward!T132+(-'Swap - Encargos'!K49-'Swap - Encargos'!$L49+'Swap - Encargos'!W49)</f>
        <v>219</v>
      </c>
      <c r="U132" s="4">
        <f>Forward!U132</f>
        <v>0</v>
      </c>
      <c r="V132" s="6"/>
      <c r="W132" s="20">
        <f t="shared" si="0"/>
        <v>219.61111111111111</v>
      </c>
      <c r="X132" s="20">
        <f t="shared" si="1"/>
        <v>196.83950617283941</v>
      </c>
      <c r="Y132" s="23">
        <f t="shared" si="2"/>
        <v>217.66666666666666</v>
      </c>
      <c r="Z132" s="23">
        <f t="shared" si="3"/>
        <v>194.05092592592592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158.6888888888889</v>
      </c>
      <c r="AJ132" s="9">
        <f t="shared" si="8"/>
        <v>0.41947895556142978</v>
      </c>
      <c r="AK132" s="9">
        <f>IF(AJ132&gt;0,AJ132,0)</f>
        <v>0.41947895556142978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Encargos'!E50-'Swap - Encargos'!$L50+'Swap - Encargos'!Q50)</f>
        <v>323</v>
      </c>
      <c r="O133" s="4">
        <f>Forward!O133+(-'Swap - Encargos'!F50-'Swap - Encargos'!$L50+'Swap - Encargos'!R50)</f>
        <v>274</v>
      </c>
      <c r="P133" s="4">
        <f>Forward!P133+(-'Swap - Encargos'!G50-'Swap - Encargos'!$L50+'Swap - Encargos'!S50)</f>
        <v>255</v>
      </c>
      <c r="Q133" s="4">
        <f>Forward!Q133+(-'Swap - Encargos'!H50-'Swap - Encargos'!$L50+'Swap - Encargos'!T50)</f>
        <v>256</v>
      </c>
      <c r="R133" s="4">
        <f>Forward!R133+(-'Swap - Encargos'!I50-'Swap - Encargos'!$L50+'Swap - Encargos'!U50)</f>
        <v>233</v>
      </c>
      <c r="S133" s="4">
        <f>Forward!S133+(-'Swap - Encargos'!J50-'Swap - Encargos'!$L50+'Swap - Encargos'!V50)</f>
        <v>220</v>
      </c>
      <c r="T133" s="4">
        <f>Forward!T133+(-'Swap - Encargos'!K50-'Swap - Encargos'!$L50+'Swap - Encargos'!W50)</f>
        <v>211</v>
      </c>
      <c r="U133" s="4">
        <f>Forward!U133</f>
        <v>0</v>
      </c>
      <c r="V133" s="6"/>
      <c r="W133" s="20">
        <f t="shared" si="0"/>
        <v>263.52777777777777</v>
      </c>
      <c r="X133" s="20">
        <f t="shared" si="1"/>
        <v>196.83950617283941</v>
      </c>
      <c r="Y133" s="23">
        <f t="shared" si="2"/>
        <v>249.31666666666666</v>
      </c>
      <c r="Z133" s="23">
        <f t="shared" si="3"/>
        <v>194.05092592592592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114.77222222222224</v>
      </c>
      <c r="AJ133" s="9">
        <f t="shared" si="8"/>
        <v>0.30338943225541165</v>
      </c>
      <c r="AK133" s="9">
        <f>IF(AJ133&gt;0,AJ133,0)</f>
        <v>0.30338943225541165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Encargos'!F51-'Swap - Encargos'!$L51+'Swap - Encargos'!R51)</f>
        <v>339</v>
      </c>
      <c r="P134" s="4">
        <f>Forward!P134+(-'Swap - Encargos'!G51-'Swap - Encargos'!$L51+'Swap - Encargos'!S51)</f>
        <v>279</v>
      </c>
      <c r="Q134" s="4">
        <f>Forward!Q134+(-'Swap - Encargos'!H51-'Swap - Encargos'!$L51+'Swap - Encargos'!T51)</f>
        <v>278</v>
      </c>
      <c r="R134" s="4">
        <f>Forward!R134+(-'Swap - Encargos'!I51-'Swap - Encargos'!$L51+'Swap - Encargos'!U51)</f>
        <v>259</v>
      </c>
      <c r="S134" s="4">
        <f>Forward!S134+(-'Swap - Encargos'!J51-'Swap - Encargos'!$L51+'Swap - Encargos'!V51)</f>
        <v>232</v>
      </c>
      <c r="T134" s="4">
        <f>Forward!T134+(-'Swap - Encargos'!K51-'Swap - Encargos'!$L51+'Swap - Encargos'!W51)</f>
        <v>220</v>
      </c>
      <c r="U134" s="4">
        <f>Forward!U134</f>
        <v>0</v>
      </c>
      <c r="V134" s="6"/>
      <c r="W134" s="20">
        <f t="shared" si="0"/>
        <v>298.66666666666669</v>
      </c>
      <c r="X134" s="20">
        <f t="shared" si="1"/>
        <v>196.83950617283941</v>
      </c>
      <c r="Y134" s="23">
        <f t="shared" si="2"/>
        <v>277.39999999999998</v>
      </c>
      <c r="Z134" s="23">
        <f t="shared" si="3"/>
        <v>194.05092592592592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91.333333333333314</v>
      </c>
      <c r="AJ134" s="9">
        <f t="shared" si="8"/>
        <v>0.23418803418803413</v>
      </c>
      <c r="AK134" s="9">
        <f>IF(AJ134&gt;0,AJ134,0)</f>
        <v>0.23418803418803413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Encargos'!F52-'Swap - Encargos'!$L52+'Swap - Encargos'!R52)</f>
        <v>386</v>
      </c>
      <c r="P135" s="4">
        <f>Forward!P135+(-'Swap - Encargos'!G52-'Swap - Encargos'!$L52+'Swap - Encargos'!S52)</f>
        <v>283</v>
      </c>
      <c r="Q135" s="4">
        <f>Forward!Q135+(-'Swap - Encargos'!H52-'Swap - Encargos'!$L52+'Swap - Encargos'!T52)</f>
        <v>292</v>
      </c>
      <c r="R135" s="4">
        <f>Forward!R135+(-'Swap - Encargos'!I52-'Swap - Encargos'!$L52+'Swap - Encargos'!U52)</f>
        <v>265</v>
      </c>
      <c r="S135" s="4">
        <f>Forward!S135+(-'Swap - Encargos'!J52-'Swap - Encargos'!$L52+'Swap - Encargos'!V52)</f>
        <v>249</v>
      </c>
      <c r="T135" s="4">
        <f>Forward!T135+(-'Swap - Encargos'!K52-'Swap - Encargos'!$L52+'Swap - Encargos'!W52)</f>
        <v>223</v>
      </c>
      <c r="U135" s="4">
        <f>Forward!U135</f>
        <v>0</v>
      </c>
      <c r="V135" s="6"/>
      <c r="W135" s="20">
        <f t="shared" si="0"/>
        <v>316.97222222222223</v>
      </c>
      <c r="X135" s="20">
        <f t="shared" si="1"/>
        <v>196.83950617283941</v>
      </c>
      <c r="Y135" s="23">
        <f t="shared" si="2"/>
        <v>292.28333333333336</v>
      </c>
      <c r="Z135" s="23">
        <f t="shared" si="3"/>
        <v>194.05092592592592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73.027777777777771</v>
      </c>
      <c r="AJ135" s="9">
        <f>(AE135-W135)/AE135</f>
        <v>0.18725071225071224</v>
      </c>
      <c r="AK135" s="9">
        <f>IF(AJ135&gt;0,AJ135,0)</f>
        <v>0.18725071225071224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Encargos'!F53-'Swap - Encargos'!$L53+'Swap - Encargos'!R53)</f>
        <v>348</v>
      </c>
      <c r="P136" s="4">
        <f>Forward!P136+(-'Swap - Encargos'!G53-'Swap - Encargos'!$L53+'Swap - Encargos'!S53)</f>
        <v>272</v>
      </c>
      <c r="Q136" s="4">
        <f>Forward!Q136+(-'Swap - Encargos'!H53-'Swap - Encargos'!$L53+'Swap - Encargos'!T53)</f>
        <v>269</v>
      </c>
      <c r="R136" s="4">
        <f>Forward!R136+(-'Swap - Encargos'!I53-'Swap - Encargos'!$L53+'Swap - Encargos'!U53)</f>
        <v>255</v>
      </c>
      <c r="S136" s="4">
        <f>Forward!S136+(-'Swap - Encargos'!J53-'Swap - Encargos'!$L53+'Swap - Encargos'!V53)</f>
        <v>244</v>
      </c>
      <c r="T136" s="4">
        <f>Forward!T136+(-'Swap - Encargos'!K53-'Swap - Encargos'!$L53+'Swap - Encargos'!W53)</f>
        <v>229</v>
      </c>
      <c r="U136" s="4">
        <f>Forward!U136</f>
        <v>0</v>
      </c>
      <c r="V136" s="6"/>
      <c r="W136" s="20">
        <f t="shared" si="0"/>
        <v>291.16666666666669</v>
      </c>
      <c r="X136" s="20">
        <f t="shared" si="1"/>
        <v>196.83950617283941</v>
      </c>
      <c r="Y136" s="23">
        <f t="shared" si="2"/>
        <v>273.63333333333333</v>
      </c>
      <c r="Z136" s="23">
        <f t="shared" si="3"/>
        <v>194.05092592592592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39" si="16">$AE136+$AB136</f>
        <v>434.63</v>
      </c>
      <c r="AH136" s="8">
        <f t="shared" si="6"/>
        <v>468.77</v>
      </c>
      <c r="AI136" s="25">
        <f t="shared" ref="AI136:AI139" si="17">(AE136-W136)</f>
        <v>98.833333333333314</v>
      </c>
      <c r="AJ136" s="9">
        <f t="shared" ref="AJ136:AJ139" si="18">(AE136-W136)/AE136</f>
        <v>0.25341880341880335</v>
      </c>
      <c r="AK136" s="9">
        <f t="shared" ref="AK136:AK139" si="19">IF(AJ136&gt;0,AJ136,0)</f>
        <v>0.25341880341880335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Encargos'!F54-'Swap - Encargos'!$L54+'Swap - Encargos'!R54)</f>
        <v>282</v>
      </c>
      <c r="P137" s="4">
        <f>Forward!P137+(-'Swap - Encargos'!G54-'Swap - Encargos'!$L54+'Swap - Encargos'!S54)</f>
        <v>269</v>
      </c>
      <c r="Q137" s="4">
        <f>Forward!Q137+(-'Swap - Encargos'!H54-'Swap - Encargos'!$L54+'Swap - Encargos'!T54)</f>
        <v>274</v>
      </c>
      <c r="R137" s="4">
        <f>Forward!R137+(-'Swap - Encargos'!I54-'Swap - Encargos'!$L54+'Swap - Encargos'!U54)</f>
        <v>254</v>
      </c>
      <c r="S137" s="4">
        <f>Forward!S137+(-'Swap - Encargos'!J54-'Swap - Encargos'!$L54+'Swap - Encargos'!V54)</f>
        <v>232</v>
      </c>
      <c r="T137" s="4">
        <f>Forward!T137+(-'Swap - Encargos'!K54-'Swap - Encargos'!$L54+'Swap - Encargos'!W54)</f>
        <v>229</v>
      </c>
      <c r="U137" s="4">
        <f>Forward!U137</f>
        <v>0</v>
      </c>
      <c r="V137" s="4"/>
      <c r="W137" s="20">
        <f t="shared" si="0"/>
        <v>272.66666666666669</v>
      </c>
      <c r="X137" s="20">
        <f t="shared" si="1"/>
        <v>196.83950617283941</v>
      </c>
      <c r="Y137" s="23">
        <f t="shared" si="2"/>
        <v>259.55</v>
      </c>
      <c r="Z137" s="23">
        <f t="shared" si="3"/>
        <v>194.05092592592592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117.33333333333331</v>
      </c>
      <c r="AJ137" s="9">
        <f t="shared" si="18"/>
        <v>0.30085470085470079</v>
      </c>
      <c r="AK137" s="9">
        <f t="shared" si="19"/>
        <v>0.30085470085470079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Encargos'!F55-'Swap - Encargos'!$L55+'Swap - Encargos'!R55)</f>
        <v>320</v>
      </c>
      <c r="P138" s="4">
        <f>Forward!P138+(-'Swap - Encargos'!G55-'Swap - Encargos'!$L55+'Swap - Encargos'!S55)</f>
        <v>281</v>
      </c>
      <c r="Q138" s="4">
        <f>Forward!Q138+(-'Swap - Encargos'!H55-'Swap - Encargos'!$L55+'Swap - Encargos'!T55)</f>
        <v>275</v>
      </c>
      <c r="R138" s="4">
        <f>Forward!R138+(-'Swap - Encargos'!I55-'Swap - Encargos'!$L55+'Swap - Encargos'!U55)</f>
        <v>256</v>
      </c>
      <c r="S138" s="4">
        <f>Forward!S138+(-'Swap - Encargos'!J55-'Swap - Encargos'!$L55+'Swap - Encargos'!V55)</f>
        <v>252</v>
      </c>
      <c r="T138" s="4">
        <f>Forward!T138+(-'Swap - Encargos'!K55-'Swap - Encargos'!$L55+'Swap - Encargos'!W55)</f>
        <v>228</v>
      </c>
      <c r="U138" s="4">
        <f>Forward!U138</f>
        <v>0</v>
      </c>
      <c r="V138" s="4"/>
      <c r="W138" s="20">
        <f t="shared" si="0"/>
        <v>284.88888888888891</v>
      </c>
      <c r="X138" s="20">
        <f t="shared" si="1"/>
        <v>196.83950617283941</v>
      </c>
      <c r="Y138" s="23">
        <f t="shared" si="2"/>
        <v>270.66666666666669</v>
      </c>
      <c r="Z138" s="23">
        <f t="shared" si="3"/>
        <v>194.05092592592592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105.11111111111109</v>
      </c>
      <c r="AJ138" s="9">
        <f t="shared" si="18"/>
        <v>0.26951566951566946</v>
      </c>
      <c r="AK138" s="9">
        <f t="shared" si="19"/>
        <v>0.26951566951566946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Encargos'!F56-'Swap - Encargos'!$L56+'Swap - Encargos'!R56)</f>
        <v>317</v>
      </c>
      <c r="P139" s="4">
        <f>Forward!P139+(-'Swap - Encargos'!G56-'Swap - Encargos'!$L56+'Swap - Encargos'!S56)</f>
        <v>292</v>
      </c>
      <c r="Q139" s="4">
        <f>Forward!Q139+(-'Swap - Encargos'!H56-'Swap - Encargos'!$L56+'Swap - Encargos'!T56)</f>
        <v>277</v>
      </c>
      <c r="R139" s="4">
        <f>Forward!R139+(-'Swap - Encargos'!I56-'Swap - Encargos'!$L56+'Swap - Encargos'!U56)</f>
        <v>260</v>
      </c>
      <c r="S139" s="4">
        <f>Forward!S139+(-'Swap - Encargos'!J56-'Swap - Encargos'!$L56+'Swap - Encargos'!V56)</f>
        <v>244</v>
      </c>
      <c r="T139" s="4">
        <f>Forward!T139+(-'Swap - Encargos'!K56-'Swap - Encargos'!$L56+'Swap - Encargos'!W56)</f>
        <v>231</v>
      </c>
      <c r="U139" s="4">
        <f>Forward!U139</f>
        <v>0</v>
      </c>
      <c r="V139" s="4"/>
      <c r="W139" s="20">
        <f t="shared" si="0"/>
        <v>287.41666666666669</v>
      </c>
      <c r="X139" s="20">
        <f t="shared" si="1"/>
        <v>196.83950617283941</v>
      </c>
      <c r="Y139" s="23">
        <f t="shared" si="2"/>
        <v>270.83333333333331</v>
      </c>
      <c r="Z139" s="23">
        <f t="shared" si="3"/>
        <v>194.05092592592592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102.58333333333331</v>
      </c>
      <c r="AJ139" s="9">
        <f t="shared" si="18"/>
        <v>0.26303418803418799</v>
      </c>
      <c r="AK139" s="9">
        <f t="shared" si="19"/>
        <v>0.26303418803418799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27A09-FD86-4850-B996-98071C90BA71}">
  <dimension ref="A1:AR145"/>
  <sheetViews>
    <sheetView topLeftCell="A106" workbookViewId="0">
      <selection activeCell="K130" sqref="K130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Encargos'!B3-'Swap - Encargos'!$M3-'Swap - Encargos'!$L3+'Swap - Encargos'!N3)*(1+SUM($B86:$B$228))</f>
        <v>266.39599999999996</v>
      </c>
      <c r="L86" s="4">
        <f>Forward!L86*(1+SUM($B86:$B$228))+(-'Swap - Encargos'!C3-'Swap - Encargos'!$M3-'Swap - Encargos'!$L3+'Swap - Encargos'!O3)*(1+SUM($B86:$B$228))</f>
        <v>278.61599999999999</v>
      </c>
      <c r="M86" s="4">
        <f>Forward!M86*(1+SUM($B86:$B$228))+(-'Swap - Encargos'!D3-'Swap - Encargos'!$M3-'Swap - Encargos'!$L3+'Swap - Encargos'!P3)*(1+SUM($B86:$B$228))</f>
        <v>256.62</v>
      </c>
      <c r="N86" s="4">
        <f>Forward!N86*(1+SUM($B86:$B$228))+(-'Swap - Encargos'!E3-'Swap - Encargos'!$M3-'Swap - Encargos'!$L3+'Swap - Encargos'!Q3)*(1+SUM($B86:$B$228))</f>
        <v>238.29</v>
      </c>
      <c r="O86" s="4">
        <f>Forward!O86*(1+SUM($B86:$B$228))+(-'Swap - Encargos'!F3-'Swap - Encargos'!$M3-'Swap - Encargos'!$L3+'Swap - Encargos'!R3)*(1+SUM($B86:$B$228))</f>
        <v>228.51399999999998</v>
      </c>
      <c r="P86" s="4">
        <f>Forward!P86*(1+SUM($B86:$B$228))+(-'Swap - Encargos'!G3-'Swap - Encargos'!$M3-'Swap - Encargos'!$L3+'Swap - Encargos'!S3)*(1+SUM($B86:$B$228))</f>
        <v>226.07</v>
      </c>
      <c r="Q86" s="4">
        <f>Forward!Q86*(1+SUM($B86:$B$228))+(-'Swap - Encargos'!H3-'Swap - Encargos'!$M3-'Swap - Encargos'!$L3+'Swap - Encargos'!T3)*(1+SUM($B86:$B$228))</f>
        <v>222.404</v>
      </c>
      <c r="R86" s="4">
        <f>Forward!R86*(1+SUM($B86:$B$228))+(-'Swap - Encargos'!I3-'Swap - Encargos'!$M3-'Swap - Encargos'!$L3+'Swap - Encargos'!U3)*(1+SUM($B86:$B$228))</f>
        <v>217.51600000000002</v>
      </c>
      <c r="S86" s="4">
        <f>Forward!S86*(1+SUM($B86:$B$228))+(-'Swap - Encargos'!J3-'Swap - Encargos'!$M3-'Swap - Encargos'!$L3+'Swap - Encargos'!V3)*(1+SUM($B86:$B$228))</f>
        <v>211.40600000000001</v>
      </c>
      <c r="T86" s="4">
        <f>Forward!T86*(1+SUM($B86:$B$228))+(-'Swap - Encargos'!K3-'Swap - Encargos'!$M3-'Swap - Encargos'!$L3+'Swap - Encargos'!W3)*(1+SUM($B86:$B$228))</f>
        <v>205.29599999999999</v>
      </c>
      <c r="U86" s="4">
        <f>Forward!U86*(1+SUM($B86:$B$228))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267.21066666666661</v>
      </c>
      <c r="X86" s="20">
        <f t="shared" ref="X86:X139" si="1">AVERAGE($W$2:$W$198)</f>
        <v>210.50860504115226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253.68719999999996</v>
      </c>
      <c r="Z86" s="23">
        <f t="shared" ref="Z86:Z139" si="3">AVERAGE($Y$2:$Y$198)</f>
        <v>207.82175342592595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134" si="7">(AE86-W86)</f>
        <v>106.72133333333335</v>
      </c>
      <c r="AJ86" s="9">
        <f t="shared" ref="AJ86:AJ134" si="8">(AE86-W86)/AE86</f>
        <v>0.28540305010893252</v>
      </c>
      <c r="AK86" s="9">
        <f t="shared" ref="AK86:AK130" si="9">IF(AJ86&gt;0,AJ86,0)</f>
        <v>0.28540305010893252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Encargos'!B4-'Swap - Encargos'!$M4-'Swap - Encargos'!$L4+'Swap - Encargos'!N4)*(1+SUM($B87:$B$228))</f>
        <v>182.48999999999998</v>
      </c>
      <c r="L87" s="4">
        <f>Forward!L87*(1+SUM($B87:$B$228))+(-'Swap - Encargos'!C4-'Swap - Encargos'!$M4-'Swap - Encargos'!$L4+'Swap - Encargos'!O4)*(1+SUM($B87:$B$228))</f>
        <v>264.00219999999996</v>
      </c>
      <c r="M87" s="4">
        <f>Forward!M87*(1+SUM($B87:$B$228))+(-'Swap - Encargos'!D4-'Swap - Encargos'!$M4-'Swap - Encargos'!$L4+'Swap - Encargos'!P4)*(1+SUM($B87:$B$228))</f>
        <v>259.13579999999996</v>
      </c>
      <c r="N87" s="4">
        <f>Forward!N87*(1+SUM($B87:$B$228))+(-'Swap - Encargos'!E4-'Swap - Encargos'!$M4-'Swap - Encargos'!$L4+'Swap - Encargos'!Q4)*(1+SUM($B87:$B$228))</f>
        <v>237.23699999999999</v>
      </c>
      <c r="O87" s="4">
        <f>Forward!O87*(1+SUM($B87:$B$228))+(-'Swap - Encargos'!F4-'Swap - Encargos'!$M4-'Swap - Encargos'!$L4+'Swap - Encargos'!R4)*(1+SUM($B87:$B$228))</f>
        <v>234.8038</v>
      </c>
      <c r="P87" s="4">
        <f>Forward!P87*(1+SUM($B87:$B$228))+(-'Swap - Encargos'!G4-'Swap - Encargos'!$M4-'Swap - Encargos'!$L4+'Swap - Encargos'!S4)*(1+SUM($B87:$B$228))</f>
        <v>225.07099999999997</v>
      </c>
      <c r="Q87" s="4">
        <f>Forward!Q87*(1+SUM($B87:$B$228))+(-'Swap - Encargos'!H4-'Swap - Encargos'!$M4-'Swap - Encargos'!$L4+'Swap - Encargos'!T4)*(1+SUM($B87:$B$228))</f>
        <v>221.42119999999997</v>
      </c>
      <c r="R87" s="4">
        <f>Forward!R87*(1+SUM($B87:$B$228))+(-'Swap - Encargos'!I4-'Swap - Encargos'!$M4-'Swap - Encargos'!$L4+'Swap - Encargos'!U4)*(1+SUM($B87:$B$228))</f>
        <v>216.55479999999997</v>
      </c>
      <c r="S87" s="4">
        <f>Forward!S87*(1+SUM($B87:$B$228))+(-'Swap - Encargos'!J4-'Swap - Encargos'!$M4-'Swap - Encargos'!$L4+'Swap - Encargos'!V4)*(1+SUM($B87:$B$228))</f>
        <v>210.47179999999997</v>
      </c>
      <c r="T87" s="4">
        <f>Forward!T87*(1+SUM($B87:$B$228))+(-'Swap - Encargos'!K4-'Swap - Encargos'!$M4-'Swap - Encargos'!$L4+'Swap - Encargos'!W4)*(1+SUM($B87:$B$228))</f>
        <v>204.38879999999997</v>
      </c>
      <c r="U87" s="4">
        <f>Forward!U87*(1+SUM($B87:$B$228))</f>
        <v>0</v>
      </c>
      <c r="V87" s="6"/>
      <c r="W87" s="20">
        <f t="shared" si="0"/>
        <v>236.73008333333325</v>
      </c>
      <c r="X87" s="20">
        <f t="shared" si="1"/>
        <v>210.50860504115226</v>
      </c>
      <c r="Y87" s="23">
        <f t="shared" si="2"/>
        <v>236.24344333333332</v>
      </c>
      <c r="Z87" s="23">
        <f t="shared" si="3"/>
        <v>207.82175342592595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137.2019166666667</v>
      </c>
      <c r="AJ87" s="9">
        <f t="shared" si="8"/>
        <v>0.36691675670086199</v>
      </c>
      <c r="AK87" s="9">
        <f t="shared" si="9"/>
        <v>0.36691675670086199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Encargos'!B5-'Swap - Encargos'!$M5-'Swap - Encargos'!$L5+'Swap - Encargos'!N5)*(1+SUM($B88:$B$228))</f>
        <v>231.64800000000002</v>
      </c>
      <c r="L88" s="4">
        <f>Forward!L88*(1+SUM($B88:$B$228))+(-'Swap - Encargos'!C5-'Swap - Encargos'!$M5-'Swap - Encargos'!$L5+'Swap - Encargos'!O5)*(1+SUM($B88:$B$228))</f>
        <v>299.21200000000005</v>
      </c>
      <c r="M88" s="4">
        <f>Forward!M88*(1+SUM($B88:$B$228))+(-'Swap - Encargos'!D5-'Swap - Encargos'!$M5-'Swap - Encargos'!$L5+'Swap - Encargos'!P5)*(1+SUM($B88:$B$228))</f>
        <v>264.22350000000006</v>
      </c>
      <c r="N88" s="4">
        <f>Forward!N88*(1+SUM($B88:$B$228))+(-'Swap - Encargos'!E5-'Swap - Encargos'!$M5-'Swap - Encargos'!$L5+'Swap - Encargos'!Q5)*(1+SUM($B88:$B$228))</f>
        <v>229.23500000000001</v>
      </c>
      <c r="O88" s="4">
        <f>Forward!O88*(1+SUM($B88:$B$228))+(-'Swap - Encargos'!F5-'Swap - Encargos'!$M5-'Swap - Encargos'!$L5+'Swap - Encargos'!R5)*(1+SUM($B88:$B$228))</f>
        <v>226.82200000000003</v>
      </c>
      <c r="P88" s="4">
        <f>Forward!P88*(1+SUM($B88:$B$228))+(-'Swap - Encargos'!G5-'Swap - Encargos'!$M5-'Swap - Encargos'!$L5+'Swap - Encargos'!S5)*(1+SUM($B88:$B$228))</f>
        <v>221.99600000000004</v>
      </c>
      <c r="Q88" s="4">
        <f>Forward!Q88*(1+SUM($B88:$B$228))+(-'Swap - Encargos'!H5-'Swap - Encargos'!$M5-'Swap - Encargos'!$L5+'Swap - Encargos'!T5)*(1+SUM($B88:$B$228))</f>
        <v>218.37650000000002</v>
      </c>
      <c r="R88" s="4">
        <f>Forward!R88*(1+SUM($B88:$B$228))+(-'Swap - Encargos'!I5-'Swap - Encargos'!$M5-'Swap - Encargos'!$L5+'Swap - Encargos'!U5)*(1+SUM($B88:$B$228))</f>
        <v>213.5505</v>
      </c>
      <c r="S88" s="4">
        <f>Forward!S88*(1+SUM($B88:$B$228))+(-'Swap - Encargos'!J5-'Swap - Encargos'!$M5-'Swap - Encargos'!$L5+'Swap - Encargos'!V5)*(1+SUM($B88:$B$228))</f>
        <v>207.518</v>
      </c>
      <c r="T88" s="4">
        <f>Forward!T88*(1+SUM($B88:$B$228))+(-'Swap - Encargos'!K5-'Swap - Encargos'!$M5-'Swap - Encargos'!$L5+'Swap - Encargos'!W5)*(1+SUM($B88:$B$228))</f>
        <v>201.4855</v>
      </c>
      <c r="U88" s="4">
        <f>Forward!U88*(1+SUM($B88:$B$228))</f>
        <v>0</v>
      </c>
      <c r="V88" s="6"/>
      <c r="W88" s="20">
        <f t="shared" si="0"/>
        <v>264.89377777777781</v>
      </c>
      <c r="X88" s="20">
        <f t="shared" si="1"/>
        <v>210.50860504115226</v>
      </c>
      <c r="Y88" s="23">
        <f t="shared" si="2"/>
        <v>249.90636666666671</v>
      </c>
      <c r="Z88" s="23">
        <f t="shared" si="3"/>
        <v>207.82175342592595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109.03822222222215</v>
      </c>
      <c r="AJ88" s="9">
        <f t="shared" si="8"/>
        <v>0.29159906673465269</v>
      </c>
      <c r="AK88" s="9">
        <f t="shared" si="9"/>
        <v>0.29159906673465269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Encargos'!B6-'Swap - Encargos'!$M6-'Swap - Encargos'!$L6+'Swap - Encargos'!N6)*(1+SUM($B89:$B$228))</f>
        <v>205.92190000000002</v>
      </c>
      <c r="L89" s="4">
        <f>Forward!L89*(1+SUM($B89:$B$228))+(-'Swap - Encargos'!C6-'Swap - Encargos'!$M6-'Swap - Encargos'!$L6+'Swap - Encargos'!O6)*(1+SUM($B89:$B$228))</f>
        <v>289.24290000000008</v>
      </c>
      <c r="M89" s="4">
        <f>Forward!M89*(1+SUM($B89:$B$228))+(-'Swap - Encargos'!D6-'Swap - Encargos'!$M6-'Swap - Encargos'!$L6+'Swap - Encargos'!P6)*(1+SUM($B89:$B$228))</f>
        <v>265.43690000000004</v>
      </c>
      <c r="N89" s="4">
        <f>Forward!N89*(1+SUM($B89:$B$228))+(-'Swap - Encargos'!E6-'Swap - Encargos'!$M6-'Swap - Encargos'!$L6+'Swap - Encargos'!Q6)*(1+SUM($B89:$B$228))</f>
        <v>239.25030000000001</v>
      </c>
      <c r="O89" s="4">
        <f>Forward!O89*(1+SUM($B89:$B$228))+(-'Swap - Encargos'!F6-'Swap - Encargos'!$M6-'Swap - Encargos'!$L6+'Swap - Encargos'!R6)*(1+SUM($B89:$B$228))</f>
        <v>227.34730000000002</v>
      </c>
      <c r="P89" s="4">
        <f>Forward!P89*(1+SUM($B89:$B$228))+(-'Swap - Encargos'!G6-'Swap - Encargos'!$M6-'Swap - Encargos'!$L6+'Swap - Encargos'!S6)*(1+SUM($B89:$B$228))</f>
        <v>221.39580000000004</v>
      </c>
      <c r="Q89" s="4">
        <f>Forward!Q89*(1+SUM($B89:$B$228))+(-'Swap - Encargos'!H6-'Swap - Encargos'!$M6-'Swap - Encargos'!$L6+'Swap - Encargos'!T6)*(1+SUM($B89:$B$228))</f>
        <v>217.82490000000001</v>
      </c>
      <c r="R89" s="4">
        <f>Forward!R89*(1+SUM($B89:$B$228))+(-'Swap - Encargos'!I6-'Swap - Encargos'!$M6-'Swap - Encargos'!$L6+'Swap - Encargos'!U6)*(1+SUM($B89:$B$228))</f>
        <v>215.44430000000003</v>
      </c>
      <c r="S89" s="4">
        <f>Forward!S89*(1+SUM($B89:$B$228))+(-'Swap - Encargos'!J6-'Swap - Encargos'!$M6-'Swap - Encargos'!$L6+'Swap - Encargos'!V6)*(1+SUM($B89:$B$228))</f>
        <v>209.49280000000005</v>
      </c>
      <c r="T89" s="4">
        <f>Forward!T89*(1+SUM($B89:$B$228))+(-'Swap - Encargos'!K6-'Swap - Encargos'!$M6-'Swap - Encargos'!$L6+'Swap - Encargos'!W6)*(1+SUM($B89:$B$228))</f>
        <v>203.54130000000004</v>
      </c>
      <c r="U89" s="4">
        <f>Forward!U89*(1+SUM($B89:$B$228))</f>
        <v>0</v>
      </c>
      <c r="V89" s="6"/>
      <c r="W89" s="20">
        <f t="shared" si="0"/>
        <v>256.31126666666671</v>
      </c>
      <c r="X89" s="20">
        <f t="shared" si="1"/>
        <v>210.50860504115226</v>
      </c>
      <c r="Y89" s="23">
        <f t="shared" si="2"/>
        <v>246.21355500000007</v>
      </c>
      <c r="Z89" s="23">
        <f t="shared" si="3"/>
        <v>207.82175342592595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117.62073333333325</v>
      </c>
      <c r="AJ89" s="9">
        <f t="shared" si="8"/>
        <v>0.31455113050857714</v>
      </c>
      <c r="AK89" s="9">
        <f t="shared" si="9"/>
        <v>0.31455113050857714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Encargos'!B7-'Swap - Encargos'!$M7-'Swap - Encargos'!$L7+'Swap - Encargos'!N7)*(1+SUM($B90:$B$228))</f>
        <v>199.36930000000001</v>
      </c>
      <c r="L90" s="4">
        <f>Forward!L90*(1+SUM($B90:$B$228))+(-'Swap - Encargos'!C7-'Swap - Encargos'!$M7-'Swap - Encargos'!$L7+'Swap - Encargos'!O7)*(1+SUM($B90:$B$228))</f>
        <v>258.35429999999997</v>
      </c>
      <c r="M90" s="4">
        <f>Forward!M90*(1+SUM($B90:$B$228))+(-'Swap - Encargos'!D7-'Swap - Encargos'!$M7-'Swap - Encargos'!$L7+'Swap - Encargos'!P7)*(1+SUM($B90:$B$228))</f>
        <v>266.61219999999997</v>
      </c>
      <c r="N90" s="4">
        <f>Forward!N90*(1+SUM($B90:$B$228))+(-'Swap - Encargos'!E7-'Swap - Encargos'!$M7-'Swap - Encargos'!$L7+'Swap - Encargos'!Q7)*(1+SUM($B90:$B$228))</f>
        <v>248.91669999999999</v>
      </c>
      <c r="O90" s="4">
        <f>Forward!O90*(1+SUM($B90:$B$228))+(-'Swap - Encargos'!F7-'Swap - Encargos'!$M7-'Swap - Encargos'!$L7+'Swap - Encargos'!R7)*(1+SUM($B90:$B$228))</f>
        <v>230.04149999999998</v>
      </c>
      <c r="P90" s="4">
        <f>Forward!P90*(1+SUM($B90:$B$228))+(-'Swap - Encargos'!G7-'Swap - Encargos'!$M7-'Swap - Encargos'!$L7+'Swap - Encargos'!S7)*(1+SUM($B90:$B$228))</f>
        <v>226.50239999999999</v>
      </c>
      <c r="Q90" s="4">
        <f>Forward!Q90*(1+SUM($B90:$B$228))+(-'Swap - Encargos'!H7-'Swap - Encargos'!$M7-'Swap - Encargos'!$L7+'Swap - Encargos'!T7)*(1+SUM($B90:$B$228))</f>
        <v>222.96329999999998</v>
      </c>
      <c r="R90" s="4">
        <f>Forward!R90*(1+SUM($B90:$B$228))+(-'Swap - Encargos'!I7-'Swap - Encargos'!$M7-'Swap - Encargos'!$L7+'Swap - Encargos'!U7)*(1+SUM($B90:$B$228))</f>
        <v>220.60390000000001</v>
      </c>
      <c r="S90" s="4">
        <f>Forward!S90*(1+SUM($B90:$B$228))+(-'Swap - Encargos'!J7-'Swap - Encargos'!$M7-'Swap - Encargos'!$L7+'Swap - Encargos'!V7)*(1+SUM($B90:$B$228))</f>
        <v>214.7054</v>
      </c>
      <c r="T90" s="4">
        <f>Forward!T90*(1+SUM($B90:$B$228))+(-'Swap - Encargos'!K7-'Swap - Encargos'!$M7-'Swap - Encargos'!$L7+'Swap - Encargos'!W7)*(1+SUM($B90:$B$228))</f>
        <v>208.80690000000001</v>
      </c>
      <c r="U90" s="4">
        <f>Forward!U90*(1+SUM($B90:$B$228))</f>
        <v>0</v>
      </c>
      <c r="V90" s="6"/>
      <c r="W90" s="20">
        <f t="shared" si="0"/>
        <v>246.95053333333331</v>
      </c>
      <c r="X90" s="20">
        <f t="shared" si="1"/>
        <v>210.50860504115226</v>
      </c>
      <c r="Y90" s="23">
        <f t="shared" si="2"/>
        <v>242.46767333333329</v>
      </c>
      <c r="Z90" s="23">
        <f t="shared" si="3"/>
        <v>207.82175342592595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126.98146666666665</v>
      </c>
      <c r="AJ90" s="9">
        <f t="shared" si="8"/>
        <v>0.33958438076085135</v>
      </c>
      <c r="AK90" s="9">
        <f t="shared" si="9"/>
        <v>0.33958438076085135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Encargos'!B8-'Swap - Encargos'!$M8-'Swap - Encargos'!$L8+'Swap - Encargos'!N8)*(1+SUM($B91:$B$228))</f>
        <v>196.22500000000002</v>
      </c>
      <c r="L91" s="4">
        <f>Forward!L91*(1+SUM($B91:$B$228))+(-'Swap - Encargos'!C8-'Swap - Encargos'!$M8-'Swap - Encargos'!$L8+'Swap - Encargos'!O8)*(1+SUM($B91:$B$228))</f>
        <v>264.375</v>
      </c>
      <c r="M91" s="4">
        <f>Forward!M91*(1+SUM($B91:$B$228))+(-'Swap - Encargos'!D8-'Swap - Encargos'!$M8-'Swap - Encargos'!$L8+'Swap - Encargos'!P8)*(1+SUM($B91:$B$228))</f>
        <v>259.67500000000001</v>
      </c>
      <c r="N91" s="4">
        <f>Forward!N91*(1+SUM($B91:$B$228))+(-'Swap - Encargos'!E8-'Swap - Encargos'!$M8-'Swap - Encargos'!$L8+'Swap - Encargos'!Q8)*(1+SUM($B91:$B$228))</f>
        <v>227.95000000000002</v>
      </c>
      <c r="O91" s="4">
        <f>Forward!O91*(1+SUM($B91:$B$228))+(-'Swap - Encargos'!F8-'Swap - Encargos'!$M8-'Swap - Encargos'!$L8+'Swap - Encargos'!R8)*(1+SUM($B91:$B$228))</f>
        <v>222.07500000000002</v>
      </c>
      <c r="P91" s="4">
        <f>Forward!P91*(1+SUM($B91:$B$228))+(-'Swap - Encargos'!G8-'Swap - Encargos'!$M8-'Swap - Encargos'!$L8+'Swap - Encargos'!S8)*(1+SUM($B91:$B$228))</f>
        <v>217.375</v>
      </c>
      <c r="Q91" s="4">
        <f>Forward!Q91*(1+SUM($B91:$B$228))+(-'Swap - Encargos'!H8-'Swap - Encargos'!$M8-'Swap - Encargos'!$L8+'Swap - Encargos'!T8)*(1+SUM($B91:$B$228))</f>
        <v>213.85000000000002</v>
      </c>
      <c r="R91" s="4">
        <f>Forward!R91*(1+SUM($B91:$B$228))+(-'Swap - Encargos'!I8-'Swap - Encargos'!$M8-'Swap - Encargos'!$L8+'Swap - Encargos'!U8)*(1+SUM($B91:$B$228))</f>
        <v>211.5</v>
      </c>
      <c r="S91" s="4">
        <f>Forward!S91*(1+SUM($B91:$B$228))+(-'Swap - Encargos'!J8-'Swap - Encargos'!$M8-'Swap - Encargos'!$L8+'Swap - Encargos'!V8)*(1+SUM($B91:$B$228))</f>
        <v>205.625</v>
      </c>
      <c r="T91" s="4">
        <f>Forward!T91*(1+SUM($B91:$B$228))+(-'Swap - Encargos'!K8-'Swap - Encargos'!$M8-'Swap - Encargos'!$L8+'Swap - Encargos'!W8)*(1+SUM($B91:$B$228))</f>
        <v>199.75</v>
      </c>
      <c r="U91" s="4">
        <f>Forward!U91*(1+SUM($B91:$B$228))</f>
        <v>0</v>
      </c>
      <c r="V91" s="6"/>
      <c r="W91" s="20">
        <f t="shared" si="0"/>
        <v>244.4979166666667</v>
      </c>
      <c r="X91" s="20">
        <f t="shared" si="1"/>
        <v>210.50860504115226</v>
      </c>
      <c r="Y91" s="23">
        <f t="shared" si="2"/>
        <v>235.82250000000002</v>
      </c>
      <c r="Z91" s="23">
        <f t="shared" si="3"/>
        <v>207.82175342592595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129.43408333333326</v>
      </c>
      <c r="AJ91" s="9">
        <f t="shared" si="8"/>
        <v>0.34614337187866584</v>
      </c>
      <c r="AK91" s="9">
        <f t="shared" si="9"/>
        <v>0.34614337187866584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Encargos'!B9-'Swap - Encargos'!$M9-'Swap - Encargos'!$L9+'Swap - Encargos'!N9)*(1+SUM($B92:$B$228))</f>
        <v>108.65190000000001</v>
      </c>
      <c r="L92" s="4">
        <f>Forward!L92*(1+SUM($B92:$B$228))+(-'Swap - Encargos'!C9-'Swap - Encargos'!$M9-'Swap - Encargos'!$L9+'Swap - Encargos'!O9)*(1+SUM($B92:$B$228))</f>
        <v>238.33320000000001</v>
      </c>
      <c r="M92" s="4">
        <f>Forward!M92*(1+SUM($B92:$B$228))+(-'Swap - Encargos'!D9-'Swap - Encargos'!$M9-'Swap - Encargos'!$L9+'Swap - Encargos'!P9)*(1+SUM($B92:$B$228))</f>
        <v>243.00640000000001</v>
      </c>
      <c r="N92" s="4">
        <f>Forward!N92*(1+SUM($B92:$B$228))+(-'Swap - Encargos'!E9-'Swap - Encargos'!$M9-'Swap - Encargos'!$L9+'Swap - Encargos'!Q9)*(1+SUM($B92:$B$228))</f>
        <v>232.49170000000001</v>
      </c>
      <c r="O92" s="4">
        <f>Forward!O92*(1+SUM($B92:$B$228))+(-'Swap - Encargos'!F9-'Swap - Encargos'!$M9-'Swap - Encargos'!$L9+'Swap - Encargos'!R9)*(1+SUM($B92:$B$228))</f>
        <v>223.14530000000002</v>
      </c>
      <c r="P92" s="4">
        <f>Forward!P92*(1+SUM($B92:$B$228))+(-'Swap - Encargos'!G9-'Swap - Encargos'!$M9-'Swap - Encargos'!$L9+'Swap - Encargos'!S9)*(1+SUM($B92:$B$228))</f>
        <v>216.13550000000001</v>
      </c>
      <c r="Q92" s="4">
        <f>Forward!Q92*(1+SUM($B92:$B$228))+(-'Swap - Encargos'!H9-'Swap - Encargos'!$M9-'Swap - Encargos'!$L9+'Swap - Encargos'!T9)*(1+SUM($B92:$B$228))</f>
        <v>212.63060000000002</v>
      </c>
      <c r="R92" s="4">
        <f>Forward!R92*(1+SUM($B92:$B$228))+(-'Swap - Encargos'!I9-'Swap - Encargos'!$M9-'Swap - Encargos'!$L9+'Swap - Encargos'!U9)*(1+SUM($B92:$B$228))</f>
        <v>210.29400000000001</v>
      </c>
      <c r="S92" s="4">
        <f>Forward!S92*(1+SUM($B92:$B$228))+(-'Swap - Encargos'!J9-'Swap - Encargos'!$M9-'Swap - Encargos'!$L9+'Swap - Encargos'!V9)*(1+SUM($B92:$B$228))</f>
        <v>204.45250000000001</v>
      </c>
      <c r="T92" s="4">
        <f>Forward!T92*(1+SUM($B92:$B$228))+(-'Swap - Encargos'!K9-'Swap - Encargos'!$M9-'Swap - Encargos'!$L9+'Swap - Encargos'!W9)*(1+SUM($B92:$B$228))</f>
        <v>198.61100000000002</v>
      </c>
      <c r="U92" s="4">
        <f>Forward!U92*(1+SUM($B92:$B$228))</f>
        <v>0</v>
      </c>
      <c r="V92" s="6"/>
      <c r="W92" s="20">
        <f t="shared" si="0"/>
        <v>217.30380000000002</v>
      </c>
      <c r="X92" s="20">
        <f t="shared" si="1"/>
        <v>210.50860504115226</v>
      </c>
      <c r="Y92" s="23">
        <f t="shared" si="2"/>
        <v>219.87406000000001</v>
      </c>
      <c r="Z92" s="23">
        <f t="shared" si="3"/>
        <v>207.82175342592595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156.62819999999994</v>
      </c>
      <c r="AJ92" s="9">
        <f t="shared" si="8"/>
        <v>0.41886813645261695</v>
      </c>
      <c r="AK92" s="9">
        <f t="shared" si="9"/>
        <v>0.41886813645261695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Encargos'!B10-'Swap - Encargos'!$M10-'Swap - Encargos'!$L10+'Swap - Encargos'!N10)*(1+SUM($B93:$B$228))</f>
        <v>128.08590000000001</v>
      </c>
      <c r="L93" s="4">
        <f>Forward!L93*(1+SUM($B93:$B$228))+(-'Swap - Encargos'!C10-'Swap - Encargos'!$M10-'Swap - Encargos'!$L10+'Swap - Encargos'!O10)*(1+SUM($B93:$B$228))</f>
        <v>235.02</v>
      </c>
      <c r="M93" s="4">
        <f>Forward!M93*(1+SUM($B93:$B$228))+(-'Swap - Encargos'!D10-'Swap - Encargos'!$M10-'Swap - Encargos'!$L10+'Swap - Encargos'!P10)*(1+SUM($B93:$B$228))</f>
        <v>238.54530000000003</v>
      </c>
      <c r="N93" s="4">
        <f>Forward!N93*(1+SUM($B93:$B$228))+(-'Swap - Encargos'!E10-'Swap - Encargos'!$M10-'Swap - Encargos'!$L10+'Swap - Encargos'!Q10)*(1+SUM($B93:$B$228))</f>
        <v>227.96940000000001</v>
      </c>
      <c r="O93" s="4">
        <f>Forward!O93*(1+SUM($B93:$B$228))+(-'Swap - Encargos'!F10-'Swap - Encargos'!$M10-'Swap - Encargos'!$L10+'Swap - Encargos'!R10)*(1+SUM($B93:$B$228))</f>
        <v>219.74370000000002</v>
      </c>
      <c r="P93" s="4">
        <f>Forward!P93*(1+SUM($B93:$B$228))+(-'Swap - Encargos'!G10-'Swap - Encargos'!$M10-'Swap - Encargos'!$L10+'Swap - Encargos'!S10)*(1+SUM($B93:$B$228))</f>
        <v>218.5686</v>
      </c>
      <c r="Q93" s="4">
        <f>Forward!Q93*(1+SUM($B93:$B$228))+(-'Swap - Encargos'!H10-'Swap - Encargos'!$M10-'Swap - Encargos'!$L10+'Swap - Encargos'!T10)*(1+SUM($B93:$B$228))</f>
        <v>218.5686</v>
      </c>
      <c r="R93" s="4">
        <f>Forward!R93*(1+SUM($B93:$B$228))+(-'Swap - Encargos'!I10-'Swap - Encargos'!$M10-'Swap - Encargos'!$L10+'Swap - Encargos'!U10)*(1+SUM($B93:$B$228))</f>
        <v>210.34289999999999</v>
      </c>
      <c r="S93" s="4">
        <f>Forward!S93*(1+SUM($B93:$B$228))+(-'Swap - Encargos'!J10-'Swap - Encargos'!$M10-'Swap - Encargos'!$L10+'Swap - Encargos'!V10)*(1+SUM($B93:$B$228))</f>
        <v>204.4674</v>
      </c>
      <c r="T93" s="4">
        <f>Forward!T93*(1+SUM($B93:$B$228))+(-'Swap - Encargos'!K10-'Swap - Encargos'!$M10-'Swap - Encargos'!$L10+'Swap - Encargos'!W10)*(1+SUM($B93:$B$228))</f>
        <v>198.59189999999998</v>
      </c>
      <c r="U93" s="4">
        <f>Forward!U93*(1+SUM($B93:$B$228))</f>
        <v>0</v>
      </c>
      <c r="V93" s="6"/>
      <c r="W93" s="20">
        <f t="shared" si="0"/>
        <v>219.97219166666667</v>
      </c>
      <c r="X93" s="20">
        <f t="shared" si="1"/>
        <v>210.50860504115226</v>
      </c>
      <c r="Y93" s="23">
        <f t="shared" si="2"/>
        <v>220.42917500000001</v>
      </c>
      <c r="Z93" s="23">
        <f t="shared" si="3"/>
        <v>207.82175342592595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153.95980833333329</v>
      </c>
      <c r="AJ93" s="9">
        <f t="shared" si="8"/>
        <v>0.41173210191514314</v>
      </c>
      <c r="AK93" s="9">
        <f t="shared" si="9"/>
        <v>0.41173210191514314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Encargos'!B11-'Swap - Encargos'!$M11-'Swap - Encargos'!$L11+'Swap - Encargos'!N11)*(1+SUM($B94:$B$228))</f>
        <v>144.98009999999999</v>
      </c>
      <c r="L94" s="4">
        <f>Forward!L94*(1+SUM($B94:$B$228))+(-'Swap - Encargos'!C11-'Swap - Encargos'!$M11-'Swap - Encargos'!$L11+'Swap - Encargos'!O11)*(1+SUM($B94:$B$228))</f>
        <v>213.34469999999999</v>
      </c>
      <c r="M94" s="4">
        <f>Forward!M94*(1+SUM($B94:$B$228))+(-'Swap - Encargos'!D11-'Swap - Encargos'!$M11-'Swap - Encargos'!$L11+'Swap - Encargos'!P11)*(1+SUM($B94:$B$228))</f>
        <v>238.09739999999999</v>
      </c>
      <c r="N94" s="4">
        <f>Forward!N94*(1+SUM($B94:$B$228))+(-'Swap - Encargos'!E11-'Swap - Encargos'!$M11-'Swap - Encargos'!$L11+'Swap - Encargos'!Q11)*(1+SUM($B94:$B$228))</f>
        <v>233.3826</v>
      </c>
      <c r="O94" s="4">
        <f>Forward!O94*(1+SUM($B94:$B$228))+(-'Swap - Encargos'!F11-'Swap - Encargos'!$M11-'Swap - Encargos'!$L11+'Swap - Encargos'!R11)*(1+SUM($B94:$B$228))</f>
        <v>225.13170000000002</v>
      </c>
      <c r="P94" s="4">
        <f>Forward!P94*(1+SUM($B94:$B$228))+(-'Swap - Encargos'!G11-'Swap - Encargos'!$M11-'Swap - Encargos'!$L11+'Swap - Encargos'!S11)*(1+SUM($B94:$B$228))</f>
        <v>222.77430000000001</v>
      </c>
      <c r="Q94" s="4">
        <f>Forward!Q94*(1+SUM($B94:$B$228))+(-'Swap - Encargos'!H11-'Swap - Encargos'!$M11-'Swap - Encargos'!$L11+'Swap - Encargos'!T11)*(1+SUM($B94:$B$228))</f>
        <v>215.7021</v>
      </c>
      <c r="R94" s="4">
        <f>Forward!R94*(1+SUM($B94:$B$228))+(-'Swap - Encargos'!I11-'Swap - Encargos'!$M11-'Swap - Encargos'!$L11+'Swap - Encargos'!U11)*(1+SUM($B94:$B$228))</f>
        <v>208.62990000000002</v>
      </c>
      <c r="S94" s="4">
        <f>Forward!S94*(1+SUM($B94:$B$228))+(-'Swap - Encargos'!J11-'Swap - Encargos'!$M11-'Swap - Encargos'!$L11+'Swap - Encargos'!V11)*(1+SUM($B94:$B$228))</f>
        <v>205.09380000000002</v>
      </c>
      <c r="T94" s="4">
        <f>Forward!T94*(1+SUM($B94:$B$228))+(-'Swap - Encargos'!K11-'Swap - Encargos'!$M11-'Swap - Encargos'!$L11+'Swap - Encargos'!W11)*(1+SUM($B94:$B$228))</f>
        <v>201.55770000000001</v>
      </c>
      <c r="U94" s="4">
        <f>Forward!U94*(1+SUM($B94:$B$228))</f>
        <v>0</v>
      </c>
      <c r="V94" s="6"/>
      <c r="W94" s="20">
        <f t="shared" si="0"/>
        <v>218.45240000000001</v>
      </c>
      <c r="X94" s="20">
        <f t="shared" si="1"/>
        <v>210.50860504115226</v>
      </c>
      <c r="Y94" s="23">
        <f t="shared" si="2"/>
        <v>221.35986000000003</v>
      </c>
      <c r="Z94" s="23">
        <f t="shared" si="3"/>
        <v>207.82175342592595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155.47959999999995</v>
      </c>
      <c r="AJ94" s="9">
        <f t="shared" si="8"/>
        <v>0.41579645497042234</v>
      </c>
      <c r="AK94" s="9">
        <f t="shared" si="9"/>
        <v>0.41579645497042234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Encargos'!B12-'Swap - Encargos'!$M12-'Swap - Encargos'!$L12+'Swap - Encargos'!N12)*(1+SUM($B95:$B$228))</f>
        <v>122.88639999999999</v>
      </c>
      <c r="L95" s="4">
        <f>Forward!L95*(1+SUM($B95:$B$228))+(-'Swap - Encargos'!C12-'Swap - Encargos'!$M12-'Swap - Encargos'!$L12+'Swap - Encargos'!O12)*(1+SUM($B95:$B$228))</f>
        <v>185.5112</v>
      </c>
      <c r="M95" s="4">
        <f>Forward!M95*(1+SUM($B95:$B$228))+(-'Swap - Encargos'!D12-'Swap - Encargos'!$M12-'Swap - Encargos'!$L12+'Swap - Encargos'!P12)*(1+SUM($B95:$B$228))</f>
        <v>211.50640000000001</v>
      </c>
      <c r="N95" s="4">
        <f>Forward!N95*(1+SUM($B95:$B$228))+(-'Swap - Encargos'!E12-'Swap - Encargos'!$M12-'Swap - Encargos'!$L12+'Swap - Encargos'!Q12)*(1+SUM($B95:$B$228))</f>
        <v>219.77760000000001</v>
      </c>
      <c r="O95" s="4">
        <f>Forward!O95*(1+SUM($B95:$B$228))+(-'Swap - Encargos'!F12-'Swap - Encargos'!$M12-'Swap - Encargos'!$L12+'Swap - Encargos'!R12)*(1+SUM($B95:$B$228))</f>
        <v>205.5984</v>
      </c>
      <c r="P95" s="4">
        <f>Forward!P95*(1+SUM($B95:$B$228))+(-'Swap - Encargos'!G12-'Swap - Encargos'!$M12-'Swap - Encargos'!$L12+'Swap - Encargos'!S12)*(1+SUM($B95:$B$228))</f>
        <v>207.9616</v>
      </c>
      <c r="Q95" s="4">
        <f>Forward!Q95*(1+SUM($B95:$B$228))+(-'Swap - Encargos'!H12-'Swap - Encargos'!$M12-'Swap - Encargos'!$L12+'Swap - Encargos'!T12)*(1+SUM($B95:$B$228))</f>
        <v>200.87199999999999</v>
      </c>
      <c r="R95" s="4">
        <f>Forward!R95*(1+SUM($B95:$B$228))+(-'Swap - Encargos'!I12-'Swap - Encargos'!$M12-'Swap - Encargos'!$L12+'Swap - Encargos'!U12)*(1+SUM($B95:$B$228))</f>
        <v>197.3272</v>
      </c>
      <c r="S95" s="4">
        <f>Forward!S95*(1+SUM($B95:$B$228))+(-'Swap - Encargos'!J12-'Swap - Encargos'!$M12-'Swap - Encargos'!$L12+'Swap - Encargos'!V12)*(1+SUM($B95:$B$228))</f>
        <v>193.7824</v>
      </c>
      <c r="T95" s="4">
        <f>Forward!T95*(1+SUM($B95:$B$228))+(-'Swap - Encargos'!K12-'Swap - Encargos'!$M12-'Swap - Encargos'!$L12+'Swap - Encargos'!W12)*(1+SUM($B95:$B$228))</f>
        <v>190.23759999999999</v>
      </c>
      <c r="U95" s="4">
        <f>Forward!U95*(1+SUM($B95:$B$228))</f>
        <v>0</v>
      </c>
      <c r="V95" s="6"/>
      <c r="W95" s="20">
        <f t="shared" si="0"/>
        <v>197.52413333333334</v>
      </c>
      <c r="X95" s="20">
        <f t="shared" si="1"/>
        <v>210.50860504115226</v>
      </c>
      <c r="Y95" s="23">
        <f t="shared" si="2"/>
        <v>201.81728000000001</v>
      </c>
      <c r="Z95" s="23">
        <f t="shared" si="3"/>
        <v>207.82175342592595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176.40786666666662</v>
      </c>
      <c r="AJ95" s="9">
        <f t="shared" si="8"/>
        <v>0.47176456325392491</v>
      </c>
      <c r="AK95" s="9">
        <f t="shared" si="9"/>
        <v>0.47176456325392491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Encargos'!B13-'Swap - Encargos'!$M13-'Swap - Encargos'!$L13+'Swap - Encargos'!N13)*(1+SUM($B96:$B$228))</f>
        <v>121.0971</v>
      </c>
      <c r="L96" s="4">
        <f>Forward!L96*(1+SUM($B96:$B$228))+(-'Swap - Encargos'!C13-'Swap - Encargos'!$M13-'Swap - Encargos'!$L13+'Swap - Encargos'!O13)*(1+SUM($B96:$B$228))</f>
        <v>139.9083</v>
      </c>
      <c r="M96" s="4">
        <f>Forward!M96*(1+SUM($B96:$B$228))+(-'Swap - Encargos'!D13-'Swap - Encargos'!$M13-'Swap - Encargos'!$L13+'Swap - Encargos'!P13)*(1+SUM($B96:$B$228))</f>
        <v>179.88209999999998</v>
      </c>
      <c r="N96" s="4">
        <f>Forward!N96*(1+SUM($B96:$B$228))+(-'Swap - Encargos'!E13-'Swap - Encargos'!$M13-'Swap - Encargos'!$L13+'Swap - Encargos'!Q13)*(1+SUM($B96:$B$228))</f>
        <v>197.51759999999999</v>
      </c>
      <c r="O96" s="4">
        <f>Forward!O96*(1+SUM($B96:$B$228))+(-'Swap - Encargos'!F13-'Swap - Encargos'!$M13-'Swap - Encargos'!$L13+'Swap - Encargos'!R13)*(1+SUM($B96:$B$228))</f>
        <v>189.2877</v>
      </c>
      <c r="P96" s="4">
        <f>Forward!P96*(1+SUM($B96:$B$228))+(-'Swap - Encargos'!G13-'Swap - Encargos'!$M13-'Swap - Encargos'!$L13+'Swap - Encargos'!S13)*(1+SUM($B96:$B$228))</f>
        <v>201.04470000000001</v>
      </c>
      <c r="Q96" s="4">
        <f>Forward!Q96*(1+SUM($B96:$B$228))+(-'Swap - Encargos'!H13-'Swap - Encargos'!$M13-'Swap - Encargos'!$L13+'Swap - Encargos'!T13)*(1+SUM($B96:$B$228))</f>
        <v>193.9905</v>
      </c>
      <c r="R96" s="4">
        <f>Forward!R96*(1+SUM($B96:$B$228))+(-'Swap - Encargos'!I13-'Swap - Encargos'!$M13-'Swap - Encargos'!$L13+'Swap - Encargos'!U13)*(1+SUM($B96:$B$228))</f>
        <v>193.9905</v>
      </c>
      <c r="S96" s="4">
        <f>Forward!S96*(1+SUM($B96:$B$228))+(-'Swap - Encargos'!J13-'Swap - Encargos'!$M13-'Swap - Encargos'!$L13+'Swap - Encargos'!V13)*(1+SUM($B96:$B$228))</f>
        <v>191.63909999999998</v>
      </c>
      <c r="T96" s="4">
        <f>Forward!T96*(1+SUM($B96:$B$228))+(-'Swap - Encargos'!K13-'Swap - Encargos'!$M13-'Swap - Encargos'!$L13+'Swap - Encargos'!W13)*(1+SUM($B96:$B$228))</f>
        <v>183.4092</v>
      </c>
      <c r="U96" s="4">
        <f>Forward!U96*(1+SUM($B96:$B$228))</f>
        <v>0</v>
      </c>
      <c r="V96" s="6"/>
      <c r="W96" s="20">
        <f t="shared" si="0"/>
        <v>168.19041666666666</v>
      </c>
      <c r="X96" s="20">
        <f t="shared" si="1"/>
        <v>210.50860504115226</v>
      </c>
      <c r="Y96" s="23">
        <f t="shared" si="2"/>
        <v>178.86315999999999</v>
      </c>
      <c r="Z96" s="23">
        <f t="shared" si="3"/>
        <v>207.82175342592595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205.7415833333333</v>
      </c>
      <c r="AJ96" s="9">
        <f t="shared" si="8"/>
        <v>0.55021122378756915</v>
      </c>
      <c r="AK96" s="9">
        <f t="shared" si="9"/>
        <v>0.55021122378756915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Encargos'!B14-'Swap - Encargos'!$M14-'Swap - Encargos'!$L14+'Swap - Encargos'!N14)*(1+SUM($B97:$B$228))</f>
        <v>118.33159999999999</v>
      </c>
      <c r="L97" s="4">
        <f>Forward!L97*(1+SUM($B97:$B$228))+(-'Swap - Encargos'!C14-'Swap - Encargos'!$M14-'Swap - Encargos'!$L14+'Swap - Encargos'!O14)*(1+SUM($B97:$B$228))</f>
        <v>133.5624</v>
      </c>
      <c r="M97" s="4">
        <f>Forward!M97*(1+SUM($B97:$B$228))+(-'Swap - Encargos'!D14-'Swap - Encargos'!$M14-'Swap - Encargos'!$L14+'Swap - Encargos'!P14)*(1+SUM($B97:$B$228))</f>
        <v>182.7696</v>
      </c>
      <c r="N97" s="4">
        <f>Forward!N97*(1+SUM($B97:$B$228))+(-'Swap - Encargos'!E14-'Swap - Encargos'!$M14-'Swap - Encargos'!$L14+'Swap - Encargos'!Q14)*(1+SUM($B97:$B$228))</f>
        <v>192.14240000000001</v>
      </c>
      <c r="O97" s="4">
        <f>Forward!O97*(1+SUM($B97:$B$228))+(-'Swap - Encargos'!F14-'Swap - Encargos'!$M14-'Swap - Encargos'!$L14+'Swap - Encargos'!R14)*(1+SUM($B97:$B$228))</f>
        <v>188.62759999999997</v>
      </c>
      <c r="P97" s="4">
        <f>Forward!P97*(1+SUM($B97:$B$228))+(-'Swap - Encargos'!G14-'Swap - Encargos'!$M14-'Swap - Encargos'!$L14+'Swap - Encargos'!S14)*(1+SUM($B97:$B$228))</f>
        <v>207.3732</v>
      </c>
      <c r="Q97" s="4">
        <f>Forward!Q97*(1+SUM($B97:$B$228))+(-'Swap - Encargos'!H14-'Swap - Encargos'!$M14-'Swap - Encargos'!$L14+'Swap - Encargos'!T14)*(1+SUM($B97:$B$228))</f>
        <v>206.20159999999998</v>
      </c>
      <c r="R97" s="4">
        <f>Forward!R97*(1+SUM($B97:$B$228))+(-'Swap - Encargos'!I14-'Swap - Encargos'!$M14-'Swap - Encargos'!$L14+'Swap - Encargos'!U14)*(1+SUM($B97:$B$228))</f>
        <v>195.65719999999999</v>
      </c>
      <c r="S97" s="4">
        <f>Forward!S97*(1+SUM($B97:$B$228))+(-'Swap - Encargos'!J14-'Swap - Encargos'!$M14-'Swap - Encargos'!$L14+'Swap - Encargos'!V14)*(1+SUM($B97:$B$228))</f>
        <v>190.9708</v>
      </c>
      <c r="T97" s="4">
        <f>Forward!T97*(1+SUM($B97:$B$228))+(-'Swap - Encargos'!K14-'Swap - Encargos'!$M14-'Swap - Encargos'!$L14+'Swap - Encargos'!W14)*(1+SUM($B97:$B$228))</f>
        <v>183.94119999999998</v>
      </c>
      <c r="U97" s="4">
        <f>Forward!U97*(1+SUM($B97:$B$228))</f>
        <v>0</v>
      </c>
      <c r="V97" s="6"/>
      <c r="W97" s="20">
        <f t="shared" si="0"/>
        <v>167.44116666666665</v>
      </c>
      <c r="X97" s="20">
        <f t="shared" si="1"/>
        <v>210.50860504115226</v>
      </c>
      <c r="Y97" s="23">
        <f t="shared" si="2"/>
        <v>179.41101333333333</v>
      </c>
      <c r="Z97" s="23">
        <f t="shared" si="3"/>
        <v>207.82175342592595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206.49083333333331</v>
      </c>
      <c r="AJ97" s="9">
        <f t="shared" si="8"/>
        <v>0.5522149303438415</v>
      </c>
      <c r="AK97" s="9">
        <f t="shared" si="9"/>
        <v>0.5522149303438415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Encargos'!C15-'Swap - Encargos'!$M15-'Swap - Encargos'!$L15+'Swap - Encargos'!O15)*(1+SUM($B98:$B$228))</f>
        <v>125.86320000000001</v>
      </c>
      <c r="M98" s="4">
        <f>Forward!M98*(1+SUM($B98:$B$228))+(-'Swap - Encargos'!D15-'Swap - Encargos'!$M15-'Swap - Encargos'!$L15+'Swap - Encargos'!P15)*(1+SUM($B98:$B$228))</f>
        <v>148.00580000000002</v>
      </c>
      <c r="N98" s="4">
        <f>Forward!N98*(1+SUM($B98:$B$228))+(-'Swap - Encargos'!E15-'Swap - Encargos'!$M15-'Swap - Encargos'!$L15+'Swap - Encargos'!Q15)*(1+SUM($B98:$B$228))</f>
        <v>165.48680000000002</v>
      </c>
      <c r="O98" s="4">
        <f>Forward!O98*(1+SUM($B98:$B$228))+(-'Swap - Encargos'!F15-'Swap - Encargos'!$M15-'Swap - Encargos'!$L15+'Swap - Encargos'!R15)*(1+SUM($B98:$B$228))</f>
        <v>180.637</v>
      </c>
      <c r="P98" s="4">
        <f>Forward!P98*(1+SUM($B98:$B$228))+(-'Swap - Encargos'!G15-'Swap - Encargos'!$M15-'Swap - Encargos'!$L15+'Swap - Encargos'!S15)*(1+SUM($B98:$B$228))</f>
        <v>209.77199999999999</v>
      </c>
      <c r="Q98" s="4">
        <f>Forward!Q98*(1+SUM($B98:$B$228))+(-'Swap - Encargos'!H15-'Swap - Encargos'!$M15-'Swap - Encargos'!$L15+'Swap - Encargos'!T15)*(1+SUM($B98:$B$228))</f>
        <v>205.1104</v>
      </c>
      <c r="R98" s="4">
        <f>Forward!R98*(1+SUM($B98:$B$228))+(-'Swap - Encargos'!I15-'Swap - Encargos'!$M15-'Swap - Encargos'!$L15+'Swap - Encargos'!U15)*(1+SUM($B98:$B$228))</f>
        <v>198.11799999999999</v>
      </c>
      <c r="S98" s="4">
        <f>Forward!S98*(1+SUM($B98:$B$228))+(-'Swap - Encargos'!J15-'Swap - Encargos'!$M15-'Swap - Encargos'!$L15+'Swap - Encargos'!V15)*(1+SUM($B98:$B$228))</f>
        <v>193.4564</v>
      </c>
      <c r="T98" s="4">
        <f>Forward!T98*(1+SUM($B98:$B$228))+(-'Swap - Encargos'!K15-'Swap - Encargos'!$M15-'Swap - Encargos'!$L15+'Swap - Encargos'!W15)*(1+SUM($B98:$B$228))</f>
        <v>186.464</v>
      </c>
      <c r="U98" s="4">
        <f>Forward!U98*(1+SUM($B98:$B$228))</f>
        <v>0</v>
      </c>
      <c r="V98" s="6"/>
      <c r="W98" s="20">
        <f t="shared" si="0"/>
        <v>146.45193333333336</v>
      </c>
      <c r="X98" s="20">
        <f t="shared" si="1"/>
        <v>210.50860504115226</v>
      </c>
      <c r="Y98" s="23">
        <f t="shared" si="2"/>
        <v>165.95296000000002</v>
      </c>
      <c r="Z98" s="23">
        <f t="shared" si="3"/>
        <v>207.82175342592595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222.74678666666662</v>
      </c>
      <c r="AJ98" s="9">
        <f t="shared" si="8"/>
        <v>0.60332491582491576</v>
      </c>
      <c r="AK98" s="9">
        <f t="shared" si="9"/>
        <v>0.60332491582491576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Encargos'!C16-'Swap - Encargos'!$M16-'Swap - Encargos'!$L16+'Swap - Encargos'!O16)*(1+SUM($B99:$B$228))</f>
        <v>129.93119999999999</v>
      </c>
      <c r="M99" s="4">
        <f>Forward!M99*(1+SUM($B99:$B$228))+(-'Swap - Encargos'!D16-'Swap - Encargos'!$M16-'Swap - Encargos'!$L16+'Swap - Encargos'!P16)*(1+SUM($B99:$B$228))</f>
        <v>134.57159999999999</v>
      </c>
      <c r="N99" s="4">
        <f>Forward!N99*(1+SUM($B99:$B$228))+(-'Swap - Encargos'!E16-'Swap - Encargos'!$M16-'Swap - Encargos'!$L16+'Swap - Encargos'!Q16)*(1+SUM($B99:$B$228))</f>
        <v>147.33269999999999</v>
      </c>
      <c r="O99" s="4">
        <f>Forward!O99*(1+SUM($B99:$B$228))+(-'Swap - Encargos'!F16-'Swap - Encargos'!$M16-'Swap - Encargos'!$L16+'Swap - Encargos'!R16)*(1+SUM($B99:$B$228))</f>
        <v>167.05439999999999</v>
      </c>
      <c r="P99" s="4">
        <f>Forward!P99*(1+SUM($B99:$B$228))+(-'Swap - Encargos'!G16-'Swap - Encargos'!$M16-'Swap - Encargos'!$L16+'Swap - Encargos'!S16)*(1+SUM($B99:$B$228))</f>
        <v>212.29829999999998</v>
      </c>
      <c r="Q99" s="4">
        <f>Forward!Q99*(1+SUM($B99:$B$228))+(-'Swap - Encargos'!H16-'Swap - Encargos'!$M16-'Swap - Encargos'!$L16+'Swap - Encargos'!T16)*(1+SUM($B99:$B$228))</f>
        <v>207.65789999999998</v>
      </c>
      <c r="R99" s="4">
        <f>Forward!R99*(1+SUM($B99:$B$228))+(-'Swap - Encargos'!I16-'Swap - Encargos'!$M16-'Swap - Encargos'!$L16+'Swap - Encargos'!U16)*(1+SUM($B99:$B$228))</f>
        <v>201.85739999999998</v>
      </c>
      <c r="S99" s="4">
        <f>Forward!S99*(1+SUM($B99:$B$228))+(-'Swap - Encargos'!J16-'Swap - Encargos'!$M16-'Swap - Encargos'!$L16+'Swap - Encargos'!V16)*(1+SUM($B99:$B$228))</f>
        <v>197.21699999999998</v>
      </c>
      <c r="T99" s="4">
        <f>Forward!T99*(1+SUM($B99:$B$228))+(-'Swap - Encargos'!K16-'Swap - Encargos'!$M16-'Swap - Encargos'!$L16+'Swap - Encargos'!W16)*(1+SUM($B99:$B$228))</f>
        <v>190.25639999999999</v>
      </c>
      <c r="U99" s="4">
        <f>Forward!U99*(1+SUM($B99:$B$228))</f>
        <v>0</v>
      </c>
      <c r="V99" s="6"/>
      <c r="W99" s="20">
        <f t="shared" si="0"/>
        <v>138.30969999999999</v>
      </c>
      <c r="X99" s="20">
        <f t="shared" si="1"/>
        <v>210.50860504115226</v>
      </c>
      <c r="Y99" s="23">
        <f t="shared" si="2"/>
        <v>159.533085</v>
      </c>
      <c r="Z99" s="23">
        <f t="shared" si="3"/>
        <v>207.82175342592595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230.88901999999999</v>
      </c>
      <c r="AJ99" s="9">
        <f t="shared" si="8"/>
        <v>0.62537871203887163</v>
      </c>
      <c r="AK99" s="9">
        <f t="shared" si="9"/>
        <v>0.62537871203887163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Encargos'!C17-'Swap - Encargos'!$M17-'Swap - Encargos'!$L17+'Swap - Encargos'!O17)*(1+SUM($B100:$B$228))</f>
        <v>124.38359999999999</v>
      </c>
      <c r="M100" s="4">
        <f>Forward!M100*(1+SUM($B100:$B$228))+(-'Swap - Encargos'!D17-'Swap - Encargos'!$M17-'Swap - Encargos'!$L17+'Swap - Encargos'!P17)*(1+SUM($B100:$B$228))</f>
        <v>141.6591</v>
      </c>
      <c r="N100" s="4">
        <f>Forward!N100*(1+SUM($B100:$B$228))+(-'Swap - Encargos'!E17-'Swap - Encargos'!$M17-'Swap - Encargos'!$L17+'Swap - Encargos'!Q17)*(1+SUM($B100:$B$228))</f>
        <v>146.26590000000002</v>
      </c>
      <c r="O100" s="4">
        <f>Forward!O100*(1+SUM($B100:$B$228))+(-'Swap - Encargos'!F17-'Swap - Encargos'!$M17-'Swap - Encargos'!$L17+'Swap - Encargos'!R17)*(1+SUM($B100:$B$228))</f>
        <v>158.93459999999999</v>
      </c>
      <c r="P100" s="4">
        <f>Forward!P100*(1+SUM($B100:$B$228))+(-'Swap - Encargos'!G17-'Swap - Encargos'!$M17-'Swap - Encargos'!$L17+'Swap - Encargos'!S17)*(1+SUM($B100:$B$228))</f>
        <v>184.27199999999999</v>
      </c>
      <c r="Q100" s="4">
        <f>Forward!Q100*(1+SUM($B100:$B$228))+(-'Swap - Encargos'!H17-'Swap - Encargos'!$M17-'Swap - Encargos'!$L17+'Swap - Encargos'!T17)*(1+SUM($B100:$B$228))</f>
        <v>200.39579999999998</v>
      </c>
      <c r="R100" s="4">
        <f>Forward!R100*(1+SUM($B100:$B$228))+(-'Swap - Encargos'!I17-'Swap - Encargos'!$M17-'Swap - Encargos'!$L17+'Swap - Encargos'!U17)*(1+SUM($B100:$B$228))</f>
        <v>193.48560000000001</v>
      </c>
      <c r="S100" s="4">
        <f>Forward!S100*(1+SUM($B100:$B$228))+(-'Swap - Encargos'!J17-'Swap - Encargos'!$M17-'Swap - Encargos'!$L17+'Swap - Encargos'!V17)*(1+SUM($B100:$B$228))</f>
        <v>188.87879999999998</v>
      </c>
      <c r="T100" s="4">
        <f>Forward!T100*(1+SUM($B100:$B$228))+(-'Swap - Encargos'!K17-'Swap - Encargos'!$M17-'Swap - Encargos'!$L17+'Swap - Encargos'!W17)*(1+SUM($B100:$B$228))</f>
        <v>181.96860000000001</v>
      </c>
      <c r="U100" s="4">
        <f>Forward!U100*(1+SUM($B100:$B$228))</f>
        <v>0</v>
      </c>
      <c r="V100" s="6"/>
      <c r="W100" s="20">
        <f t="shared" si="0"/>
        <v>139.35569999999998</v>
      </c>
      <c r="X100" s="20">
        <f t="shared" si="1"/>
        <v>210.50860504115226</v>
      </c>
      <c r="Y100" s="23">
        <f t="shared" si="2"/>
        <v>153.63677999999999</v>
      </c>
      <c r="Z100" s="23">
        <f t="shared" si="3"/>
        <v>207.82175342592595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229.84302</v>
      </c>
      <c r="AJ100" s="9">
        <f t="shared" si="8"/>
        <v>0.62254554945369256</v>
      </c>
      <c r="AK100" s="9">
        <f t="shared" si="9"/>
        <v>0.62254554945369256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Encargos'!C18-'Swap - Encargos'!$M18-'Swap - Encargos'!$L18+'Swap - Encargos'!O18)*(1+SUM($B101:$B$228))</f>
        <v>120.18300000000001</v>
      </c>
      <c r="M101" s="4">
        <f>Forward!M101*(1+SUM($B101:$B$228))+(-'Swap - Encargos'!D18-'Swap - Encargos'!$M18-'Swap - Encargos'!$L18+'Swap - Encargos'!P18)*(1+SUM($B101:$B$228))</f>
        <v>124.76140000000001</v>
      </c>
      <c r="N101" s="4">
        <f>Forward!N101*(1+SUM($B101:$B$228))+(-'Swap - Encargos'!E18-'Swap - Encargos'!$M18-'Swap - Encargos'!$L18+'Swap - Encargos'!Q18)*(1+SUM($B101:$B$228))</f>
        <v>130.48440000000002</v>
      </c>
      <c r="O101" s="4">
        <f>Forward!O101*(1+SUM($B101:$B$228))+(-'Swap - Encargos'!F18-'Swap - Encargos'!$M18-'Swap - Encargos'!$L18+'Swap - Encargos'!R18)*(1+SUM($B101:$B$228))</f>
        <v>144.21960000000001</v>
      </c>
      <c r="P101" s="4">
        <f>Forward!P101*(1+SUM($B101:$B$228))+(-'Swap - Encargos'!G18-'Swap - Encargos'!$M18-'Swap - Encargos'!$L18+'Swap - Encargos'!S18)*(1+SUM($B101:$B$228))</f>
        <v>177.41300000000001</v>
      </c>
      <c r="Q101" s="4">
        <f>Forward!Q101*(1+SUM($B101:$B$228))+(-'Swap - Encargos'!H18-'Swap - Encargos'!$M18-'Swap - Encargos'!$L18+'Swap - Encargos'!T18)*(1+SUM($B101:$B$228))</f>
        <v>193.4374</v>
      </c>
      <c r="R101" s="4">
        <f>Forward!R101*(1+SUM($B101:$B$228))+(-'Swap - Encargos'!I18-'Swap - Encargos'!$M18-'Swap - Encargos'!$L18+'Swap - Encargos'!U18)*(1+SUM($B101:$B$228))</f>
        <v>191.1482</v>
      </c>
      <c r="S101" s="4">
        <f>Forward!S101*(1+SUM($B101:$B$228))+(-'Swap - Encargos'!J18-'Swap - Encargos'!$M18-'Swap - Encargos'!$L18+'Swap - Encargos'!V18)*(1+SUM($B101:$B$228))</f>
        <v>190.00360000000003</v>
      </c>
      <c r="T101" s="4">
        <f>Forward!T101*(1+SUM($B101:$B$228))+(-'Swap - Encargos'!K18-'Swap - Encargos'!$M18-'Swap - Encargos'!$L18+'Swap - Encargos'!W18)*(1+SUM($B101:$B$228))</f>
        <v>186.56979999999999</v>
      </c>
      <c r="U101" s="4">
        <f>Forward!U101*(1+SUM($B101:$B$228))</f>
        <v>0</v>
      </c>
      <c r="V101" s="6"/>
      <c r="W101" s="20">
        <f t="shared" si="0"/>
        <v>127.14598333333336</v>
      </c>
      <c r="X101" s="20">
        <f t="shared" si="1"/>
        <v>210.50860504115226</v>
      </c>
      <c r="Y101" s="23">
        <f t="shared" si="2"/>
        <v>143.07500000000002</v>
      </c>
      <c r="Z101" s="23">
        <f t="shared" si="3"/>
        <v>207.82175342592595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242.05273666666662</v>
      </c>
      <c r="AJ101" s="9">
        <f t="shared" si="8"/>
        <v>0.65561640264263821</v>
      </c>
      <c r="AK101" s="9">
        <f t="shared" si="9"/>
        <v>0.65561640264263821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Encargos'!C19-'Swap - Encargos'!$M19-'Swap - Encargos'!$L19+'Swap - Encargos'!O19)*(1+SUM($B102:$B$228))</f>
        <v>127.55680000000001</v>
      </c>
      <c r="M102" s="4">
        <f>Forward!M102*(1+SUM($B102:$B$228))+(-'Swap - Encargos'!D19-'Swap - Encargos'!$M19-'Swap - Encargos'!$L19+'Swap - Encargos'!P19)*(1+SUM($B102:$B$228))</f>
        <v>125.279</v>
      </c>
      <c r="N102" s="4">
        <f>Forward!N102*(1+SUM($B102:$B$228))+(-'Swap - Encargos'!E19-'Swap - Encargos'!$M19-'Swap - Encargos'!$L19+'Swap - Encargos'!Q19)*(1+SUM($B102:$B$228))</f>
        <v>143.50139999999999</v>
      </c>
      <c r="O102" s="4">
        <f>Forward!O102*(1+SUM($B102:$B$228))+(-'Swap - Encargos'!F19-'Swap - Encargos'!$M19-'Swap - Encargos'!$L19+'Swap - Encargos'!R19)*(1+SUM($B102:$B$228))</f>
        <v>154.89040000000003</v>
      </c>
      <c r="P102" s="4">
        <f>Forward!P102*(1+SUM($B102:$B$228))+(-'Swap - Encargos'!G19-'Swap - Encargos'!$M19-'Swap - Encargos'!$L19+'Swap - Encargos'!S19)*(1+SUM($B102:$B$228))</f>
        <v>170.83500000000001</v>
      </c>
      <c r="Q102" s="4">
        <f>Forward!Q102*(1+SUM($B102:$B$228))+(-'Swap - Encargos'!H19-'Swap - Encargos'!$M19-'Swap - Encargos'!$L19+'Swap - Encargos'!T19)*(1+SUM($B102:$B$228))</f>
        <v>189.0574</v>
      </c>
      <c r="R102" s="4">
        <f>Forward!R102*(1+SUM($B102:$B$228))+(-'Swap - Encargos'!I19-'Swap - Encargos'!$M19-'Swap - Encargos'!$L19+'Swap - Encargos'!U19)*(1+SUM($B102:$B$228))</f>
        <v>185.64070000000001</v>
      </c>
      <c r="S102" s="4">
        <f>Forward!S102*(1+SUM($B102:$B$228))+(-'Swap - Encargos'!J19-'Swap - Encargos'!$M19-'Swap - Encargos'!$L19+'Swap - Encargos'!V19)*(1+SUM($B102:$B$228))</f>
        <v>183.3629</v>
      </c>
      <c r="T102" s="4">
        <f>Forward!T102*(1+SUM($B102:$B$228))+(-'Swap - Encargos'!K19-'Swap - Encargos'!$M19-'Swap - Encargos'!$L19+'Swap - Encargos'!W19)*(1+SUM($B102:$B$228))</f>
        <v>181.08510000000001</v>
      </c>
      <c r="U102" s="4">
        <f>Forward!U102*(1+SUM($B102:$B$228))</f>
        <v>0</v>
      </c>
      <c r="V102" s="6"/>
      <c r="W102" s="20">
        <f t="shared" si="0"/>
        <v>135.14946666666665</v>
      </c>
      <c r="X102" s="20">
        <f t="shared" si="1"/>
        <v>210.50860504115226</v>
      </c>
      <c r="Y102" s="23">
        <f t="shared" si="2"/>
        <v>148.51256000000004</v>
      </c>
      <c r="Z102" s="23">
        <f t="shared" si="3"/>
        <v>207.82175342592595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234.04925333333333</v>
      </c>
      <c r="AJ102" s="9">
        <f t="shared" si="8"/>
        <v>0.63393842029932645</v>
      </c>
      <c r="AK102" s="9">
        <f t="shared" si="9"/>
        <v>0.63393842029932645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Encargos'!C20-'Swap - Encargos'!$M20-'Swap - Encargos'!$L20+'Swap - Encargos'!O20)*(1+SUM($B103:$B$228))</f>
        <v>121.61620000000001</v>
      </c>
      <c r="M103" s="4">
        <f>Forward!M103*(1+SUM($B103:$B$228))+(-'Swap - Encargos'!D20-'Swap - Encargos'!$M20-'Swap - Encargos'!$L20+'Swap - Encargos'!P20)*(1+SUM($B103:$B$228))</f>
        <v>126.16260000000001</v>
      </c>
      <c r="N103" s="4">
        <f>Forward!N103*(1+SUM($B103:$B$228))+(-'Swap - Encargos'!E20-'Swap - Encargos'!$M20-'Swap - Encargos'!$L20+'Swap - Encargos'!Q20)*(1+SUM($B103:$B$228))</f>
        <v>142.07500000000002</v>
      </c>
      <c r="O103" s="4">
        <f>Forward!O103*(1+SUM($B103:$B$228))+(-'Swap - Encargos'!F20-'Swap - Encargos'!$M20-'Swap - Encargos'!$L20+'Swap - Encargos'!R20)*(1+SUM($B103:$B$228))</f>
        <v>150.03119999999998</v>
      </c>
      <c r="P103" s="4">
        <f>Forward!P103*(1+SUM($B103:$B$228))+(-'Swap - Encargos'!G20-'Swap - Encargos'!$M20-'Swap - Encargos'!$L20+'Swap - Encargos'!S20)*(1+SUM($B103:$B$228))</f>
        <v>162.53380000000001</v>
      </c>
      <c r="Q103" s="4">
        <f>Forward!Q103*(1+SUM($B103:$B$228))+(-'Swap - Encargos'!H20-'Swap - Encargos'!$M20-'Swap - Encargos'!$L20+'Swap - Encargos'!T20)*(1+SUM($B103:$B$228))</f>
        <v>181.85600000000002</v>
      </c>
      <c r="R103" s="4">
        <f>Forward!R103*(1+SUM($B103:$B$228))+(-'Swap - Encargos'!I20-'Swap - Encargos'!$M20-'Swap - Encargos'!$L20+'Swap - Encargos'!U20)*(1+SUM($B103:$B$228))</f>
        <v>179.58280000000002</v>
      </c>
      <c r="S103" s="4">
        <f>Forward!S103*(1+SUM($B103:$B$228))+(-'Swap - Encargos'!J20-'Swap - Encargos'!$M20-'Swap - Encargos'!$L20+'Swap - Encargos'!V20)*(1+SUM($B103:$B$228))</f>
        <v>177.30960000000002</v>
      </c>
      <c r="T103" s="4">
        <f>Forward!T103*(1+SUM($B103:$B$228))+(-'Swap - Encargos'!K20-'Swap - Encargos'!$M20-'Swap - Encargos'!$L20+'Swap - Encargos'!W20)*(1+SUM($B103:$B$228))</f>
        <v>175.03640000000001</v>
      </c>
      <c r="U103" s="4">
        <f>Forward!U103*(1+SUM($B103:$B$228))</f>
        <v>0</v>
      </c>
      <c r="V103" s="6"/>
      <c r="W103" s="20">
        <f t="shared" si="0"/>
        <v>133.89779444444446</v>
      </c>
      <c r="X103" s="20">
        <f t="shared" si="1"/>
        <v>210.50860504115226</v>
      </c>
      <c r="Y103" s="23">
        <f t="shared" si="2"/>
        <v>145.50374333333335</v>
      </c>
      <c r="Z103" s="23">
        <f t="shared" si="3"/>
        <v>207.82175342592595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235.30092555555552</v>
      </c>
      <c r="AJ103" s="9">
        <f t="shared" si="8"/>
        <v>0.63732866017399936</v>
      </c>
      <c r="AK103" s="9">
        <f t="shared" si="9"/>
        <v>0.63732866017399936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Encargos'!C21-'Swap - Encargos'!$M21-'Swap - Encargos'!$L21+'Swap - Encargos'!O21)*(1+SUM($B104:$B$228))</f>
        <v>127.38879999999999</v>
      </c>
      <c r="M104" s="4">
        <f>Forward!M104*(1+SUM($B104:$B$228))+(-'Swap - Encargos'!D21-'Swap - Encargos'!$M21-'Swap - Encargos'!$L21+'Swap - Encargos'!P21)*(1+SUM($B104:$B$228))</f>
        <v>129.6636</v>
      </c>
      <c r="N104" s="4">
        <f>Forward!N104*(1+SUM($B104:$B$228))+(-'Swap - Encargos'!E21-'Swap - Encargos'!$M21-'Swap - Encargos'!$L21+'Swap - Encargos'!Q21)*(1+SUM($B104:$B$228))</f>
        <v>141.0376</v>
      </c>
      <c r="O104" s="4">
        <f>Forward!O104*(1+SUM($B104:$B$228))+(-'Swap - Encargos'!F21-'Swap - Encargos'!$M21-'Swap - Encargos'!$L21+'Swap - Encargos'!R21)*(1+SUM($B104:$B$228))</f>
        <v>147.86199999999999</v>
      </c>
      <c r="P104" s="4">
        <f>Forward!P104*(1+SUM($B104:$B$228))+(-'Swap - Encargos'!G21-'Swap - Encargos'!$M21-'Swap - Encargos'!$L21+'Swap - Encargos'!S21)*(1+SUM($B104:$B$228))</f>
        <v>156.96119999999999</v>
      </c>
      <c r="Q104" s="4">
        <f>Forward!Q104*(1+SUM($B104:$B$228))+(-'Swap - Encargos'!H21-'Swap - Encargos'!$M21-'Swap - Encargos'!$L21+'Swap - Encargos'!T21)*(1+SUM($B104:$B$228))</f>
        <v>177.43439999999998</v>
      </c>
      <c r="R104" s="4">
        <f>Forward!R104*(1+SUM($B104:$B$228))+(-'Swap - Encargos'!I21-'Swap - Encargos'!$M21-'Swap - Encargos'!$L21+'Swap - Encargos'!U21)*(1+SUM($B104:$B$228))</f>
        <v>174.0222</v>
      </c>
      <c r="S104" s="4">
        <f>Forward!S104*(1+SUM($B104:$B$228))+(-'Swap - Encargos'!J21-'Swap - Encargos'!$M21-'Swap - Encargos'!$L21+'Swap - Encargos'!V21)*(1+SUM($B104:$B$228))</f>
        <v>171.7474</v>
      </c>
      <c r="T104" s="4">
        <f>Forward!T104*(1+SUM($B104:$B$228))+(-'Swap - Encargos'!K21-'Swap - Encargos'!$M21-'Swap - Encargos'!$L21+'Swap - Encargos'!W21)*(1+SUM($B104:$B$228))</f>
        <v>169.4726</v>
      </c>
      <c r="U104" s="4">
        <f>Forward!U104*(1+SUM($B104:$B$228))</f>
        <v>0</v>
      </c>
      <c r="V104" s="6"/>
      <c r="W104" s="20">
        <f t="shared" si="0"/>
        <v>136.10886666666667</v>
      </c>
      <c r="X104" s="20">
        <f t="shared" si="1"/>
        <v>210.50860504115226</v>
      </c>
      <c r="Y104" s="23">
        <f t="shared" si="2"/>
        <v>145.58720000000002</v>
      </c>
      <c r="Z104" s="23">
        <f t="shared" si="3"/>
        <v>207.82175342592595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233.08985333333331</v>
      </c>
      <c r="AJ104" s="9">
        <f t="shared" si="8"/>
        <v>0.63133981974079789</v>
      </c>
      <c r="AK104" s="9">
        <f t="shared" si="9"/>
        <v>0.63133981974079789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Encargos'!C22-'Swap - Encargos'!$M22-'Swap - Encargos'!$L22+'Swap - Encargos'!O22)*(1+SUM($B105:$B$228))</f>
        <v>134.07160000000002</v>
      </c>
      <c r="M105" s="4">
        <f>Forward!M105*(1+SUM($B105:$B$228))+(-'Swap - Encargos'!D22-'Swap - Encargos'!$M22-'Swap - Encargos'!$L22+'Swap - Encargos'!P22)*(1+SUM($B105:$B$228))</f>
        <v>122.70960000000001</v>
      </c>
      <c r="N105" s="4">
        <f>Forward!N105*(1+SUM($B105:$B$228))+(-'Swap - Encargos'!E22-'Swap - Encargos'!$M22-'Swap - Encargos'!$L22+'Swap - Encargos'!Q22)*(1+SUM($B105:$B$228))</f>
        <v>140.8888</v>
      </c>
      <c r="O105" s="4">
        <f>Forward!O105*(1+SUM($B105:$B$228))+(-'Swap - Encargos'!F22-'Swap - Encargos'!$M22-'Swap - Encargos'!$L22+'Swap - Encargos'!R22)*(1+SUM($B105:$B$228))</f>
        <v>153.38700000000003</v>
      </c>
      <c r="P105" s="4">
        <f>Forward!P105*(1+SUM($B105:$B$228))+(-'Swap - Encargos'!G22-'Swap - Encargos'!$M22-'Swap - Encargos'!$L22+'Swap - Encargos'!S22)*(1+SUM($B105:$B$228))</f>
        <v>162.47660000000002</v>
      </c>
      <c r="Q105" s="4">
        <f>Forward!Q105*(1+SUM($B105:$B$228))+(-'Swap - Encargos'!H22-'Swap - Encargos'!$M22-'Swap - Encargos'!$L22+'Swap - Encargos'!T22)*(1+SUM($B105:$B$228))</f>
        <v>170.43</v>
      </c>
      <c r="R105" s="4">
        <f>Forward!R105*(1+SUM($B105:$B$228))+(-'Swap - Encargos'!I22-'Swap - Encargos'!$M22-'Swap - Encargos'!$L22+'Swap - Encargos'!U22)*(1+SUM($B105:$B$228))</f>
        <v>171.56620000000001</v>
      </c>
      <c r="S105" s="4">
        <f>Forward!S105*(1+SUM($B105:$B$228))+(-'Swap - Encargos'!J22-'Swap - Encargos'!$M22-'Swap - Encargos'!$L22+'Swap - Encargos'!V22)*(1+SUM($B105:$B$228))</f>
        <v>169.2938</v>
      </c>
      <c r="T105" s="4">
        <f>Forward!T105*(1+SUM($B105:$B$228))+(-'Swap - Encargos'!K22-'Swap - Encargos'!$M22-'Swap - Encargos'!$L22+'Swap - Encargos'!W22)*(1+SUM($B105:$B$228))</f>
        <v>167.02140000000003</v>
      </c>
      <c r="U105" s="4">
        <f>Forward!U105*(1+SUM($B105:$B$228))</f>
        <v>0</v>
      </c>
      <c r="V105" s="6"/>
      <c r="W105" s="20">
        <f t="shared" si="0"/>
        <v>136.31243888888892</v>
      </c>
      <c r="X105" s="20">
        <f t="shared" si="1"/>
        <v>210.50860504115226</v>
      </c>
      <c r="Y105" s="23">
        <f t="shared" si="2"/>
        <v>146.94853333333333</v>
      </c>
      <c r="Z105" s="23">
        <f t="shared" si="3"/>
        <v>207.82175342592595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232.88628111111106</v>
      </c>
      <c r="AJ105" s="9">
        <f t="shared" si="8"/>
        <v>0.63078843044502175</v>
      </c>
      <c r="AK105" s="9">
        <f t="shared" si="9"/>
        <v>0.63078843044502175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Encargos'!C23-'Swap - Encargos'!$M23-'Swap - Encargos'!$L23+'Swap - Encargos'!O23)*(1+SUM($B106:$B$228))</f>
        <v>124.663</v>
      </c>
      <c r="M106" s="4">
        <f>Forward!M106*(1+SUM($B106:$B$228))+(-'Swap - Encargos'!D23-'Swap - Encargos'!$M23-'Swap - Encargos'!$L23+'Swap - Encargos'!P23)*(1+SUM($B106:$B$228))</f>
        <v>123.52970000000001</v>
      </c>
      <c r="N106" s="4">
        <f>Forward!N106*(1+SUM($B106:$B$228))+(-'Swap - Encargos'!E23-'Swap - Encargos'!$M23-'Swap - Encargos'!$L23+'Swap - Encargos'!Q23)*(1+SUM($B106:$B$228))</f>
        <v>135.99599999999998</v>
      </c>
      <c r="O106" s="4">
        <f>Forward!O106*(1+SUM($B106:$B$228))+(-'Swap - Encargos'!F23-'Swap - Encargos'!$M23-'Swap - Encargos'!$L23+'Swap - Encargos'!R23)*(1+SUM($B106:$B$228))</f>
        <v>147.32900000000001</v>
      </c>
      <c r="P106" s="4">
        <f>Forward!P106*(1+SUM($B106:$B$228))+(-'Swap - Encargos'!G23-'Swap - Encargos'!$M23-'Swap - Encargos'!$L23+'Swap - Encargos'!S23)*(1+SUM($B106:$B$228))</f>
        <v>164.32849999999999</v>
      </c>
      <c r="Q106" s="4">
        <f>Forward!Q106*(1+SUM($B106:$B$228))+(-'Swap - Encargos'!H23-'Swap - Encargos'!$M23-'Swap - Encargos'!$L23+'Swap - Encargos'!T23)*(1+SUM($B106:$B$228))</f>
        <v>173.39489999999998</v>
      </c>
      <c r="R106" s="4">
        <f>Forward!R106*(1+SUM($B106:$B$228))+(-'Swap - Encargos'!I23-'Swap - Encargos'!$M23-'Swap - Encargos'!$L23+'Swap - Encargos'!U23)*(1+SUM($B106:$B$228))</f>
        <v>173.39490000000001</v>
      </c>
      <c r="S106" s="4">
        <f>Forward!S106*(1+SUM($B106:$B$228))+(-'Swap - Encargos'!J23-'Swap - Encargos'!$M23-'Swap - Encargos'!$L23+'Swap - Encargos'!V23)*(1+SUM($B106:$B$228))</f>
        <v>171.1283</v>
      </c>
      <c r="T106" s="4">
        <f>Forward!T106*(1+SUM($B106:$B$228))+(-'Swap - Encargos'!K23-'Swap - Encargos'!$M23-'Swap - Encargos'!$L23+'Swap - Encargos'!W23)*(1+SUM($B106:$B$228))</f>
        <v>168.86169999999998</v>
      </c>
      <c r="U106" s="4">
        <f>Forward!U106*(1+SUM($B106:$B$228))</f>
        <v>0</v>
      </c>
      <c r="V106" s="6"/>
      <c r="W106" s="20">
        <f t="shared" si="0"/>
        <v>133.09978888888887</v>
      </c>
      <c r="X106" s="20">
        <f t="shared" si="1"/>
        <v>210.50860504115226</v>
      </c>
      <c r="Y106" s="23">
        <f t="shared" si="2"/>
        <v>145.66682666666665</v>
      </c>
      <c r="Z106" s="23">
        <f t="shared" si="3"/>
        <v>207.82175342592595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236.09893111111111</v>
      </c>
      <c r="AJ106" s="9">
        <f t="shared" si="8"/>
        <v>0.63949011283438661</v>
      </c>
      <c r="AK106" s="9">
        <f t="shared" si="9"/>
        <v>0.63949011283438661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Encargos'!C24-'Swap - Encargos'!$M24-'Swap - Encargos'!$L24+'Swap - Encargos'!O24)*(1+SUM($B107:$B$228))</f>
        <v>128.8998</v>
      </c>
      <c r="M107" s="4">
        <f>Forward!M107*(1+SUM($B107:$B$228))+(-'Swap - Encargos'!D24-'Swap - Encargos'!$M24-'Swap - Encargos'!$L24+'Swap - Encargos'!P24)*(1+SUM($B107:$B$228))</f>
        <v>123.24630000000001</v>
      </c>
      <c r="N107" s="4">
        <f>Forward!N107*(1+SUM($B107:$B$228))+(-'Swap - Encargos'!E24-'Swap - Encargos'!$M24-'Swap - Encargos'!$L24+'Swap - Encargos'!Q24)*(1+SUM($B107:$B$228))</f>
        <v>144.7296</v>
      </c>
      <c r="O107" s="4">
        <f>Forward!O107*(1+SUM($B107:$B$228))+(-'Swap - Encargos'!F24-'Swap - Encargos'!$M24-'Swap - Encargos'!$L24+'Swap - Encargos'!R24)*(1+SUM($B107:$B$228))</f>
        <v>148.1217</v>
      </c>
      <c r="P107" s="4">
        <f>Forward!P107*(1+SUM($B107:$B$228))+(-'Swap - Encargos'!G24-'Swap - Encargos'!$M24-'Swap - Encargos'!$L24+'Swap - Encargos'!S24)*(1+SUM($B107:$B$228))</f>
        <v>158.298</v>
      </c>
      <c r="Q107" s="4">
        <f>Forward!Q107*(1+SUM($B107:$B$228))+(-'Swap - Encargos'!H24-'Swap - Encargos'!$M24-'Swap - Encargos'!$L24+'Swap - Encargos'!T24)*(1+SUM($B107:$B$228))</f>
        <v>169.60500000000002</v>
      </c>
      <c r="R107" s="4">
        <f>Forward!R107*(1+SUM($B107:$B$228))+(-'Swap - Encargos'!I24-'Swap - Encargos'!$M24-'Swap - Encargos'!$L24+'Swap - Encargos'!U24)*(1+SUM($B107:$B$228))</f>
        <v>168.4743</v>
      </c>
      <c r="S107" s="4">
        <f>Forward!S107*(1+SUM($B107:$B$228))+(-'Swap - Encargos'!J24-'Swap - Encargos'!$M24-'Swap - Encargos'!$L24+'Swap - Encargos'!V24)*(1+SUM($B107:$B$228))</f>
        <v>166.21289999999999</v>
      </c>
      <c r="T107" s="4">
        <f>Forward!T107*(1+SUM($B107:$B$228))+(-'Swap - Encargos'!K24-'Swap - Encargos'!$M24-'Swap - Encargos'!$L24+'Swap - Encargos'!W24)*(1+SUM($B107:$B$228))</f>
        <v>163.95150000000001</v>
      </c>
      <c r="U107" s="4">
        <f>Forward!U107*(1+SUM($B107:$B$228))</f>
        <v>0</v>
      </c>
      <c r="V107" s="6"/>
      <c r="W107" s="20">
        <f t="shared" si="0"/>
        <v>137.097375</v>
      </c>
      <c r="X107" s="20">
        <f t="shared" si="1"/>
        <v>210.50860504115226</v>
      </c>
      <c r="Y107" s="23">
        <f t="shared" si="2"/>
        <v>146.76486000000003</v>
      </c>
      <c r="Z107" s="23">
        <f t="shared" si="3"/>
        <v>207.82175342592595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232.10134499999998</v>
      </c>
      <c r="AJ107" s="9">
        <f t="shared" si="8"/>
        <v>0.62866237726934693</v>
      </c>
      <c r="AK107" s="9">
        <f t="shared" si="9"/>
        <v>0.62866237726934693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Encargos'!C25-'Swap - Encargos'!$M25-'Swap - Encargos'!$L25+'Swap - Encargos'!O25)*(1+SUM($B108:$B$228))</f>
        <v>129.75450000000001</v>
      </c>
      <c r="M108" s="4">
        <f>Forward!M108*(1+SUM($B108:$B$228))+(-'Swap - Encargos'!D25-'Swap - Encargos'!$M25-'Swap - Encargos'!$L25+'Swap - Encargos'!P25)*(1+SUM($B108:$B$228))</f>
        <v>136.52430000000001</v>
      </c>
      <c r="N108" s="4">
        <f>Forward!N108*(1+SUM($B108:$B$228))+(-'Swap - Encargos'!E25-'Swap - Encargos'!$M25-'Swap - Encargos'!$L25+'Swap - Encargos'!Q25)*(1+SUM($B108:$B$228))</f>
        <v>153.44880000000001</v>
      </c>
      <c r="O108" s="4">
        <f>Forward!O108*(1+SUM($B108:$B$228))+(-'Swap - Encargos'!F25-'Swap - Encargos'!$M25-'Swap - Encargos'!$L25+'Swap - Encargos'!R25)*(1+SUM($B108:$B$228))</f>
        <v>155.70540000000003</v>
      </c>
      <c r="P108" s="4">
        <f>Forward!P108*(1+SUM($B108:$B$228))+(-'Swap - Encargos'!G25-'Swap - Encargos'!$M25-'Swap - Encargos'!$L25+'Swap - Encargos'!S25)*(1+SUM($B108:$B$228))</f>
        <v>157.96199999999999</v>
      </c>
      <c r="Q108" s="4">
        <f>Forward!Q108*(1+SUM($B108:$B$228))+(-'Swap - Encargos'!H25-'Swap - Encargos'!$M25-'Swap - Encargos'!$L25+'Swap - Encargos'!T25)*(1+SUM($B108:$B$228))</f>
        <v>178.2714</v>
      </c>
      <c r="R108" s="4">
        <f>Forward!R108*(1+SUM($B108:$B$228))+(-'Swap - Encargos'!I25-'Swap - Encargos'!$M25-'Swap - Encargos'!$L25+'Swap - Encargos'!U25)*(1+SUM($B108:$B$228))</f>
        <v>176.01480000000001</v>
      </c>
      <c r="S108" s="4">
        <f>Forward!S108*(1+SUM($B108:$B$228))+(-'Swap - Encargos'!J25-'Swap - Encargos'!$M25-'Swap - Encargos'!$L25+'Swap - Encargos'!V25)*(1+SUM($B108:$B$228))</f>
        <v>173.75820000000002</v>
      </c>
      <c r="T108" s="4">
        <f>Forward!T108*(1+SUM($B108:$B$228))+(-'Swap - Encargos'!K25-'Swap - Encargos'!$M25-'Swap - Encargos'!$L25+'Swap - Encargos'!W25)*(1+SUM($B108:$B$228))</f>
        <v>171.5016</v>
      </c>
      <c r="U108" s="4">
        <f>Forward!U108*(1+SUM($B108:$B$228))</f>
        <v>0</v>
      </c>
      <c r="V108" s="6"/>
      <c r="W108" s="20">
        <f t="shared" si="0"/>
        <v>147.11778333333334</v>
      </c>
      <c r="X108" s="20">
        <f t="shared" si="1"/>
        <v>210.50860504115226</v>
      </c>
      <c r="Y108" s="23">
        <f t="shared" si="2"/>
        <v>154.76515000000001</v>
      </c>
      <c r="Z108" s="23">
        <f t="shared" si="3"/>
        <v>207.82175342592595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222.08093666666664</v>
      </c>
      <c r="AJ108" s="9">
        <f t="shared" si="8"/>
        <v>0.60152141553109029</v>
      </c>
      <c r="AK108" s="9">
        <f t="shared" si="9"/>
        <v>0.60152141553109029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Encargos'!C26-'Swap - Encargos'!$M26-'Swap - Encargos'!$L26+'Swap - Encargos'!O26)*(1+SUM($B109:$B$228))</f>
        <v>131.68349999999998</v>
      </c>
      <c r="M109" s="4">
        <f>Forward!M109*(1+SUM($B109:$B$228))+(-'Swap - Encargos'!D26-'Swap - Encargos'!$M26-'Swap - Encargos'!$L26+'Swap - Encargos'!P26)*(1+SUM($B109:$B$228))</f>
        <v>138.4365</v>
      </c>
      <c r="N109" s="4">
        <f>Forward!N109*(1+SUM($B109:$B$228))+(-'Swap - Encargos'!E26-'Swap - Encargos'!$M26-'Swap - Encargos'!$L26+'Swap - Encargos'!Q26)*(1+SUM($B109:$B$228))</f>
        <v>163.19749999999999</v>
      </c>
      <c r="O109" s="4">
        <f>Forward!O109*(1+SUM($B109:$B$228))+(-'Swap - Encargos'!F26-'Swap - Encargos'!$M26-'Swap - Encargos'!$L26+'Swap - Encargos'!R26)*(1+SUM($B109:$B$228))</f>
        <v>171.07599999999999</v>
      </c>
      <c r="P109" s="4">
        <f>Forward!P109*(1+SUM($B109:$B$228))+(-'Swap - Encargos'!G26-'Swap - Encargos'!$M26-'Swap - Encargos'!$L26+'Swap - Encargos'!S26)*(1+SUM($B109:$B$228))</f>
        <v>176.70349999999999</v>
      </c>
      <c r="Q109" s="4">
        <f>Forward!Q109*(1+SUM($B109:$B$228))+(-'Swap - Encargos'!H26-'Swap - Encargos'!$M26-'Swap - Encargos'!$L26+'Swap - Encargos'!T26)*(1+SUM($B109:$B$228))</f>
        <v>182.33099999999999</v>
      </c>
      <c r="R109" s="4">
        <f>Forward!R109*(1+SUM($B109:$B$228))+(-'Swap - Encargos'!I26-'Swap - Encargos'!$M26-'Swap - Encargos'!$L26+'Swap - Encargos'!U26)*(1+SUM($B109:$B$228))</f>
        <v>184.58199999999999</v>
      </c>
      <c r="S109" s="4">
        <f>Forward!S109*(1+SUM($B109:$B$228))+(-'Swap - Encargos'!J26-'Swap - Encargos'!$M26-'Swap - Encargos'!$L26+'Swap - Encargos'!V26)*(1+SUM($B109:$B$228))</f>
        <v>182.33099999999999</v>
      </c>
      <c r="T109" s="4">
        <f>Forward!T109*(1+SUM($B109:$B$228))+(-'Swap - Encargos'!K26-'Swap - Encargos'!$M26-'Swap - Encargos'!$L26+'Swap - Encargos'!W26)*(1+SUM($B109:$B$228))</f>
        <v>180.07999999999998</v>
      </c>
      <c r="U109" s="4">
        <f>Forward!U109*(1+SUM($B109:$B$228))</f>
        <v>0</v>
      </c>
      <c r="V109" s="6"/>
      <c r="W109" s="20">
        <f t="shared" si="0"/>
        <v>156.47576388888888</v>
      </c>
      <c r="X109" s="20">
        <f t="shared" si="1"/>
        <v>210.50860504115226</v>
      </c>
      <c r="Y109" s="23">
        <f t="shared" si="2"/>
        <v>165.504775</v>
      </c>
      <c r="Z109" s="23">
        <f t="shared" si="3"/>
        <v>207.82175342592595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212.7229561111111</v>
      </c>
      <c r="AJ109" s="9">
        <f t="shared" si="8"/>
        <v>0.57617468476356337</v>
      </c>
      <c r="AK109" s="9">
        <f t="shared" si="9"/>
        <v>0.57617468476356337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Encargos'!D27-'Swap - Encargos'!$M27-'Swap - Encargos'!$L27+'Swap - Encargos'!P27)*(1+SUM($B110:$B$228))</f>
        <v>135.8467</v>
      </c>
      <c r="N110" s="4">
        <f>Forward!N110*(1+SUM($B110:$B$228))+(-'Swap - Encargos'!E27-'Swap - Encargos'!$M27-'Swap - Encargos'!$L27+'Swap - Encargos'!Q27)*(1+SUM($B110:$B$228))</f>
        <v>153.8099</v>
      </c>
      <c r="O110" s="4">
        <f>Forward!O110*(1+SUM($B110:$B$228))+(-'Swap - Encargos'!F27-'Swap - Encargos'!$M27-'Swap - Encargos'!$L27+'Swap - Encargos'!R27)*(1+SUM($B110:$B$228))</f>
        <v>160.5461</v>
      </c>
      <c r="P110" s="4">
        <f>Forward!P110*(1+SUM($B110:$B$228))+(-'Swap - Encargos'!G27-'Swap - Encargos'!$M27-'Swap - Encargos'!$L27+'Swap - Encargos'!S27)*(1+SUM($B110:$B$228))</f>
        <v>191.98170000000002</v>
      </c>
      <c r="Q110" s="4">
        <f>Forward!Q110*(1+SUM($B110:$B$228))+(-'Swap - Encargos'!H27-'Swap - Encargos'!$M27-'Swap - Encargos'!$L27+'Swap - Encargos'!T27)*(1+SUM($B110:$B$228))</f>
        <v>187.49090000000001</v>
      </c>
      <c r="R110" s="4">
        <f>Forward!R110*(1+SUM($B110:$B$228))+(-'Swap - Encargos'!I27-'Swap - Encargos'!$M27-'Swap - Encargos'!$L27+'Swap - Encargos'!U27)*(1+SUM($B110:$B$228))</f>
        <v>190.85899999999998</v>
      </c>
      <c r="S110" s="4">
        <f>Forward!S110*(1+SUM($B110:$B$228))+(-'Swap - Encargos'!J27-'Swap - Encargos'!$M27-'Swap - Encargos'!$L27+'Swap - Encargos'!V27)*(1+SUM($B110:$B$228))</f>
        <v>188.61359999999999</v>
      </c>
      <c r="T110" s="4">
        <f>Forward!T110*(1+SUM($B110:$B$228))+(-'Swap - Encargos'!K27-'Swap - Encargos'!$M27-'Swap - Encargos'!$L27+'Swap - Encargos'!W27)*(1+SUM($B110:$B$228))</f>
        <v>186.3682</v>
      </c>
      <c r="U110" s="4">
        <f>Forward!U110*(1+SUM($B110:$B$228))</f>
        <v>0</v>
      </c>
      <c r="V110" s="6"/>
      <c r="W110" s="20">
        <f t="shared" si="0"/>
        <v>150.06756666666666</v>
      </c>
      <c r="X110" s="20">
        <f t="shared" si="1"/>
        <v>210.50860504115226</v>
      </c>
      <c r="Y110" s="23">
        <f t="shared" si="2"/>
        <v>165.93505999999996</v>
      </c>
      <c r="Z110" s="23">
        <f t="shared" si="3"/>
        <v>207.82175342592595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238.9479833333333</v>
      </c>
      <c r="AJ110" s="9">
        <f t="shared" si="8"/>
        <v>0.61423761423761425</v>
      </c>
      <c r="AK110" s="9">
        <f t="shared" si="9"/>
        <v>0.61423761423761425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Encargos'!D28-'Swap - Encargos'!$M28-'Swap - Encargos'!$L28+'Swap - Encargos'!P28)*(1+SUM($B111:$B$228))</f>
        <v>178.96</v>
      </c>
      <c r="N111" s="4">
        <f>Forward!N111*(1+SUM($B111:$B$228))+(-'Swap - Encargos'!E28-'Swap - Encargos'!$M28-'Swap - Encargos'!$L28+'Swap - Encargos'!Q28)*(1+SUM($B111:$B$228))</f>
        <v>242.71450000000002</v>
      </c>
      <c r="O111" s="4">
        <f>Forward!O111*(1+SUM($B111:$B$228))+(-'Swap - Encargos'!F28-'Swap - Encargos'!$M28-'Swap - Encargos'!$L28+'Swap - Encargos'!R28)*(1+SUM($B111:$B$228))</f>
        <v>230.411</v>
      </c>
      <c r="P111" s="4">
        <f>Forward!P111*(1+SUM($B111:$B$228))+(-'Swap - Encargos'!G28-'Swap - Encargos'!$M28-'Swap - Encargos'!$L28+'Swap - Encargos'!S28)*(1+SUM($B111:$B$228))</f>
        <v>228.17400000000001</v>
      </c>
      <c r="Q111" s="4">
        <f>Forward!Q111*(1+SUM($B111:$B$228))+(-'Swap - Encargos'!H28-'Swap - Encargos'!$M28-'Swap - Encargos'!$L28+'Swap - Encargos'!T28)*(1+SUM($B111:$B$228))</f>
        <v>220.34450000000001</v>
      </c>
      <c r="R111" s="4">
        <f>Forward!R111*(1+SUM($B111:$B$228))+(-'Swap - Encargos'!I28-'Swap - Encargos'!$M28-'Swap - Encargos'!$L28+'Swap - Encargos'!U28)*(1+SUM($B111:$B$228))</f>
        <v>214.75200000000001</v>
      </c>
      <c r="S111" s="4">
        <f>Forward!S111*(1+SUM($B111:$B$228))+(-'Swap - Encargos'!J28-'Swap - Encargos'!$M28-'Swap - Encargos'!$L28+'Swap - Encargos'!V28)*(1+SUM($B111:$B$228))</f>
        <v>209.15950000000001</v>
      </c>
      <c r="T111" s="4">
        <f>Forward!T111*(1+SUM($B111:$B$228))+(-'Swap - Encargos'!K28-'Swap - Encargos'!$M28-'Swap - Encargos'!$L28+'Swap - Encargos'!W28)*(1+SUM($B111:$B$228))</f>
        <v>203.56700000000001</v>
      </c>
      <c r="U111" s="4">
        <f>Forward!U111*(1+SUM($B111:$B$228))</f>
        <v>0</v>
      </c>
      <c r="V111" s="6"/>
      <c r="W111" s="20">
        <f t="shared" si="0"/>
        <v>218.72888888888889</v>
      </c>
      <c r="X111" s="20">
        <f t="shared" si="1"/>
        <v>210.50860504115226</v>
      </c>
      <c r="Y111" s="23">
        <f t="shared" si="2"/>
        <v>220.71733333333336</v>
      </c>
      <c r="Z111" s="23">
        <f t="shared" si="3"/>
        <v>207.82175342592595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170.28666111111107</v>
      </c>
      <c r="AJ111" s="9">
        <f t="shared" si="8"/>
        <v>0.43773741463833793</v>
      </c>
      <c r="AK111" s="9">
        <f t="shared" si="9"/>
        <v>0.43773741463833793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Encargos'!D29-'Swap - Encargos'!$M29-'Swap - Encargos'!$L29+'Swap - Encargos'!P29)*(1+SUM($B112:$B$228))</f>
        <v>180.96260000000001</v>
      </c>
      <c r="N112" s="4">
        <f>Forward!N112*(1+SUM($B112:$B$228))+(-'Swap - Encargos'!E29-'Swap - Encargos'!$M29-'Swap - Encargos'!$L29+'Swap - Encargos'!Q29)*(1+SUM($B112:$B$228))</f>
        <v>222.04000000000002</v>
      </c>
      <c r="O112" s="4">
        <f>Forward!O112*(1+SUM($B112:$B$228))+(-'Swap - Encargos'!F29-'Swap - Encargos'!$M29-'Swap - Encargos'!$L29+'Swap - Encargos'!R29)*(1+SUM($B112:$B$228))</f>
        <v>214.26859999999999</v>
      </c>
      <c r="P112" s="4">
        <f>Forward!P112*(1+SUM($B112:$B$228))+(-'Swap - Encargos'!G29-'Swap - Encargos'!$M29-'Swap - Encargos'!$L29+'Swap - Encargos'!S29)*(1+SUM($B112:$B$228))</f>
        <v>210.93800000000002</v>
      </c>
      <c r="Q112" s="4">
        <f>Forward!Q112*(1+SUM($B112:$B$228))+(-'Swap - Encargos'!H29-'Swap - Encargos'!$M29-'Swap - Encargos'!$L29+'Swap - Encargos'!T29)*(1+SUM($B112:$B$228))</f>
        <v>213.15840000000003</v>
      </c>
      <c r="R112" s="4">
        <f>Forward!R112*(1+SUM($B112:$B$228))+(-'Swap - Encargos'!I29-'Swap - Encargos'!$M29-'Swap - Encargos'!$L29+'Swap - Encargos'!U29)*(1+SUM($B112:$B$228))</f>
        <v>212.04820000000001</v>
      </c>
      <c r="S112" s="4">
        <f>Forward!S112*(1+SUM($B112:$B$228))+(-'Swap - Encargos'!J29-'Swap - Encargos'!$M29-'Swap - Encargos'!$L29+'Swap - Encargos'!V29)*(1+SUM($B112:$B$228))</f>
        <v>206.49719999999999</v>
      </c>
      <c r="T112" s="4">
        <f>Forward!T112*(1+SUM($B112:$B$228))+(-'Swap - Encargos'!K29-'Swap - Encargos'!$M29-'Swap - Encargos'!$L29+'Swap - Encargos'!W29)*(1+SUM($B112:$B$228))</f>
        <v>200.9462</v>
      </c>
      <c r="U112" s="4">
        <f>Forward!U112*(1+SUM($B112:$B$228))</f>
        <v>0</v>
      </c>
      <c r="V112" s="6"/>
      <c r="W112" s="20">
        <f t="shared" si="0"/>
        <v>207.42236666666668</v>
      </c>
      <c r="X112" s="20">
        <f t="shared" si="1"/>
        <v>210.50860504115226</v>
      </c>
      <c r="Y112" s="23">
        <f t="shared" si="2"/>
        <v>209.3097066666667</v>
      </c>
      <c r="Z112" s="23">
        <f t="shared" si="3"/>
        <v>207.82175342592595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181.59318333333329</v>
      </c>
      <c r="AJ112" s="9">
        <f t="shared" si="8"/>
        <v>0.46680186263334023</v>
      </c>
      <c r="AK112" s="9">
        <f t="shared" si="9"/>
        <v>0.46680186263334023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Encargos'!D30-'Swap - Encargos'!$M30-'Swap - Encargos'!$L30+'Swap - Encargos'!P30)*(1+SUM($B113:$B$228))</f>
        <v>160.74699999999999</v>
      </c>
      <c r="N113" s="4">
        <f>Forward!N113*(1+SUM($B113:$B$228))+(-'Swap - Encargos'!E30-'Swap - Encargos'!$M30-'Swap - Encargos'!$L30+'Swap - Encargos'!Q30)*(1+SUM($B113:$B$228))</f>
        <v>192.8964</v>
      </c>
      <c r="O113" s="4">
        <f>Forward!O113*(1+SUM($B113:$B$228))+(-'Swap - Encargos'!F30-'Swap - Encargos'!$M30-'Swap - Encargos'!$L30+'Swap - Encargos'!R30)*(1+SUM($B113:$B$228))</f>
        <v>198.43940000000001</v>
      </c>
      <c r="P113" s="4">
        <f>Forward!P113*(1+SUM($B113:$B$228))+(-'Swap - Encargos'!G30-'Swap - Encargos'!$M30-'Swap - Encargos'!$L30+'Swap - Encargos'!S30)*(1+SUM($B113:$B$228))</f>
        <v>200.6566</v>
      </c>
      <c r="Q113" s="4">
        <f>Forward!Q113*(1+SUM($B113:$B$228))+(-'Swap - Encargos'!H30-'Swap - Encargos'!$M30-'Swap - Encargos'!$L30+'Swap - Encargos'!T30)*(1+SUM($B113:$B$228))</f>
        <v>197.33080000000001</v>
      </c>
      <c r="R113" s="4">
        <f>Forward!R113*(1+SUM($B113:$B$228))+(-'Swap - Encargos'!I30-'Swap - Encargos'!$M30-'Swap - Encargos'!$L30+'Swap - Encargos'!U30)*(1+SUM($B113:$B$228))</f>
        <v>189.57060000000001</v>
      </c>
      <c r="S113" s="4">
        <f>Forward!S113*(1+SUM($B113:$B$228))+(-'Swap - Encargos'!J30-'Swap - Encargos'!$M30-'Swap - Encargos'!$L30+'Swap - Encargos'!V30)*(1+SUM($B113:$B$228))</f>
        <v>184.02760000000001</v>
      </c>
      <c r="T113" s="4">
        <f>Forward!T113*(1+SUM($B113:$B$228))+(-'Swap - Encargos'!K30-'Swap - Encargos'!$M30-'Swap - Encargos'!$L30+'Swap - Encargos'!W30)*(1+SUM($B113:$B$228))</f>
        <v>178.4846</v>
      </c>
      <c r="U113" s="4">
        <f>Forward!U113*(1+SUM($B113:$B$228))</f>
        <v>0</v>
      </c>
      <c r="V113" s="6"/>
      <c r="W113" s="20">
        <f t="shared" si="0"/>
        <v>187.35339999999999</v>
      </c>
      <c r="X113" s="20">
        <f t="shared" si="1"/>
        <v>210.50860504115226</v>
      </c>
      <c r="Y113" s="23">
        <f t="shared" si="2"/>
        <v>191.45522</v>
      </c>
      <c r="Z113" s="23">
        <f t="shared" si="3"/>
        <v>207.82175342592595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201.66214999999997</v>
      </c>
      <c r="AJ113" s="9">
        <f t="shared" si="8"/>
        <v>0.51839097434536996</v>
      </c>
      <c r="AK113" s="9">
        <f t="shared" si="9"/>
        <v>0.51839097434536996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Encargos'!D31-'Swap - Encargos'!$M31-'Swap - Encargos'!$L31+'Swap - Encargos'!P31)*(1+SUM($B114:$B$228))</f>
        <v>140.30959999999999</v>
      </c>
      <c r="N114" s="4">
        <f>Forward!N114*(1+SUM($B114:$B$228))+(-'Swap - Encargos'!E31-'Swap - Encargos'!$M31-'Swap - Encargos'!$L31+'Swap - Encargos'!Q31)*(1+SUM($B114:$B$228))</f>
        <v>181.18719999999999</v>
      </c>
      <c r="O114" s="4">
        <f>Forward!O114*(1+SUM($B114:$B$228))+(-'Swap - Encargos'!F31-'Swap - Encargos'!$M31-'Swap - Encargos'!$L31+'Swap - Encargos'!R31)*(1+SUM($B114:$B$228))</f>
        <v>192.23519999999999</v>
      </c>
      <c r="P114" s="4">
        <f>Forward!P114*(1+SUM($B114:$B$228))+(-'Swap - Encargos'!G31-'Swap - Encargos'!$M31-'Swap - Encargos'!$L31+'Swap - Encargos'!S31)*(1+SUM($B114:$B$228))</f>
        <v>188.92079999999999</v>
      </c>
      <c r="Q114" s="4">
        <f>Forward!Q114*(1+SUM($B114:$B$228))+(-'Swap - Encargos'!H31-'Swap - Encargos'!$M31-'Swap - Encargos'!$L31+'Swap - Encargos'!T31)*(1+SUM($B114:$B$228))</f>
        <v>187.816</v>
      </c>
      <c r="R114" s="4">
        <f>Forward!R114*(1+SUM($B114:$B$228))+(-'Swap - Encargos'!I31-'Swap - Encargos'!$M31-'Swap - Encargos'!$L31+'Swap - Encargos'!U31)*(1+SUM($B114:$B$228))</f>
        <v>183.39679999999998</v>
      </c>
      <c r="S114" s="4">
        <f>Forward!S114*(1+SUM($B114:$B$228))+(-'Swap - Encargos'!J31-'Swap - Encargos'!$M31-'Swap - Encargos'!$L31+'Swap - Encargos'!V31)*(1+SUM($B114:$B$228))</f>
        <v>177.87279999999998</v>
      </c>
      <c r="T114" s="4">
        <f>Forward!T114*(1+SUM($B114:$B$228))+(-'Swap - Encargos'!K31-'Swap - Encargos'!$M31-'Swap - Encargos'!$L31+'Swap - Encargos'!W31)*(1+SUM($B114:$B$228))</f>
        <v>172.34879999999998</v>
      </c>
      <c r="U114" s="4">
        <f>Forward!U114*(1+SUM($B114:$B$228))</f>
        <v>0</v>
      </c>
      <c r="V114" s="6"/>
      <c r="W114" s="20">
        <f t="shared" si="0"/>
        <v>176.64524444444442</v>
      </c>
      <c r="X114" s="20">
        <f t="shared" si="1"/>
        <v>210.50860504115226</v>
      </c>
      <c r="Y114" s="23">
        <f t="shared" si="2"/>
        <v>180.96624</v>
      </c>
      <c r="Z114" s="23">
        <f t="shared" si="3"/>
        <v>207.82175342592595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212.37030555555555</v>
      </c>
      <c r="AJ114" s="9">
        <f t="shared" si="8"/>
        <v>0.54591726617497827</v>
      </c>
      <c r="AK114" s="9">
        <f t="shared" si="9"/>
        <v>0.54591726617497827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Encargos'!D32-'Swap - Encargos'!$M32-'Swap - Encargos'!$L32+'Swap - Encargos'!P32)*(1+SUM($B115:$B$228))</f>
        <v>204.63720000000004</v>
      </c>
      <c r="N115" s="4">
        <f>Forward!N115*(1+SUM($B115:$B$228))+(-'Swap - Encargos'!E32-'Swap - Encargos'!$M32-'Swap - Encargos'!$L32+'Swap - Encargos'!Q32)*(1+SUM($B115:$B$228))</f>
        <v>216.73940000000002</v>
      </c>
      <c r="O115" s="4">
        <f>Forward!O115*(1+SUM($B115:$B$228))+(-'Swap - Encargos'!F32-'Swap - Encargos'!$M32-'Swap - Encargos'!$L32+'Swap - Encargos'!R32)*(1+SUM($B115:$B$228))</f>
        <v>210.13820000000001</v>
      </c>
      <c r="P115" s="4">
        <f>Forward!P115*(1+SUM($B115:$B$228))+(-'Swap - Encargos'!G32-'Swap - Encargos'!$M32-'Swap - Encargos'!$L32+'Swap - Encargos'!S32)*(1+SUM($B115:$B$228))</f>
        <v>198.036</v>
      </c>
      <c r="Q115" s="4">
        <f>Forward!Q115*(1+SUM($B115:$B$228))+(-'Swap - Encargos'!H32-'Swap - Encargos'!$M32-'Swap - Encargos'!$L32+'Swap - Encargos'!T32)*(1+SUM($B115:$B$228))</f>
        <v>195.83560000000003</v>
      </c>
      <c r="R115" s="4">
        <f>Forward!R115*(1+SUM($B115:$B$228))+(-'Swap - Encargos'!I32-'Swap - Encargos'!$M32-'Swap - Encargos'!$L32+'Swap - Encargos'!U32)*(1+SUM($B115:$B$228))</f>
        <v>188.13420000000002</v>
      </c>
      <c r="S115" s="4">
        <f>Forward!S115*(1+SUM($B115:$B$228))+(-'Swap - Encargos'!J32-'Swap - Encargos'!$M32-'Swap - Encargos'!$L32+'Swap - Encargos'!V32)*(1+SUM($B115:$B$228))</f>
        <v>182.63320000000002</v>
      </c>
      <c r="T115" s="4">
        <f>Forward!T115*(1+SUM($B115:$B$228))+(-'Swap - Encargos'!K32-'Swap - Encargos'!$M32-'Swap - Encargos'!$L32+'Swap - Encargos'!W32)*(1+SUM($B115:$B$228))</f>
        <v>177.13220000000001</v>
      </c>
      <c r="U115" s="4">
        <f>Forward!U115*(1+SUM($B115:$B$228))</f>
        <v>0</v>
      </c>
      <c r="V115" s="6"/>
      <c r="W115" s="20">
        <f t="shared" si="0"/>
        <v>209.58810000000003</v>
      </c>
      <c r="X115" s="20">
        <f t="shared" si="1"/>
        <v>210.50860504115226</v>
      </c>
      <c r="Y115" s="23">
        <f t="shared" si="2"/>
        <v>203.70203000000001</v>
      </c>
      <c r="Z115" s="23">
        <f t="shared" si="3"/>
        <v>207.82175342592595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179.42744999999994</v>
      </c>
      <c r="AJ115" s="9">
        <f t="shared" si="8"/>
        <v>0.46123464730394442</v>
      </c>
      <c r="AK115" s="9">
        <f t="shared" si="9"/>
        <v>0.46123464730394442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Encargos'!D33-'Swap - Encargos'!$M33-'Swap - Encargos'!$L33+'Swap - Encargos'!P33)*(1+SUM($B116:$B$228))</f>
        <v>264.64210000000003</v>
      </c>
      <c r="N116" s="4">
        <f>Forward!N116*(1+SUM($B116:$B$228))+(-'Swap - Encargos'!E33-'Swap - Encargos'!$M33-'Swap - Encargos'!$L33+'Swap - Encargos'!Q33)*(1+SUM($B116:$B$228))</f>
        <v>238.2877</v>
      </c>
      <c r="O116" s="4">
        <f>Forward!O116*(1+SUM($B116:$B$228))+(-'Swap - Encargos'!F33-'Swap - Encargos'!$M33-'Swap - Encargos'!$L33+'Swap - Encargos'!R33)*(1+SUM($B116:$B$228))</f>
        <v>216.32570000000001</v>
      </c>
      <c r="P116" s="4">
        <f>Forward!P116*(1+SUM($B116:$B$228))+(-'Swap - Encargos'!G33-'Swap - Encargos'!$M33-'Swap - Encargos'!$L33+'Swap - Encargos'!S33)*(1+SUM($B116:$B$228))</f>
        <v>202.0504</v>
      </c>
      <c r="Q116" s="4">
        <f>Forward!Q116*(1+SUM($B116:$B$228))+(-'Swap - Encargos'!H33-'Swap - Encargos'!$M33-'Swap - Encargos'!$L33+'Swap - Encargos'!T33)*(1+SUM($B116:$B$228))</f>
        <v>196.5599</v>
      </c>
      <c r="R116" s="4">
        <f>Forward!R116*(1+SUM($B116:$B$228))+(-'Swap - Encargos'!I33-'Swap - Encargos'!$M33-'Swap - Encargos'!$L33+'Swap - Encargos'!U33)*(1+SUM($B116:$B$228))</f>
        <v>188.8732</v>
      </c>
      <c r="S116" s="4">
        <f>Forward!S116*(1+SUM($B116:$B$228))+(-'Swap - Encargos'!J33-'Swap - Encargos'!$M33-'Swap - Encargos'!$L33+'Swap - Encargos'!V33)*(1+SUM($B116:$B$228))</f>
        <v>183.3827</v>
      </c>
      <c r="T116" s="4">
        <f>Forward!T116*(1+SUM($B116:$B$228))+(-'Swap - Encargos'!K33-'Swap - Encargos'!$M33-'Swap - Encargos'!$L33+'Swap - Encargos'!W33)*(1+SUM($B116:$B$228))</f>
        <v>177.8922</v>
      </c>
      <c r="U116" s="4">
        <f>Forward!U116*(1+SUM($B116:$B$228))</f>
        <v>0</v>
      </c>
      <c r="V116" s="6"/>
      <c r="W116" s="20">
        <f t="shared" si="0"/>
        <v>229.31988333333337</v>
      </c>
      <c r="X116" s="20">
        <f t="shared" si="1"/>
        <v>210.50860504115226</v>
      </c>
      <c r="Y116" s="23">
        <f t="shared" si="2"/>
        <v>215.99627000000004</v>
      </c>
      <c r="Z116" s="23">
        <f t="shared" si="3"/>
        <v>207.82175342592595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159.6956666666666</v>
      </c>
      <c r="AJ116" s="9">
        <f t="shared" si="8"/>
        <v>0.41051229614514539</v>
      </c>
      <c r="AK116" s="9">
        <f t="shared" si="9"/>
        <v>0.41051229614514539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Encargos'!D34-'Swap - Encargos'!$M34-'Swap - Encargos'!$L34+'Swap - Encargos'!P34)*(1+SUM($B117:$B$228))</f>
        <v>203.53980000000001</v>
      </c>
      <c r="N117" s="4">
        <f>Forward!N117*(1+SUM($B117:$B$228))+(-'Swap - Encargos'!E34-'Swap - Encargos'!$M34-'Swap - Encargos'!$L34+'Swap - Encargos'!Q34)*(1+SUM($B117:$B$228))</f>
        <v>221.04860000000002</v>
      </c>
      <c r="O117" s="4">
        <f>Forward!O117*(1+SUM($B117:$B$228))+(-'Swap - Encargos'!F34-'Swap - Encargos'!$M34-'Swap - Encargos'!$L34+'Swap - Encargos'!R34)*(1+SUM($B117:$B$228))</f>
        <v>203.53980000000001</v>
      </c>
      <c r="P117" s="4">
        <f>Forward!P117*(1+SUM($B117:$B$228))+(-'Swap - Encargos'!G34-'Swap - Encargos'!$M34-'Swap - Encargos'!$L34+'Swap - Encargos'!S34)*(1+SUM($B117:$B$228))</f>
        <v>199.16260000000003</v>
      </c>
      <c r="Q117" s="4">
        <f>Forward!Q117*(1+SUM($B117:$B$228))+(-'Swap - Encargos'!H34-'Swap - Encargos'!$M34-'Swap - Encargos'!$L34+'Swap - Encargos'!T34)*(1+SUM($B117:$B$228))</f>
        <v>189.31389999999999</v>
      </c>
      <c r="R117" s="4">
        <f>Forward!R117*(1+SUM($B117:$B$228))+(-'Swap - Encargos'!I34-'Swap - Encargos'!$M34-'Swap - Encargos'!$L34+'Swap - Encargos'!U34)*(1+SUM($B117:$B$228))</f>
        <v>181.65380000000002</v>
      </c>
      <c r="S117" s="4">
        <f>Forward!S117*(1+SUM($B117:$B$228))+(-'Swap - Encargos'!J34-'Swap - Encargos'!$M34-'Swap - Encargos'!$L34+'Swap - Encargos'!V34)*(1+SUM($B117:$B$228))</f>
        <v>178.37090000000001</v>
      </c>
      <c r="T117" s="4">
        <f>Forward!T117*(1+SUM($B117:$B$228))+(-'Swap - Encargos'!K34-'Swap - Encargos'!$M34-'Swap - Encargos'!$L34+'Swap - Encargos'!W34)*(1+SUM($B117:$B$228))</f>
        <v>173.99370000000002</v>
      </c>
      <c r="U117" s="4">
        <f>Forward!U117*(1+SUM($B117:$B$228))</f>
        <v>0</v>
      </c>
      <c r="V117" s="6"/>
      <c r="W117" s="20">
        <f t="shared" si="0"/>
        <v>208.52494444444446</v>
      </c>
      <c r="X117" s="20">
        <f t="shared" si="1"/>
        <v>210.50860504115226</v>
      </c>
      <c r="Y117" s="23">
        <f t="shared" si="2"/>
        <v>200.76757333333333</v>
      </c>
      <c r="Z117" s="23">
        <f t="shared" si="3"/>
        <v>207.82175342592595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180.4906055555555</v>
      </c>
      <c r="AJ117" s="9">
        <f t="shared" si="8"/>
        <v>0.46396758575731878</v>
      </c>
      <c r="AK117" s="9">
        <f t="shared" si="9"/>
        <v>0.46396758575731878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Encargos'!D35-'Swap - Encargos'!$M35-'Swap - Encargos'!$L35+'Swap - Encargos'!P35)*(1+SUM($B118:$B$228))</f>
        <v>254.5292</v>
      </c>
      <c r="N118" s="4">
        <f>Forward!N118*(1+SUM($B118:$B$228))+(-'Swap - Encargos'!E35-'Swap - Encargos'!$M35-'Swap - Encargos'!$L35+'Swap - Encargos'!Q35)*(1+SUM($B118:$B$228))</f>
        <v>230.49640000000002</v>
      </c>
      <c r="O118" s="4">
        <f>Forward!O118*(1+SUM($B118:$B$228))+(-'Swap - Encargos'!F35-'Swap - Encargos'!$M35-'Swap - Encargos'!$L35+'Swap - Encargos'!R35)*(1+SUM($B118:$B$228))</f>
        <v>215.20280000000002</v>
      </c>
      <c r="P118" s="4">
        <f>Forward!P118*(1+SUM($B118:$B$228))+(-'Swap - Encargos'!G35-'Swap - Encargos'!$M35-'Swap - Encargos'!$L35+'Swap - Encargos'!S35)*(1+SUM($B118:$B$228))</f>
        <v>204.27879999999999</v>
      </c>
      <c r="Q118" s="4">
        <f>Forward!Q118*(1+SUM($B118:$B$228))+(-'Swap - Encargos'!H35-'Swap - Encargos'!$M35-'Swap - Encargos'!$L35+'Swap - Encargos'!T35)*(1+SUM($B118:$B$228))</f>
        <v>193.35480000000001</v>
      </c>
      <c r="R118" s="4">
        <f>Forward!R118*(1+SUM($B118:$B$228))+(-'Swap - Encargos'!I35-'Swap - Encargos'!$M35-'Swap - Encargos'!$L35+'Swap - Encargos'!U35)*(1+SUM($B118:$B$228))</f>
        <v>190.07760000000002</v>
      </c>
      <c r="S118" s="4">
        <f>Forward!S118*(1+SUM($B118:$B$228))+(-'Swap - Encargos'!J35-'Swap - Encargos'!$M35-'Swap - Encargos'!$L35+'Swap - Encargos'!V35)*(1+SUM($B118:$B$228))</f>
        <v>186.8004</v>
      </c>
      <c r="T118" s="4">
        <f>Forward!T118*(1+SUM($B118:$B$228))+(-'Swap - Encargos'!K35-'Swap - Encargos'!$M35-'Swap - Encargos'!$L35+'Swap - Encargos'!W35)*(1+SUM($B118:$B$228))</f>
        <v>182.4308</v>
      </c>
      <c r="U118" s="4">
        <f>Forward!U118*(1+SUM($B118:$B$228))</f>
        <v>0</v>
      </c>
      <c r="V118" s="6"/>
      <c r="W118" s="20">
        <f t="shared" si="0"/>
        <v>222.24271111111113</v>
      </c>
      <c r="X118" s="20">
        <f t="shared" si="1"/>
        <v>210.50860504115226</v>
      </c>
      <c r="Y118" s="23">
        <f t="shared" si="2"/>
        <v>210.97885333333338</v>
      </c>
      <c r="Z118" s="23">
        <f t="shared" si="3"/>
        <v>207.82175342592595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166.77283888888883</v>
      </c>
      <c r="AJ118" s="9">
        <f t="shared" si="8"/>
        <v>0.4287048136993209</v>
      </c>
      <c r="AK118" s="9">
        <f t="shared" si="9"/>
        <v>0.4287048136993209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Encargos'!D36-'Swap - Encargos'!$M36-'Swap - Encargos'!$L36+'Swap - Encargos'!P36)*(1+SUM($B119:$B$228))</f>
        <v>313.34400000000005</v>
      </c>
      <c r="N119" s="4">
        <f>Forward!N119*(1+SUM($B119:$B$228))+(-'Swap - Encargos'!E36-'Swap - Encargos'!$M36-'Swap - Encargos'!$L36+'Swap - Encargos'!Q36)*(1+SUM($B119:$B$228))</f>
        <v>235.00800000000001</v>
      </c>
      <c r="O119" s="4">
        <f>Forward!O119*(1+SUM($B119:$B$228))+(-'Swap - Encargos'!F36-'Swap - Encargos'!$M36-'Swap - Encargos'!$L36+'Swap - Encargos'!R36)*(1+SUM($B119:$B$228))</f>
        <v>206.72000000000003</v>
      </c>
      <c r="P119" s="4">
        <f>Forward!P119*(1+SUM($B119:$B$228))+(-'Swap - Encargos'!G36-'Swap - Encargos'!$M36-'Swap - Encargos'!$L36+'Swap - Encargos'!S36)*(1+SUM($B119:$B$228))</f>
        <v>192.57600000000002</v>
      </c>
      <c r="Q119" s="4">
        <f>Forward!Q119*(1+SUM($B119:$B$228))+(-'Swap - Encargos'!H36-'Swap - Encargos'!$M36-'Swap - Encargos'!$L36+'Swap - Encargos'!T36)*(1+SUM($B119:$B$228))</f>
        <v>193.66399999999999</v>
      </c>
      <c r="R119" s="4">
        <f>Forward!R119*(1+SUM($B119:$B$228))+(-'Swap - Encargos'!I36-'Swap - Encargos'!$M36-'Swap - Encargos'!$L36+'Swap - Encargos'!U36)*(1+SUM($B119:$B$228))</f>
        <v>186.048</v>
      </c>
      <c r="S119" s="4">
        <f>Forward!S119*(1+SUM($B119:$B$228))+(-'Swap - Encargos'!J36-'Swap - Encargos'!$M36-'Swap - Encargos'!$L36+'Swap - Encargos'!V36)*(1+SUM($B119:$B$228))</f>
        <v>182.78399999999999</v>
      </c>
      <c r="T119" s="4">
        <f>Forward!T119*(1+SUM($B119:$B$228))+(-'Swap - Encargos'!K36-'Swap - Encargos'!$M36-'Swap - Encargos'!$L36+'Swap - Encargos'!W36)*(1+SUM($B119:$B$228))</f>
        <v>178.43200000000002</v>
      </c>
      <c r="U119" s="4">
        <f>Forward!U119*(1+SUM($B119:$B$228))</f>
        <v>0</v>
      </c>
      <c r="V119" s="6"/>
      <c r="W119" s="20">
        <f t="shared" si="0"/>
        <v>221.49866666666668</v>
      </c>
      <c r="X119" s="20">
        <f t="shared" si="1"/>
        <v>210.50860504115226</v>
      </c>
      <c r="Y119" s="23">
        <f t="shared" si="2"/>
        <v>209.16800000000003</v>
      </c>
      <c r="Z119" s="23">
        <f t="shared" si="3"/>
        <v>207.82175342592595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167.51688333333328</v>
      </c>
      <c r="AJ119" s="9">
        <f t="shared" si="8"/>
        <v>0.43061744789721978</v>
      </c>
      <c r="AK119" s="9">
        <f t="shared" si="9"/>
        <v>0.43061744789721978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Encargos'!D37-'Swap - Encargos'!$M37-'Swap - Encargos'!$L37+'Swap - Encargos'!P37)*(1+SUM($B120:$B$228))</f>
        <v>273.89780000000002</v>
      </c>
      <c r="N120" s="4">
        <f>Forward!N120*(1+SUM($B120:$B$228))+(-'Swap - Encargos'!E37-'Swap - Encargos'!$M37-'Swap - Encargos'!$L37+'Swap - Encargos'!Q37)*(1+SUM($B120:$B$228))</f>
        <v>164.55520000000001</v>
      </c>
      <c r="O120" s="4">
        <f>Forward!O120*(1+SUM($B120:$B$228))+(-'Swap - Encargos'!F37-'Swap - Encargos'!$M37-'Swap - Encargos'!$L37+'Swap - Encargos'!R37)*(1+SUM($B120:$B$228))</f>
        <v>193.78540000000001</v>
      </c>
      <c r="P120" s="4">
        <f>Forward!P120*(1+SUM($B120:$B$228))+(-'Swap - Encargos'!G37-'Swap - Encargos'!$M37-'Swap - Encargos'!$L37+'Swap - Encargos'!S37)*(1+SUM($B120:$B$228))</f>
        <v>193.78540000000001</v>
      </c>
      <c r="Q120" s="4">
        <f>Forward!Q120*(1+SUM($B120:$B$228))+(-'Swap - Encargos'!H37-'Swap - Encargos'!$M37-'Swap - Encargos'!$L37+'Swap - Encargos'!T37)*(1+SUM($B120:$B$228))</f>
        <v>182.95940000000002</v>
      </c>
      <c r="R120" s="4">
        <f>Forward!R120*(1+SUM($B120:$B$228))+(-'Swap - Encargos'!I37-'Swap - Encargos'!$M37-'Swap - Encargos'!$L37+'Swap - Encargos'!U37)*(1+SUM($B120:$B$228))</f>
        <v>180.79419999999999</v>
      </c>
      <c r="S120" s="4">
        <f>Forward!S120*(1+SUM($B120:$B$228))+(-'Swap - Encargos'!J37-'Swap - Encargos'!$M37-'Swap - Encargos'!$L37+'Swap - Encargos'!V37)*(1+SUM($B120:$B$228))</f>
        <v>177.54640000000001</v>
      </c>
      <c r="T120" s="4">
        <f>Forward!T120*(1+SUM($B120:$B$228))+(-'Swap - Encargos'!K37-'Swap - Encargos'!$M37-'Swap - Encargos'!$L37+'Swap - Encargos'!W37)*(1+SUM($B120:$B$228))</f>
        <v>173.21600000000001</v>
      </c>
      <c r="U120" s="4">
        <f>Forward!U120*(1+SUM($B120:$B$228))</f>
        <v>0</v>
      </c>
      <c r="V120" s="6"/>
      <c r="W120" s="20">
        <f t="shared" si="0"/>
        <v>188.49268888888889</v>
      </c>
      <c r="X120" s="20">
        <f t="shared" si="1"/>
        <v>210.50860504115226</v>
      </c>
      <c r="Y120" s="23">
        <f t="shared" si="2"/>
        <v>186.27937333333333</v>
      </c>
      <c r="Z120" s="23">
        <f t="shared" si="3"/>
        <v>207.82175342592595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200.52286111111107</v>
      </c>
      <c r="AJ120" s="9">
        <f t="shared" si="8"/>
        <v>0.51546232820541771</v>
      </c>
      <c r="AK120" s="9">
        <f t="shared" si="9"/>
        <v>0.51546232820541771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Encargos'!D38-'Swap - Encargos'!$M38-'Swap - Encargos'!$L38+'Swap - Encargos'!P38)*(1+SUM($B121:$B$228))</f>
        <v>131.60139999999998</v>
      </c>
      <c r="N121" s="4">
        <f>Forward!N121*(1+SUM($B121:$B$228))+(-'Swap - Encargos'!E38-'Swap - Encargos'!$M38-'Swap - Encargos'!$L38+'Swap - Encargos'!Q38)*(1+SUM($B121:$B$228))</f>
        <v>179.0642</v>
      </c>
      <c r="O121" s="4">
        <f>Forward!O121*(1+SUM($B121:$B$228))+(-'Swap - Encargos'!F38-'Swap - Encargos'!$M38-'Swap - Encargos'!$L38+'Swap - Encargos'!R38)*(1+SUM($B121:$B$228))</f>
        <v>195.24469999999999</v>
      </c>
      <c r="P121" s="4">
        <f>Forward!P121*(1+SUM($B121:$B$228))+(-'Swap - Encargos'!G38-'Swap - Encargos'!$M38-'Swap - Encargos'!$L38+'Swap - Encargos'!S38)*(1+SUM($B121:$B$228))</f>
        <v>206.0317</v>
      </c>
      <c r="Q121" s="4">
        <f>Forward!Q121*(1+SUM($B121:$B$228))+(-'Swap - Encargos'!H38-'Swap - Encargos'!$M38-'Swap - Encargos'!$L38+'Swap - Encargos'!T38)*(1+SUM($B121:$B$228))</f>
        <v>197.40209999999999</v>
      </c>
      <c r="R121" s="4">
        <f>Forward!R121*(1+SUM($B121:$B$228))+(-'Swap - Encargos'!I38-'Swap - Encargos'!$M38-'Swap - Encargos'!$L38+'Swap - Encargos'!U38)*(1+SUM($B121:$B$228))</f>
        <v>190.9299</v>
      </c>
      <c r="S121" s="4">
        <f>Forward!S121*(1+SUM($B121:$B$228))+(-'Swap - Encargos'!J38-'Swap - Encargos'!$M38-'Swap - Encargos'!$L38+'Swap - Encargos'!V38)*(1+SUM($B121:$B$228))</f>
        <v>187.69379999999998</v>
      </c>
      <c r="T121" s="4">
        <f>Forward!T121*(1+SUM($B121:$B$228))+(-'Swap - Encargos'!K38-'Swap - Encargos'!$M38-'Swap - Encargos'!$L38+'Swap - Encargos'!W38)*(1+SUM($B121:$B$228))</f>
        <v>183.37899999999999</v>
      </c>
      <c r="U121" s="4">
        <f>Forward!U121*(1+SUM($B121:$B$228))</f>
        <v>0</v>
      </c>
      <c r="V121" s="6"/>
      <c r="W121" s="20">
        <f t="shared" si="0"/>
        <v>191.37935833333333</v>
      </c>
      <c r="X121" s="20">
        <f t="shared" si="1"/>
        <v>210.50860504115226</v>
      </c>
      <c r="Y121" s="23">
        <f t="shared" si="2"/>
        <v>192.74571166666664</v>
      </c>
      <c r="Z121" s="23">
        <f t="shared" si="3"/>
        <v>207.82175342592595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197.63619166666663</v>
      </c>
      <c r="AJ121" s="9">
        <f t="shared" si="8"/>
        <v>0.50804188075943657</v>
      </c>
      <c r="AK121" s="9">
        <f t="shared" si="9"/>
        <v>0.50804188075943657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Encargos'!E39-'Swap - Encargos'!$M39-'Swap - Encargos'!$L39+'Swap - Encargos'!Q39)*(1+SUM($B122:$B$228))</f>
        <v>178.20099999999999</v>
      </c>
      <c r="O122" s="4">
        <f>Forward!O122*(1+SUM($B122:$B$228))+(-'Swap - Encargos'!F39-'Swap - Encargos'!$M39-'Swap - Encargos'!$L39+'Swap - Encargos'!R39)*(1+SUM($B122:$B$228))</f>
        <v>205.0385</v>
      </c>
      <c r="P122" s="4">
        <f>Forward!P122*(1+SUM($B122:$B$228))+(-'Swap - Encargos'!G39-'Swap - Encargos'!$M39-'Swap - Encargos'!$L39+'Swap - Encargos'!S39)*(1+SUM($B122:$B$228))</f>
        <v>198.5975</v>
      </c>
      <c r="Q122" s="4">
        <f>Forward!Q122*(1+SUM($B122:$B$228))+(-'Swap - Encargos'!H39-'Swap - Encargos'!$M39-'Swap - Encargos'!$L39+'Swap - Encargos'!T39)*(1+SUM($B122:$B$228))</f>
        <v>188.93599999999998</v>
      </c>
      <c r="R122" s="4">
        <f>Forward!R122*(1+SUM($B122:$B$228))+(-'Swap - Encargos'!I39-'Swap - Encargos'!$M39-'Swap - Encargos'!$L39+'Swap - Encargos'!U39)*(1+SUM($B122:$B$228))</f>
        <v>183.56849999999997</v>
      </c>
      <c r="S122" s="4">
        <f>Forward!S122*(1+SUM($B122:$B$228))+(-'Swap - Encargos'!J39-'Swap - Encargos'!$M39-'Swap - Encargos'!$L39+'Swap - Encargos'!V39)*(1+SUM($B122:$B$228))</f>
        <v>180.34799999999996</v>
      </c>
      <c r="T122" s="4">
        <f>Forward!T122*(1+SUM($B122:$B$228))+(-'Swap - Encargos'!K39-'Swap - Encargos'!$M39-'Swap - Encargos'!$L39+'Swap - Encargos'!W39)*(1+SUM($B122:$B$228))</f>
        <v>176.054</v>
      </c>
      <c r="U122" s="4">
        <f>Forward!U122*(1+SUM($B122:$B$228))</f>
        <v>0</v>
      </c>
      <c r="V122" s="6"/>
      <c r="W122" s="20">
        <f t="shared" si="0"/>
        <v>193.94566666666665</v>
      </c>
      <c r="X122" s="20">
        <f t="shared" si="1"/>
        <v>210.50860504115226</v>
      </c>
      <c r="Y122" s="23">
        <f t="shared" si="2"/>
        <v>190.8683</v>
      </c>
      <c r="Z122" s="23">
        <f t="shared" si="3"/>
        <v>207.82175342592595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212.1593833333333</v>
      </c>
      <c r="AJ122" s="9">
        <f t="shared" si="8"/>
        <v>0.52242488324962544</v>
      </c>
      <c r="AK122" s="9">
        <f t="shared" si="9"/>
        <v>0.52242488324962544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Encargos'!E40-'Swap - Encargos'!$M40-'Swap - Encargos'!$L40+'Swap - Encargos'!Q40)*(1+SUM($B123:$B$228))</f>
        <v>234.74610000000001</v>
      </c>
      <c r="O123" s="4">
        <f>Forward!O123*(1+SUM($B123:$B$228))+(-'Swap - Encargos'!F40-'Swap - Encargos'!$M40-'Swap - Encargos'!$L40+'Swap - Encargos'!R40)*(1+SUM($B123:$B$228))</f>
        <v>218.66760000000002</v>
      </c>
      <c r="P123" s="4">
        <f>Forward!P123*(1+SUM($B123:$B$228))+(-'Swap - Encargos'!G40-'Swap - Encargos'!$M40-'Swap - Encargos'!$L40+'Swap - Encargos'!S40)*(1+SUM($B123:$B$228))</f>
        <v>216.52380000000002</v>
      </c>
      <c r="Q123" s="4">
        <f>Forward!Q123*(1+SUM($B123:$B$228))+(-'Swap - Encargos'!H40-'Swap - Encargos'!$M40-'Swap - Encargos'!$L40+'Swap - Encargos'!T40)*(1+SUM($B123:$B$228))</f>
        <v>197.2296</v>
      </c>
      <c r="R123" s="4">
        <f>Forward!R123*(1+SUM($B123:$B$228))+(-'Swap - Encargos'!I40-'Swap - Encargos'!$M40-'Swap - Encargos'!$L40+'Swap - Encargos'!U40)*(1+SUM($B123:$B$228))</f>
        <v>192.94200000000001</v>
      </c>
      <c r="S123" s="4">
        <f>Forward!S123*(1+SUM($B123:$B$228))+(-'Swap - Encargos'!J40-'Swap - Encargos'!$M40-'Swap - Encargos'!$L40+'Swap - Encargos'!V40)*(1+SUM($B123:$B$228))</f>
        <v>189.72630000000001</v>
      </c>
      <c r="T123" s="4">
        <f>Forward!T123*(1+SUM($B123:$B$228))+(-'Swap - Encargos'!K40-'Swap - Encargos'!$M40-'Swap - Encargos'!$L40+'Swap - Encargos'!W40)*(1+SUM($B123:$B$228))</f>
        <v>180.07920000000001</v>
      </c>
      <c r="U123" s="4">
        <f>Forward!U123*(1+SUM($B123:$B$228))</f>
        <v>0</v>
      </c>
      <c r="V123" s="6"/>
      <c r="W123" s="20">
        <f t="shared" si="0"/>
        <v>222.270375</v>
      </c>
      <c r="X123" s="20">
        <f t="shared" si="1"/>
        <v>210.50860504115226</v>
      </c>
      <c r="Y123" s="23">
        <f t="shared" si="2"/>
        <v>211.27149000000003</v>
      </c>
      <c r="Z123" s="23">
        <f t="shared" si="3"/>
        <v>207.82175342592595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4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183.83467499999995</v>
      </c>
      <c r="AJ123" s="9">
        <f t="shared" si="8"/>
        <v>0.45267763845832493</v>
      </c>
      <c r="AK123" s="9">
        <f t="shared" si="9"/>
        <v>0.45267763845832493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Encargos'!E41-'Swap - Encargos'!$M41-'Swap - Encargos'!$L41+'Swap - Encargos'!Q41)*(1+SUM($B124:$B$228))</f>
        <v>308.11080000000004</v>
      </c>
      <c r="O124" s="4">
        <f>Forward!O124*(1+SUM($B124:$B$228))+(-'Swap - Encargos'!F41-'Swap - Encargos'!$M41-'Swap - Encargos'!$L41+'Swap - Encargos'!R41)*(1+SUM($B124:$B$228))</f>
        <v>246.7004</v>
      </c>
      <c r="P124" s="4">
        <f>Forward!P124*(1+SUM($B124:$B$228))+(-'Swap - Encargos'!G41-'Swap - Encargos'!$M41-'Swap - Encargos'!$L41+'Swap - Encargos'!S41)*(1+SUM($B124:$B$228))</f>
        <v>211.76</v>
      </c>
      <c r="Q124" s="4">
        <f>Forward!Q124*(1+SUM($B124:$B$228))+(-'Swap - Encargos'!H41-'Swap - Encargos'!$M41-'Swap - Encargos'!$L41+'Swap - Encargos'!T41)*(1+SUM($B124:$B$228))</f>
        <v>203.28959999999998</v>
      </c>
      <c r="R124" s="4">
        <f>Forward!R124*(1+SUM($B124:$B$228))+(-'Swap - Encargos'!I41-'Swap - Encargos'!$M41-'Swap - Encargos'!$L41+'Swap - Encargos'!U41)*(1+SUM($B124:$B$228))</f>
        <v>197.9956</v>
      </c>
      <c r="S124" s="4">
        <f>Forward!S124*(1+SUM($B124:$B$228))+(-'Swap - Encargos'!J41-'Swap - Encargos'!$M41-'Swap - Encargos'!$L41+'Swap - Encargos'!V41)*(1+SUM($B124:$B$228))</f>
        <v>197.9956</v>
      </c>
      <c r="T124" s="4">
        <f>Forward!T124*(1+SUM($B124:$B$228))+(-'Swap - Encargos'!K41-'Swap - Encargos'!$M41-'Swap - Encargos'!$L41+'Swap - Encargos'!W41)*(1+SUM($B124:$B$228))</f>
        <v>187.4076</v>
      </c>
      <c r="U124" s="4">
        <f>Forward!U124*(1+SUM($B124:$B$228))</f>
        <v>0</v>
      </c>
      <c r="V124" s="6"/>
      <c r="W124" s="20">
        <f t="shared" si="0"/>
        <v>249.70033333333333</v>
      </c>
      <c r="X124" s="20">
        <f t="shared" si="1"/>
        <v>210.50860504115226</v>
      </c>
      <c r="Y124" s="23">
        <f t="shared" si="2"/>
        <v>229.90077333333335</v>
      </c>
      <c r="Z124" s="23">
        <f t="shared" si="3"/>
        <v>207.82175342592595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4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156.40471666666662</v>
      </c>
      <c r="AJ124" s="9">
        <f t="shared" si="8"/>
        <v>0.38513364132425004</v>
      </c>
      <c r="AK124" s="9">
        <f t="shared" si="9"/>
        <v>0.38513364132425004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Encargos'!E42-'Swap - Encargos'!$M42-'Swap - Encargos'!$L42+'Swap - Encargos'!Q42)*(1+SUM($B125:$B$228))</f>
        <v>311.5104</v>
      </c>
      <c r="O125" s="4">
        <f>Forward!O125*(1+SUM($B125:$B$228))+(-'Swap - Encargos'!F42-'Swap - Encargos'!$M42-'Swap - Encargos'!$L42+'Swap - Encargos'!R42)*(1+SUM($B125:$B$228))</f>
        <v>248.3664</v>
      </c>
      <c r="P125" s="4">
        <f>Forward!P125*(1+SUM($B125:$B$228))+(-'Swap - Encargos'!G42-'Swap - Encargos'!$M42-'Swap - Encargos'!$L42+'Swap - Encargos'!S42)*(1+SUM($B125:$B$228))</f>
        <v>205.21800000000002</v>
      </c>
      <c r="Q125" s="4">
        <f>Forward!Q125*(1+SUM($B125:$B$228))+(-'Swap - Encargos'!H42-'Swap - Encargos'!$M42-'Swap - Encargos'!$L42+'Swap - Encargos'!T42)*(1+SUM($B125:$B$228))</f>
        <v>187.3272</v>
      </c>
      <c r="R125" s="4">
        <f>Forward!R125*(1+SUM($B125:$B$228))+(-'Swap - Encargos'!I42-'Swap - Encargos'!$M42-'Swap - Encargos'!$L42+'Swap - Encargos'!U42)*(1+SUM($B125:$B$228))</f>
        <v>194.69400000000002</v>
      </c>
      <c r="S125" s="4">
        <f>Forward!S125*(1+SUM($B125:$B$228))+(-'Swap - Encargos'!J42-'Swap - Encargos'!$M42-'Swap - Encargos'!$L42+'Swap - Encargos'!V42)*(1+SUM($B125:$B$228))</f>
        <v>199.95600000000002</v>
      </c>
      <c r="T125" s="4">
        <f>Forward!T125*(1+SUM($B125:$B$228))+(-'Swap - Encargos'!K42-'Swap - Encargos'!$M42-'Swap - Encargos'!$L42+'Swap - Encargos'!W42)*(1+SUM($B125:$B$228))</f>
        <v>192.58920000000001</v>
      </c>
      <c r="U125" s="4">
        <f>Forward!U125*(1+SUM($B125:$B$228))</f>
        <v>0</v>
      </c>
      <c r="V125" s="6"/>
      <c r="W125" s="20">
        <f t="shared" si="0"/>
        <v>244.68299999999999</v>
      </c>
      <c r="X125" s="20">
        <f t="shared" si="1"/>
        <v>210.50860504115226</v>
      </c>
      <c r="Y125" s="23">
        <f t="shared" si="2"/>
        <v>223.84548000000004</v>
      </c>
      <c r="Z125" s="23">
        <f t="shared" si="3"/>
        <v>207.82175342592595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4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161.42204999999996</v>
      </c>
      <c r="AJ125" s="9">
        <f t="shared" si="8"/>
        <v>0.39748840847953004</v>
      </c>
      <c r="AK125" s="9">
        <f t="shared" si="9"/>
        <v>0.39748840847953004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Encargos'!E43-'Swap - Encargos'!$M43-'Swap - Encargos'!$L43+'Swap - Encargos'!Q43)*(1+SUM($B126:$B$228))</f>
        <v>321.76670000000001</v>
      </c>
      <c r="O126" s="4">
        <f>Forward!O126*(1+SUM($B126:$B$228))+(-'Swap - Encargos'!F43-'Swap - Encargos'!$M43-'Swap - Encargos'!$L43+'Swap - Encargos'!R43)*(1+SUM($B126:$B$228))</f>
        <v>250.49590000000001</v>
      </c>
      <c r="P126" s="4">
        <f>Forward!P126*(1+SUM($B126:$B$228))+(-'Swap - Encargos'!G43-'Swap - Encargos'!$M43-'Swap - Encargos'!$L43+'Swap - Encargos'!S43)*(1+SUM($B126:$B$228))</f>
        <v>203.3314</v>
      </c>
      <c r="Q126" s="4">
        <f>Forward!Q126*(1+SUM($B126:$B$228))+(-'Swap - Encargos'!H43-'Swap - Encargos'!$M43-'Swap - Encargos'!$L43+'Swap - Encargos'!T43)*(1+SUM($B126:$B$228))</f>
        <v>187.60990000000001</v>
      </c>
      <c r="R126" s="4">
        <f>Forward!R126*(1+SUM($B126:$B$228))+(-'Swap - Encargos'!I43-'Swap - Encargos'!$M43-'Swap - Encargos'!$L43+'Swap - Encargos'!U43)*(1+SUM($B126:$B$228))</f>
        <v>199.13900000000001</v>
      </c>
      <c r="S126" s="4">
        <f>Forward!S126*(1+SUM($B126:$B$228))+(-'Swap - Encargos'!J43-'Swap - Encargos'!$M43-'Swap - Encargos'!$L43+'Swap - Encargos'!V43)*(1+SUM($B126:$B$228))</f>
        <v>200.18710000000002</v>
      </c>
      <c r="T126" s="4">
        <f>Forward!T126*(1+SUM($B126:$B$228))+(-'Swap - Encargos'!K43-'Swap - Encargos'!$M43-'Swap - Encargos'!$L43+'Swap - Encargos'!W43)*(1+SUM($B126:$B$228))</f>
        <v>190.7542</v>
      </c>
      <c r="U126" s="4">
        <f>Forward!U126*(1+SUM($B126:$B$228))</f>
        <v>0</v>
      </c>
      <c r="V126" s="6"/>
      <c r="W126" s="20">
        <f t="shared" si="0"/>
        <v>243.62502222222221</v>
      </c>
      <c r="X126" s="20">
        <f t="shared" si="1"/>
        <v>210.50860504115226</v>
      </c>
      <c r="Y126" s="23">
        <f t="shared" si="2"/>
        <v>224.36327333333335</v>
      </c>
      <c r="Z126" s="23">
        <f t="shared" si="3"/>
        <v>207.82175342592595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4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162.48002777777774</v>
      </c>
      <c r="AJ126" s="9">
        <f t="shared" si="8"/>
        <v>0.40009359100010639</v>
      </c>
      <c r="AK126" s="9">
        <f t="shared" si="9"/>
        <v>0.40009359100010639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Encargos'!E44-'Swap - Encargos'!$M44-'Swap - Encargos'!$L44+'Swap - Encargos'!Q44)*(1+SUM($B127:$B$228))</f>
        <v>337.69650000000001</v>
      </c>
      <c r="O127" s="4">
        <f>Forward!O127*(1+SUM($B127:$B$228))+(-'Swap - Encargos'!F44-'Swap - Encargos'!$M44-'Swap - Encargos'!$L44+'Swap - Encargos'!R44)*(1+SUM($B127:$B$228))</f>
        <v>260.3295</v>
      </c>
      <c r="P127" s="4">
        <f>Forward!P127*(1+SUM($B127:$B$228))+(-'Swap - Encargos'!G44-'Swap - Encargos'!$M44-'Swap - Encargos'!$L44+'Swap - Encargos'!S44)*(1+SUM($B127:$B$228))</f>
        <v>210.14550000000003</v>
      </c>
      <c r="Q127" s="4">
        <f>Forward!Q127*(1+SUM($B127:$B$228))+(-'Swap - Encargos'!H44-'Swap - Encargos'!$M44-'Swap - Encargos'!$L44+'Swap - Encargos'!T44)*(1+SUM($B127:$B$228))</f>
        <v>199.69050000000004</v>
      </c>
      <c r="R127" s="4">
        <f>Forward!R127*(1+SUM($B127:$B$228))+(-'Swap - Encargos'!I44-'Swap - Encargos'!$M44-'Swap - Encargos'!$L44+'Swap - Encargos'!U44)*(1+SUM($B127:$B$228))</f>
        <v>203.8725</v>
      </c>
      <c r="S127" s="4">
        <f>Forward!S127*(1+SUM($B127:$B$228))+(-'Swap - Encargos'!J44-'Swap - Encargos'!$M44-'Swap - Encargos'!$L44+'Swap - Encargos'!V44)*(1+SUM($B127:$B$228))</f>
        <v>200.73600000000002</v>
      </c>
      <c r="T127" s="4">
        <f>Forward!T127*(1+SUM($B127:$B$228))+(-'Swap - Encargos'!K44-'Swap - Encargos'!$M44-'Swap - Encargos'!$L44+'Swap - Encargos'!W44)*(1+SUM($B127:$B$228))</f>
        <v>185.05350000000001</v>
      </c>
      <c r="U127" s="4">
        <f>Forward!U127*(1+SUM($B127:$B$228))</f>
        <v>0</v>
      </c>
      <c r="V127" s="6"/>
      <c r="W127" s="20">
        <f t="shared" si="0"/>
        <v>250.22300000000001</v>
      </c>
      <c r="X127" s="20">
        <f t="shared" si="1"/>
        <v>210.50860504115226</v>
      </c>
      <c r="Y127" s="23">
        <f t="shared" si="2"/>
        <v>230.933525</v>
      </c>
      <c r="Z127" s="23">
        <f t="shared" si="3"/>
        <v>207.82175342592595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4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155.88204999999994</v>
      </c>
      <c r="AJ127" s="9">
        <f t="shared" si="8"/>
        <v>0.383846618011768</v>
      </c>
      <c r="AK127" s="9">
        <f t="shared" si="9"/>
        <v>0.383846618011768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Encargos'!E45-'Swap - Encargos'!$M45-'Swap - Encargos'!$L45+'Swap - Encargos'!Q45)*(1+SUM($B128:$B$228))</f>
        <v>300.4128</v>
      </c>
      <c r="O128" s="4">
        <f>Forward!O128*(1+SUM($B128:$B$228))+(-'Swap - Encargos'!F45-'Swap - Encargos'!$M45-'Swap - Encargos'!$L45+'Swap - Encargos'!R45)*(1+SUM($B128:$B$228))</f>
        <v>252.43020000000001</v>
      </c>
      <c r="P128" s="4">
        <f>Forward!P128*(1+SUM($B128:$B$228))+(-'Swap - Encargos'!G45-'Swap - Encargos'!$M45-'Swap - Encargos'!$L45+'Swap - Encargos'!S45)*(1+SUM($B128:$B$228))</f>
        <v>222.18029999999999</v>
      </c>
      <c r="Q128" s="4">
        <f>Forward!Q128*(1+SUM($B128:$B$228))+(-'Swap - Encargos'!H45-'Swap - Encargos'!$M45-'Swap - Encargos'!$L45+'Swap - Encargos'!T45)*(1+SUM($B128:$B$228))</f>
        <v>201.31829999999999</v>
      </c>
      <c r="R128" s="4">
        <f>Forward!R128*(1+SUM($B128:$B$228))+(-'Swap - Encargos'!I45-'Swap - Encargos'!$M45-'Swap - Encargos'!$L45+'Swap - Encargos'!U45)*(1+SUM($B128:$B$228))</f>
        <v>205.4907</v>
      </c>
      <c r="S128" s="4">
        <f>Forward!S128*(1+SUM($B128:$B$228))+(-'Swap - Encargos'!J45-'Swap - Encargos'!$M45-'Swap - Encargos'!$L45+'Swap - Encargos'!V45)*(1+SUM($B128:$B$228))</f>
        <v>201.31829999999997</v>
      </c>
      <c r="T128" s="4">
        <f>Forward!T128*(1+SUM($B128:$B$228))+(-'Swap - Encargos'!K45-'Swap - Encargos'!$M45-'Swap - Encargos'!$L45+'Swap - Encargos'!W45)*(1+SUM($B128:$B$228))</f>
        <v>186.7149</v>
      </c>
      <c r="U128" s="4">
        <f>Forward!U128*(1+SUM($B128:$B$228))</f>
        <v>0</v>
      </c>
      <c r="V128" s="6"/>
      <c r="W128" s="20">
        <f t="shared" si="0"/>
        <v>241.82534999999996</v>
      </c>
      <c r="X128" s="20">
        <f t="shared" si="1"/>
        <v>210.50860504115226</v>
      </c>
      <c r="Y128" s="23">
        <f t="shared" si="2"/>
        <v>226.45701</v>
      </c>
      <c r="Z128" s="23">
        <f t="shared" si="3"/>
        <v>207.82175342592595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4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164.27969999999999</v>
      </c>
      <c r="AJ128" s="9">
        <f t="shared" si="8"/>
        <v>0.40452513456801392</v>
      </c>
      <c r="AK128" s="9">
        <f t="shared" si="9"/>
        <v>0.40452513456801392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Encargos'!E46-'Swap - Encargos'!$M46-'Swap - Encargos'!$L46+'Swap - Encargos'!Q46)*(1+SUM($B129:$B$228))</f>
        <v>277.81349999999998</v>
      </c>
      <c r="O129" s="4">
        <f>Forward!O129*(1+SUM($B129:$B$228))+(-'Swap - Encargos'!F46-'Swap - Encargos'!$M46-'Swap - Encargos'!$L46+'Swap - Encargos'!R46)*(1+SUM($B129:$B$228))</f>
        <v>238.27449999999999</v>
      </c>
      <c r="P129" s="4">
        <f>Forward!P129*(1+SUM($B129:$B$228))+(-'Swap - Encargos'!G46-'Swap - Encargos'!$M46-'Swap - Encargos'!$L46+'Swap - Encargos'!S46)*(1+SUM($B129:$B$228))</f>
        <v>213.30249999999998</v>
      </c>
      <c r="Q129" s="4">
        <f>Forward!Q129*(1+SUM($B129:$B$228))+(-'Swap - Encargos'!H46-'Swap - Encargos'!$M46-'Swap - Encargos'!$L46+'Swap - Encargos'!T46)*(1+SUM($B129:$B$228))</f>
        <v>196.65450000000001</v>
      </c>
      <c r="R129" s="4">
        <f>Forward!R129*(1+SUM($B129:$B$228))+(-'Swap - Encargos'!I46-'Swap - Encargos'!$M46-'Swap - Encargos'!$L46+'Swap - Encargos'!U46)*(1+SUM($B129:$B$228))</f>
        <v>210.18099999999998</v>
      </c>
      <c r="S129" s="4">
        <f>Forward!S129*(1+SUM($B129:$B$228))+(-'Swap - Encargos'!J46-'Swap - Encargos'!$M46-'Swap - Encargos'!$L46+'Swap - Encargos'!V46)*(1+SUM($B129:$B$228))</f>
        <v>195.614</v>
      </c>
      <c r="T129" s="4">
        <f>Forward!T129*(1+SUM($B129:$B$228))+(-'Swap - Encargos'!K46-'Swap - Encargos'!$M46-'Swap - Encargos'!$L46+'Swap - Encargos'!W46)*(1+SUM($B129:$B$228))</f>
        <v>206.01900000000001</v>
      </c>
      <c r="U129" s="4">
        <f>Forward!U129*(1+SUM($B129:$B$228))</f>
        <v>0</v>
      </c>
      <c r="V129" s="6"/>
      <c r="W129" s="20">
        <f t="shared" si="0"/>
        <v>227.34925000000001</v>
      </c>
      <c r="X129" s="20">
        <f t="shared" si="1"/>
        <v>210.50860504115226</v>
      </c>
      <c r="Y129" s="23">
        <f t="shared" si="2"/>
        <v>217.65525833333331</v>
      </c>
      <c r="Z129" s="23">
        <f t="shared" si="3"/>
        <v>207.82175342592595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4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178.75579999999994</v>
      </c>
      <c r="AJ129" s="9">
        <f t="shared" si="8"/>
        <v>0.44017133005363995</v>
      </c>
      <c r="AK129" s="9">
        <f t="shared" si="9"/>
        <v>0.44017133005363995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Encargos'!E47-'Swap - Encargos'!$M47-'Swap - Encargos'!$L47+'Swap - Encargos'!Q47)*(1+SUM($B130:$B$228))</f>
        <v>331.22879999999998</v>
      </c>
      <c r="O130" s="4">
        <f>Forward!O130*(1+SUM($B130:$B$228))+(-'Swap - Encargos'!F47-'Swap - Encargos'!$M47-'Swap - Encargos'!$L47+'Swap - Encargos'!R47)*(1+SUM($B130:$B$228))</f>
        <v>256.23360000000002</v>
      </c>
      <c r="P130" s="4">
        <f>Forward!P130*(1+SUM($B130:$B$228))+(-'Swap - Encargos'!G47-'Swap - Encargos'!$M47-'Swap - Encargos'!$L47+'Swap - Encargos'!S47)*(1+SUM($B130:$B$228))</f>
        <v>215.61120000000003</v>
      </c>
      <c r="Q130" s="4">
        <f>Forward!Q130*(1+SUM($B130:$B$228))+(-'Swap - Encargos'!H47-'Swap - Encargos'!$M47-'Swap - Encargos'!$L47+'Swap - Encargos'!T47)*(1+SUM($B130:$B$228))</f>
        <v>207.2784</v>
      </c>
      <c r="R130" s="4">
        <f>Forward!R130*(1+SUM($B130:$B$228))+(-'Swap - Encargos'!I47-'Swap - Encargos'!$M47-'Swap - Encargos'!$L47+'Swap - Encargos'!U47)*(1+SUM($B130:$B$228))</f>
        <v>215.61120000000003</v>
      </c>
      <c r="S130" s="4">
        <f>Forward!S130*(1+SUM($B130:$B$228))+(-'Swap - Encargos'!J47-'Swap - Encargos'!$M47-'Swap - Encargos'!$L47+'Swap - Encargos'!V47)*(1+SUM($B130:$B$228))</f>
        <v>215.61120000000003</v>
      </c>
      <c r="T130" s="4">
        <f>Forward!T130*(1+SUM($B130:$B$228))+(-'Swap - Encargos'!K47-'Swap - Encargos'!$M47-'Swap - Encargos'!$L47+'Swap - Encargos'!W47)*(1+SUM($B130:$B$228))</f>
        <v>215.61120000000003</v>
      </c>
      <c r="U130" s="4">
        <f>Forward!U130*(1+SUM($B130:$B$228))</f>
        <v>0</v>
      </c>
      <c r="V130" s="6"/>
      <c r="W130" s="20">
        <f t="shared" si="0"/>
        <v>240.14666666666665</v>
      </c>
      <c r="X130" s="20">
        <f t="shared" si="1"/>
        <v>210.50860504115226</v>
      </c>
      <c r="Y130" s="23">
        <f t="shared" si="2"/>
        <v>229.77696</v>
      </c>
      <c r="Z130" s="23">
        <f t="shared" si="3"/>
        <v>207.82175342592595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4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7"/>
        <v>165.9583833333333</v>
      </c>
      <c r="AJ130" s="9">
        <f t="shared" si="8"/>
        <v>0.40865875303282567</v>
      </c>
      <c r="AK130" s="9">
        <f t="shared" si="9"/>
        <v>0.40865875303282567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Encargos'!E48-'Swap - Encargos'!$M48-'Swap - Encargos'!$L48+'Swap - Encargos'!Q48)*(1+SUM($B131:$B$228))</f>
        <v>324.51839999999999</v>
      </c>
      <c r="O131" s="4">
        <f>Forward!O131*(1+SUM($B131:$B$228))+(-'Swap - Encargos'!F48-'Swap - Encargos'!$M48-'Swap - Encargos'!$L48+'Swap - Encargos'!R48)*(1+SUM($B131:$B$228))</f>
        <v>230.1696</v>
      </c>
      <c r="P131" s="4">
        <f>Forward!P131*(1+SUM($B131:$B$228))+(-'Swap - Encargos'!G48-'Swap - Encargos'!$M48-'Swap - Encargos'!$L48+'Swap - Encargos'!S48)*(1+SUM($B131:$B$228))</f>
        <v>217.72800000000001</v>
      </c>
      <c r="Q131" s="4">
        <f>Forward!Q131*(1+SUM($B131:$B$228))+(-'Swap - Encargos'!H48-'Swap - Encargos'!$M48-'Swap - Encargos'!$L48+'Swap - Encargos'!T48)*(1+SUM($B131:$B$228))</f>
        <v>221.87520000000001</v>
      </c>
      <c r="R131" s="4">
        <f>Forward!R131*(1+SUM($B131:$B$228))+(-'Swap - Encargos'!I48-'Swap - Encargos'!$M48-'Swap - Encargos'!$L48+'Swap - Encargos'!U48)*(1+SUM($B131:$B$228))</f>
        <v>224.98560000000001</v>
      </c>
      <c r="S131" s="4">
        <f>Forward!S131*(1+SUM($B131:$B$228))+(-'Swap - Encargos'!J48-'Swap - Encargos'!$M48-'Swap - Encargos'!$L48+'Swap - Encargos'!V48)*(1+SUM($B131:$B$228))</f>
        <v>226.02239999999998</v>
      </c>
      <c r="T131" s="4">
        <f>Forward!T131*(1+SUM($B131:$B$228))+(-'Swap - Encargos'!K48-'Swap - Encargos'!$M48-'Swap - Encargos'!$L48+'Swap - Encargos'!W48)*(1+SUM($B131:$B$228))</f>
        <v>224.98559999999998</v>
      </c>
      <c r="U131" s="4">
        <f>Forward!U131*(1+SUM($B131:$B$228))</f>
        <v>0</v>
      </c>
      <c r="V131" s="6"/>
      <c r="W131" s="20">
        <f t="shared" si="0"/>
        <v>231.81119999999999</v>
      </c>
      <c r="X131" s="20">
        <f t="shared" si="1"/>
        <v>210.50860504115226</v>
      </c>
      <c r="Y131" s="23">
        <f t="shared" si="2"/>
        <v>229.08095999999998</v>
      </c>
      <c r="Z131" s="23">
        <f t="shared" si="3"/>
        <v>207.82175342592595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4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7"/>
        <v>174.29384999999996</v>
      </c>
      <c r="AJ131" s="9">
        <f t="shared" si="8"/>
        <v>0.42918414828872475</v>
      </c>
      <c r="AK131" s="9">
        <f>IF(AJ131&gt;0,AJ131,0)</f>
        <v>0.42918414828872475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Encargos'!E49-'Swap - Encargos'!$M49-'Swap - Encargos'!$L49+'Swap - Encargos'!Q49)*(1+SUM($B132:$B$228))</f>
        <v>296.26740000000001</v>
      </c>
      <c r="O132" s="4">
        <f>Forward!O132*(1+SUM($B132:$B$228))+(-'Swap - Encargos'!F49-'Swap - Encargos'!$M49-'Swap - Encargos'!$L49+'Swap - Encargos'!R49)*(1+SUM($B132:$B$228))</f>
        <v>227.898</v>
      </c>
      <c r="P132" s="4">
        <f>Forward!P132*(1+SUM($B132:$B$228))+(-'Swap - Encargos'!G49-'Swap - Encargos'!$M49-'Swap - Encargos'!$L49+'Swap - Encargos'!S49)*(1+SUM($B132:$B$228))</f>
        <v>209.2518</v>
      </c>
      <c r="Q132" s="4">
        <f>Forward!Q132*(1+SUM($B132:$B$228))+(-'Swap - Encargos'!H49-'Swap - Encargos'!$M49-'Swap - Encargos'!$L49+'Swap - Encargos'!T49)*(1+SUM($B132:$B$228))</f>
        <v>216.50310000000002</v>
      </c>
      <c r="R132" s="4">
        <f>Forward!R132*(1+SUM($B132:$B$228))+(-'Swap - Encargos'!I49-'Swap - Encargos'!$M49-'Swap - Encargos'!$L49+'Swap - Encargos'!U49)*(1+SUM($B132:$B$228))</f>
        <v>215.46719999999999</v>
      </c>
      <c r="S132" s="4">
        <f>Forward!S132*(1+SUM($B132:$B$228))+(-'Swap - Encargos'!J49-'Swap - Encargos'!$M49-'Swap - Encargos'!$L49+'Swap - Encargos'!V49)*(1+SUM($B132:$B$228))</f>
        <v>219.61080000000001</v>
      </c>
      <c r="T132" s="4">
        <f>Forward!T132*(1+SUM($B132:$B$228))+(-'Swap - Encargos'!K49-'Swap - Encargos'!$M49-'Swap - Encargos'!$L49+'Swap - Encargos'!W49)*(1+SUM($B132:$B$228))</f>
        <v>221.68260000000001</v>
      </c>
      <c r="U132" s="4">
        <f>Forward!U132*(1+SUM($B132:$B$228))</f>
        <v>0</v>
      </c>
      <c r="V132" s="6"/>
      <c r="W132" s="20">
        <f t="shared" si="0"/>
        <v>222.31564999999998</v>
      </c>
      <c r="X132" s="20">
        <f t="shared" si="1"/>
        <v>210.50860504115226</v>
      </c>
      <c r="Y132" s="23">
        <f t="shared" si="2"/>
        <v>220.30139999999997</v>
      </c>
      <c r="Z132" s="23">
        <f t="shared" si="3"/>
        <v>207.82175342592595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4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7"/>
        <v>183.78939999999997</v>
      </c>
      <c r="AJ132" s="9">
        <f t="shared" si="8"/>
        <v>0.45256615252629828</v>
      </c>
      <c r="AK132" s="9">
        <f>IF(AJ132&gt;0,AJ132,0)</f>
        <v>0.45256615252629828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Encargos'!E50-'Swap - Encargos'!$M50-'Swap - Encargos'!$L50+'Swap - Encargos'!Q50)*(1+SUM($B133:$B$228))</f>
        <v>328.84380000000004</v>
      </c>
      <c r="O133" s="4">
        <f>Forward!O133*(1+SUM($B133:$B$228))+(-'Swap - Encargos'!F50-'Swap - Encargos'!$M50-'Swap - Encargos'!$L50+'Swap - Encargos'!R50)*(1+SUM($B133:$B$228))</f>
        <v>278.17290000000003</v>
      </c>
      <c r="P133" s="4">
        <f>Forward!P133*(1+SUM($B133:$B$228))+(-'Swap - Encargos'!G50-'Swap - Encargos'!$M50-'Swap - Encargos'!$L50+'Swap - Encargos'!S50)*(1+SUM($B133:$B$228))</f>
        <v>258.52499999999998</v>
      </c>
      <c r="Q133" s="4">
        <f>Forward!Q133*(1+SUM($B133:$B$228))+(-'Swap - Encargos'!H50-'Swap - Encargos'!$M50-'Swap - Encargos'!$L50+'Swap - Encargos'!T50)*(1+SUM($B133:$B$228))</f>
        <v>259.5591</v>
      </c>
      <c r="R133" s="4">
        <f>Forward!R133*(1+SUM($B133:$B$228))+(-'Swap - Encargos'!I50-'Swap - Encargos'!$M50-'Swap - Encargos'!$L50+'Swap - Encargos'!U50)*(1+SUM($B133:$B$228))</f>
        <v>235.7748</v>
      </c>
      <c r="S133" s="4">
        <f>Forward!S133*(1+SUM($B133:$B$228))+(-'Swap - Encargos'!J50-'Swap - Encargos'!$M50-'Swap - Encargos'!$L50+'Swap - Encargos'!V50)*(1+SUM($B133:$B$228))</f>
        <v>222.33150000000001</v>
      </c>
      <c r="T133" s="4">
        <f>Forward!T133*(1+SUM($B133:$B$228))+(-'Swap - Encargos'!K50-'Swap - Encargos'!$M50-'Swap - Encargos'!$L50+'Swap - Encargos'!W50)*(1+SUM($B133:$B$228))</f>
        <v>213.02460000000002</v>
      </c>
      <c r="U133" s="4">
        <f>Forward!U133*(1+SUM($B133:$B$228))</f>
        <v>0</v>
      </c>
      <c r="V133" s="6"/>
      <c r="W133" s="20">
        <f t="shared" si="0"/>
        <v>267.34357499999999</v>
      </c>
      <c r="X133" s="20">
        <f t="shared" si="1"/>
        <v>210.50860504115226</v>
      </c>
      <c r="Y133" s="23">
        <f t="shared" si="2"/>
        <v>252.64786500000002</v>
      </c>
      <c r="Z133" s="23">
        <f t="shared" si="3"/>
        <v>207.82175342592595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4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7"/>
        <v>138.76147499999996</v>
      </c>
      <c r="AJ133" s="9">
        <f t="shared" si="8"/>
        <v>0.34168862219270602</v>
      </c>
      <c r="AK133" s="9">
        <f>IF(AJ133&gt;0,AJ133,0)</f>
        <v>0.34168862219270602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Encargos'!F51-'Swap - Encargos'!$M51-'Swap - Encargos'!$L51+'Swap - Encargos'!R51)*(1+SUM($B134:$B$228))</f>
        <v>344.28719999999998</v>
      </c>
      <c r="P134" s="4">
        <f>Forward!P134*(1+SUM($B134:$B$228))+(-'Swap - Encargos'!G51-'Swap - Encargos'!$M51-'Swap - Encargos'!$L51+'Swap - Encargos'!S51)*(1+SUM($B134:$B$228))</f>
        <v>282.43919999999997</v>
      </c>
      <c r="Q134" s="4">
        <f>Forward!Q134*(1+SUM($B134:$B$228))+(-'Swap - Encargos'!H51-'Swap - Encargos'!$M51-'Swap - Encargos'!$L51+'Swap - Encargos'!T51)*(1+SUM($B134:$B$228))</f>
        <v>281.40839999999997</v>
      </c>
      <c r="R134" s="4">
        <f>Forward!R134*(1+SUM($B134:$B$228))+(-'Swap - Encargos'!I51-'Swap - Encargos'!$M51-'Swap - Encargos'!$L51+'Swap - Encargos'!U51)*(1+SUM($B134:$B$228))</f>
        <v>261.82319999999999</v>
      </c>
      <c r="S134" s="4">
        <f>Forward!S134*(1+SUM($B134:$B$228))+(-'Swap - Encargos'!J51-'Swap - Encargos'!$M51-'Swap - Encargos'!$L51+'Swap - Encargos'!V51)*(1+SUM($B134:$B$228))</f>
        <v>233.99159999999998</v>
      </c>
      <c r="T134" s="4">
        <f>Forward!T134*(1+SUM($B134:$B$228))+(-'Swap - Encargos'!K51-'Swap - Encargos'!$M51-'Swap - Encargos'!$L51+'Swap - Encargos'!W51)*(1+SUM($B134:$B$228))</f>
        <v>221.62199999999999</v>
      </c>
      <c r="U134" s="4">
        <f>Forward!U134*(1+SUM($B134:$B$228))</f>
        <v>0</v>
      </c>
      <c r="V134" s="6"/>
      <c r="W134" s="20">
        <f t="shared" si="0"/>
        <v>302.71159999999992</v>
      </c>
      <c r="X134" s="20">
        <f t="shared" si="1"/>
        <v>210.50860504115226</v>
      </c>
      <c r="Y134" s="23">
        <f t="shared" si="2"/>
        <v>280.78992</v>
      </c>
      <c r="Z134" s="23">
        <f t="shared" si="3"/>
        <v>207.82175342592595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7"/>
        <v>99.300400000000081</v>
      </c>
      <c r="AJ134" s="9">
        <f t="shared" si="8"/>
        <v>0.24700854700854721</v>
      </c>
      <c r="AK134" s="9">
        <f>IF(AJ134&gt;0,AJ134,0)</f>
        <v>0.24700854700854721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Encargos'!F52-'Swap - Encargos'!$M52-'Swap - Encargos'!$L52+'Swap - Encargos'!R52)*(1+SUM($B135:$B$228))</f>
        <v>390.37259999999998</v>
      </c>
      <c r="P135" s="4">
        <f>Forward!P135*(1+SUM($B135:$B$228))+(-'Swap - Encargos'!G52-'Swap - Encargos'!$M52-'Swap - Encargos'!$L52+'Swap - Encargos'!S52)*(1+SUM($B135:$B$228))</f>
        <v>284.83879999999999</v>
      </c>
      <c r="Q135" s="4">
        <f>Forward!Q135*(1+SUM($B135:$B$228))+(-'Swap - Encargos'!H52-'Swap - Encargos'!$M52-'Swap - Encargos'!$L52+'Swap - Encargos'!T52)*(1+SUM($B135:$B$228))</f>
        <v>294.06020000000001</v>
      </c>
      <c r="R135" s="4">
        <f>Forward!R135*(1+SUM($B135:$B$228))+(-'Swap - Encargos'!I52-'Swap - Encargos'!$M52-'Swap - Encargos'!$L52+'Swap - Encargos'!U52)*(1+SUM($B135:$B$228))</f>
        <v>266.39600000000002</v>
      </c>
      <c r="S135" s="4">
        <f>Forward!S135*(1+SUM($B135:$B$228))+(-'Swap - Encargos'!J52-'Swap - Encargos'!$M52-'Swap - Encargos'!$L52+'Swap - Encargos'!V52)*(1+SUM($B135:$B$228))</f>
        <v>250.00239999999999</v>
      </c>
      <c r="T135" s="4">
        <f>Forward!T135*(1+SUM($B135:$B$228))+(-'Swap - Encargos'!K52-'Swap - Encargos'!$M52-'Swap - Encargos'!$L52+'Swap - Encargos'!W52)*(1+SUM($B135:$B$228))</f>
        <v>223.36279999999999</v>
      </c>
      <c r="U135" s="4">
        <f>Forward!U135*(1+SUM($B135:$B$228))</f>
        <v>0</v>
      </c>
      <c r="V135" s="6"/>
      <c r="W135" s="20">
        <f t="shared" si="0"/>
        <v>319.64673888888888</v>
      </c>
      <c r="X135" s="20">
        <f t="shared" si="1"/>
        <v>210.50860504115226</v>
      </c>
      <c r="Y135" s="23">
        <f t="shared" si="2"/>
        <v>294.35050333333328</v>
      </c>
      <c r="Z135" s="23">
        <f t="shared" si="3"/>
        <v>207.82175342592595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82.365261111111124</v>
      </c>
      <c r="AJ135" s="9">
        <f>(AE135-W135)/AE135</f>
        <v>0.20488259333331124</v>
      </c>
      <c r="AK135" s="9">
        <f>IF(AJ135&gt;0,AJ135,0)</f>
        <v>0.20488259333331124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Encargos'!F53-'Swap - Encargos'!$M53-'Swap - Encargos'!$L53+'Swap - Encargos'!R53)*(1+SUM($B136:$B$228))</f>
        <v>349.58560000000006</v>
      </c>
      <c r="P136" s="4">
        <f>Forward!P136*(1+SUM($B136:$B$228))+(-'Swap - Encargos'!G53-'Swap - Encargos'!$M53-'Swap - Encargos'!$L53+'Swap - Encargos'!S53)*(1+SUM($B136:$B$228))</f>
        <v>272.12640000000005</v>
      </c>
      <c r="Q136" s="4">
        <f>Forward!Q136*(1+SUM($B136:$B$228))+(-'Swap - Encargos'!H53-'Swap - Encargos'!$M53-'Swap - Encargos'!$L53+'Swap - Encargos'!T53)*(1+SUM($B136:$B$228))</f>
        <v>269.06880000000007</v>
      </c>
      <c r="R136" s="4">
        <f>Forward!R136*(1+SUM($B136:$B$228))+(-'Swap - Encargos'!I53-'Swap - Encargos'!$M53-'Swap - Encargos'!$L53+'Swap - Encargos'!U53)*(1+SUM($B136:$B$228))</f>
        <v>254.80000000000004</v>
      </c>
      <c r="S136" s="4">
        <f>Forward!S136*(1+SUM($B136:$B$228))+(-'Swap - Encargos'!J53-'Swap - Encargos'!$M53-'Swap - Encargos'!$L53+'Swap - Encargos'!V53)*(1+SUM($B136:$B$228))</f>
        <v>243.58880000000002</v>
      </c>
      <c r="T136" s="4">
        <f>Forward!T136*(1+SUM($B136:$B$228))+(-'Swap - Encargos'!K53-'Swap - Encargos'!$M53-'Swap - Encargos'!$L53+'Swap - Encargos'!W53)*(1+SUM($B136:$B$228))</f>
        <v>228.30080000000001</v>
      </c>
      <c r="U136" s="4">
        <f>Forward!U136*(1+SUM($B136:$B$228))</f>
        <v>0</v>
      </c>
      <c r="V136" s="6"/>
      <c r="W136" s="20">
        <f t="shared" si="0"/>
        <v>291.66106666666673</v>
      </c>
      <c r="X136" s="20">
        <f t="shared" si="1"/>
        <v>210.50860504115226</v>
      </c>
      <c r="Y136" s="23">
        <f t="shared" si="2"/>
        <v>273.79109333333338</v>
      </c>
      <c r="Z136" s="23">
        <f t="shared" si="3"/>
        <v>207.82175342592595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15">AD136*(1-0%)</f>
        <v>402.012</v>
      </c>
      <c r="AF136" s="8">
        <f t="shared" si="4"/>
        <v>421.44258000000002</v>
      </c>
      <c r="AG136" s="14">
        <f t="shared" ref="AG136:AG139" si="16">$AE136+$AB136</f>
        <v>448.01660400000003</v>
      </c>
      <c r="AH136" s="8">
        <f t="shared" si="6"/>
        <v>483.20811600000002</v>
      </c>
      <c r="AI136" s="25">
        <f t="shared" ref="AI136:AI139" si="17">(AE136-W136)</f>
        <v>110.35093333333327</v>
      </c>
      <c r="AJ136" s="9">
        <f t="shared" ref="AJ136:AJ139" si="18">(AE136-W136)/AE136</f>
        <v>0.27449661535808201</v>
      </c>
      <c r="AK136" s="9">
        <f t="shared" ref="AK136:AK139" si="19">IF(AJ136&gt;0,AJ136,0)</f>
        <v>0.27449661535808201</v>
      </c>
      <c r="AL136" s="9">
        <f t="shared" ref="AL136:AL139" si="20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Encargos'!F54-'Swap - Encargos'!$M54-'Swap - Encargos'!$L54+'Swap - Encargos'!R54)*(1+SUM($B137:$B$228))</f>
        <v>280.46249999999998</v>
      </c>
      <c r="P137" s="4">
        <f>Forward!P137*(1+SUM($B137:$B$228))+(-'Swap - Encargos'!G54-'Swap - Encargos'!$M54-'Swap - Encargos'!$L54+'Swap - Encargos'!S54)*(1+SUM($B137:$B$228))</f>
        <v>267.3</v>
      </c>
      <c r="Q137" s="4">
        <f>Forward!Q137*(1+SUM($B137:$B$228))+(-'Swap - Encargos'!H54-'Swap - Encargos'!$M54-'Swap - Encargos'!$L54+'Swap - Encargos'!T54)*(1+SUM($B137:$B$228))</f>
        <v>272.36250000000001</v>
      </c>
      <c r="R137" s="4">
        <f>Forward!R137*(1+SUM($B137:$B$228))+(-'Swap - Encargos'!I54-'Swap - Encargos'!$M54-'Swap - Encargos'!$L54+'Swap - Encargos'!U54)*(1+SUM($B137:$B$228))</f>
        <v>252.11249999999998</v>
      </c>
      <c r="S137" s="4">
        <f>Forward!S137*(1+SUM($B137:$B$228))+(-'Swap - Encargos'!J54-'Swap - Encargos'!$M54-'Swap - Encargos'!$L54+'Swap - Encargos'!V54)*(1+SUM($B137:$B$228))</f>
        <v>229.83749999999998</v>
      </c>
      <c r="T137" s="4">
        <f>Forward!T137*(1+SUM($B137:$B$228))+(-'Swap - Encargos'!K54-'Swap - Encargos'!$M54-'Swap - Encargos'!$L54+'Swap - Encargos'!W54)*(1+SUM($B137:$B$228))</f>
        <v>226.79999999999998</v>
      </c>
      <c r="U137" s="4">
        <f>Forward!U137*(1+SUM($B137:$B$228))</f>
        <v>0</v>
      </c>
      <c r="V137" s="4"/>
      <c r="W137" s="20">
        <f t="shared" si="0"/>
        <v>271.01250000000005</v>
      </c>
      <c r="X137" s="20">
        <f t="shared" si="1"/>
        <v>210.50860504115226</v>
      </c>
      <c r="Y137" s="23">
        <f t="shared" si="2"/>
        <v>257.731875</v>
      </c>
      <c r="Z137" s="23">
        <f t="shared" si="3"/>
        <v>207.82175342592595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15"/>
        <v>402.012</v>
      </c>
      <c r="AF137" s="8">
        <f t="shared" si="4"/>
        <v>421.44258000000002</v>
      </c>
      <c r="AG137" s="14">
        <f t="shared" si="16"/>
        <v>448.01660400000003</v>
      </c>
      <c r="AH137" s="8">
        <f t="shared" si="6"/>
        <v>483.20811600000002</v>
      </c>
      <c r="AI137" s="25">
        <f t="shared" si="17"/>
        <v>130.99949999999995</v>
      </c>
      <c r="AJ137" s="9">
        <f t="shared" si="18"/>
        <v>0.32585967583057213</v>
      </c>
      <c r="AK137" s="9">
        <f t="shared" si="19"/>
        <v>0.32585967583057213</v>
      </c>
      <c r="AL137" s="9">
        <f t="shared" si="20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Encargos'!F55-'Swap - Encargos'!$M55-'Swap - Encargos'!$L55+'Swap - Encargos'!R55)*(1+SUM($B138:$B$228))</f>
        <v>316.827</v>
      </c>
      <c r="P138" s="4">
        <f>Forward!P138*(1+SUM($B138:$B$228))+(-'Swap - Encargos'!G55-'Swap - Encargos'!$M55-'Swap - Encargos'!$L55+'Swap - Encargos'!S55)*(1+SUM($B138:$B$228))</f>
        <v>277.60079999999999</v>
      </c>
      <c r="Q138" s="4">
        <f>Forward!Q138*(1+SUM($B138:$B$228))+(-'Swap - Encargos'!H55-'Swap - Encargos'!$M55-'Swap - Encargos'!$L55+'Swap - Encargos'!T55)*(1+SUM($B138:$B$228))</f>
        <v>271.56600000000003</v>
      </c>
      <c r="R138" s="4">
        <f>Forward!R138*(1+SUM($B138:$B$228))+(-'Swap - Encargos'!I55-'Swap - Encargos'!$M55-'Swap - Encargos'!$L55+'Swap - Encargos'!U55)*(1+SUM($B138:$B$228))</f>
        <v>252.45580000000001</v>
      </c>
      <c r="S138" s="4">
        <f>Forward!S138*(1+SUM($B138:$B$228))+(-'Swap - Encargos'!J55-'Swap - Encargos'!$M55-'Swap - Encargos'!$L55+'Swap - Encargos'!V55)*(1+SUM($B138:$B$228))</f>
        <v>248.43260000000001</v>
      </c>
      <c r="T138" s="4">
        <f>Forward!T138*(1+SUM($B138:$B$228))+(-'Swap - Encargos'!K55-'Swap - Encargos'!$M55-'Swap - Encargos'!$L55+'Swap - Encargos'!W55)*(1+SUM($B138:$B$228))</f>
        <v>224.29340000000002</v>
      </c>
      <c r="U138" s="4">
        <f>Forward!U138*(1+SUM($B138:$B$228))</f>
        <v>0</v>
      </c>
      <c r="V138" s="4"/>
      <c r="W138" s="20">
        <f t="shared" si="0"/>
        <v>281.51224444444449</v>
      </c>
      <c r="X138" s="20">
        <f t="shared" si="1"/>
        <v>210.50860504115226</v>
      </c>
      <c r="Y138" s="23">
        <f t="shared" si="2"/>
        <v>267.2075333333334</v>
      </c>
      <c r="Z138" s="23">
        <f t="shared" si="3"/>
        <v>207.82175342592595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15"/>
        <v>402.012</v>
      </c>
      <c r="AF138" s="8">
        <f t="shared" si="4"/>
        <v>421.44258000000002</v>
      </c>
      <c r="AG138" s="14">
        <f t="shared" si="16"/>
        <v>448.01660400000003</v>
      </c>
      <c r="AH138" s="8">
        <f t="shared" si="6"/>
        <v>483.20811600000002</v>
      </c>
      <c r="AI138" s="25">
        <f t="shared" si="17"/>
        <v>120.49975555555551</v>
      </c>
      <c r="AJ138" s="9">
        <f t="shared" si="18"/>
        <v>0.29974168819725655</v>
      </c>
      <c r="AK138" s="9">
        <f t="shared" si="19"/>
        <v>0.29974168819725655</v>
      </c>
      <c r="AL138" s="9">
        <f t="shared" si="20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Encargos'!F56-'Swap - Encargos'!$M56-'Swap - Encargos'!$L56+'Swap - Encargos'!R56)*(1+SUM($B139:$B$228))</f>
        <v>312</v>
      </c>
      <c r="P139" s="4">
        <f>Forward!P139*(1+SUM($B139:$B$228))+(-'Swap - Encargos'!G56-'Swap - Encargos'!$M56-'Swap - Encargos'!$L56+'Swap - Encargos'!S56)*(1+SUM($B139:$B$228))</f>
        <v>287</v>
      </c>
      <c r="Q139" s="4">
        <f>Forward!Q139*(1+SUM($B139:$B$228))+(-'Swap - Encargos'!H56-'Swap - Encargos'!$M56-'Swap - Encargos'!$L56+'Swap - Encargos'!T56)*(1+SUM($B139:$B$228))</f>
        <v>272</v>
      </c>
      <c r="R139" s="4">
        <f>Forward!R139*(1+SUM($B139:$B$228))+(-'Swap - Encargos'!I56-'Swap - Encargos'!$M56-'Swap - Encargos'!$L56+'Swap - Encargos'!U56)*(1+SUM($B139:$B$228))</f>
        <v>255</v>
      </c>
      <c r="S139" s="4">
        <f>Forward!S139*(1+SUM($B139:$B$228))+(-'Swap - Encargos'!J56-'Swap - Encargos'!$M56-'Swap - Encargos'!$L56+'Swap - Encargos'!V56)*(1+SUM($B139:$B$228))</f>
        <v>239</v>
      </c>
      <c r="T139" s="4">
        <f>Forward!T139*(1+SUM($B139:$B$228))+(-'Swap - Encargos'!K56-'Swap - Encargos'!$M56-'Swap - Encargos'!$L56+'Swap - Encargos'!W56)*(1+SUM($B139:$B$228))</f>
        <v>226</v>
      </c>
      <c r="U139" s="4">
        <f>Forward!U139*(1+SUM($B139:$B$228))</f>
        <v>0</v>
      </c>
      <c r="V139" s="4"/>
      <c r="W139" s="20">
        <f t="shared" si="0"/>
        <v>282.41666666666669</v>
      </c>
      <c r="X139" s="20">
        <f t="shared" si="1"/>
        <v>210.50860504115226</v>
      </c>
      <c r="Y139" s="23">
        <f t="shared" si="2"/>
        <v>265.83333333333331</v>
      </c>
      <c r="Z139" s="23">
        <f t="shared" si="3"/>
        <v>207.82175342592595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15"/>
        <v>402.012</v>
      </c>
      <c r="AF139" s="8">
        <f t="shared" si="4"/>
        <v>421.44258000000002</v>
      </c>
      <c r="AG139" s="14">
        <f t="shared" si="16"/>
        <v>448.01660400000003</v>
      </c>
      <c r="AH139" s="8">
        <f t="shared" si="6"/>
        <v>483.20811600000002</v>
      </c>
      <c r="AI139" s="25">
        <f t="shared" si="17"/>
        <v>119.59533333333331</v>
      </c>
      <c r="AJ139" s="9">
        <f t="shared" si="18"/>
        <v>0.29749194883071478</v>
      </c>
      <c r="AK139" s="9">
        <f t="shared" si="19"/>
        <v>0.29749194883071478</v>
      </c>
      <c r="AL139" s="9">
        <f t="shared" si="20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699DE-D60F-47FC-9CD6-D990AF2F08FD}">
  <dimension ref="A1:AR145"/>
  <sheetViews>
    <sheetView topLeftCell="A106" workbookViewId="0">
      <selection activeCell="K130" sqref="K130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Encargos'!B3-'Swap - Encargos'!$M3-'Swap - Encargos'!$L3+'Swap - Encargos'!N3)</f>
        <v>218</v>
      </c>
      <c r="L86" s="4">
        <f>Forward!L86+(-'Swap - Encargos'!C3-'Swap - Encargos'!$M3-'Swap - Encargos'!$L3+'Swap - Encargos'!O3)</f>
        <v>228</v>
      </c>
      <c r="M86" s="4">
        <f>Forward!M86+(-'Swap - Encargos'!D3-'Swap - Encargos'!$M3-'Swap - Encargos'!$L3+'Swap - Encargos'!P3)</f>
        <v>210</v>
      </c>
      <c r="N86" s="4">
        <f>Forward!N86+(-'Swap - Encargos'!E3-'Swap - Encargos'!$M3-'Swap - Encargos'!$L3+'Swap - Encargos'!Q3)</f>
        <v>195</v>
      </c>
      <c r="O86" s="4">
        <f>Forward!O86+(-'Swap - Encargos'!F3-'Swap - Encargos'!$M3-'Swap - Encargos'!$L3+'Swap - Encargos'!R3)</f>
        <v>187</v>
      </c>
      <c r="P86" s="4">
        <f>Forward!P86+(-'Swap - Encargos'!G3-'Swap - Encargos'!$M3-'Swap - Encargos'!$L3+'Swap - Encargos'!S3)</f>
        <v>185</v>
      </c>
      <c r="Q86" s="4">
        <f>Forward!Q86+(-'Swap - Encargos'!H3-'Swap - Encargos'!$M3-'Swap - Encargos'!$L3+'Swap - Encargos'!T3)</f>
        <v>182</v>
      </c>
      <c r="R86" s="4">
        <f>Forward!R86+(-'Swap - Encargos'!I3-'Swap - Encargos'!$M3-'Swap - Encargos'!$L3+'Swap - Encargos'!U3)</f>
        <v>178</v>
      </c>
      <c r="S86" s="4">
        <f>Forward!S86+(-'Swap - Encargos'!J3-'Swap - Encargos'!$M3-'Swap - Encargos'!$L3+'Swap - Encargos'!V3)</f>
        <v>173</v>
      </c>
      <c r="T86" s="4">
        <f>Forward!T86+(-'Swap - Encargos'!K3-'Swap - Encargos'!$M3-'Swap - Encargos'!$L3+'Swap - Encargos'!W3)</f>
        <v>168</v>
      </c>
      <c r="U86" s="4">
        <f>Forward!U86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218.66666666666666</v>
      </c>
      <c r="X86" s="20">
        <f t="shared" ref="X86:X139" si="1">AVERAGE($W$2:$W$198)</f>
        <v>191.83950617283941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207.6</v>
      </c>
      <c r="Z86" s="23">
        <f t="shared" ref="Z86:Z139" si="3">AVERAGE($Y$2:$Y$198)</f>
        <v>189.05092592592592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39" si="4">$AE86+$AA86</f>
        <v>335.89</v>
      </c>
      <c r="AG86" s="14">
        <f t="shared" ref="AG86:AG130" si="5">$AE86+$AB86</f>
        <v>371</v>
      </c>
      <c r="AH86" s="8">
        <f t="shared" ref="AH86:AH139" si="6">$AE86+$AC86</f>
        <v>403.95</v>
      </c>
      <c r="AI86" s="25">
        <f t="shared" ref="AI86:AI134" si="7">(AE86-W86)</f>
        <v>87.333333333333343</v>
      </c>
      <c r="AJ86" s="9">
        <f t="shared" ref="AJ86:AJ134" si="8">(AE86-W86)/AE86</f>
        <v>0.28540305010893247</v>
      </c>
      <c r="AK86" s="9">
        <f t="shared" ref="AK86:AK130" si="9">IF(AJ86&gt;0,AJ86,0)</f>
        <v>0.28540305010893247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Encargos'!B4-'Swap - Encargos'!$M4-'Swap - Encargos'!$L4+'Swap - Encargos'!N4)</f>
        <v>150</v>
      </c>
      <c r="L87" s="4">
        <f>Forward!L87+(-'Swap - Encargos'!C4-'Swap - Encargos'!$M4-'Swap - Encargos'!$L4+'Swap - Encargos'!O4)</f>
        <v>217</v>
      </c>
      <c r="M87" s="4">
        <f>Forward!M87+(-'Swap - Encargos'!D4-'Swap - Encargos'!$M4-'Swap - Encargos'!$L4+'Swap - Encargos'!P4)</f>
        <v>213</v>
      </c>
      <c r="N87" s="4">
        <f>Forward!N87+(-'Swap - Encargos'!E4-'Swap - Encargos'!$M4-'Swap - Encargos'!$L4+'Swap - Encargos'!Q4)</f>
        <v>195</v>
      </c>
      <c r="O87" s="4">
        <f>Forward!O87+(-'Swap - Encargos'!F4-'Swap - Encargos'!$M4-'Swap - Encargos'!$L4+'Swap - Encargos'!R4)</f>
        <v>193</v>
      </c>
      <c r="P87" s="4">
        <f>Forward!P87+(-'Swap - Encargos'!G4-'Swap - Encargos'!$M4-'Swap - Encargos'!$L4+'Swap - Encargos'!S4)</f>
        <v>185</v>
      </c>
      <c r="Q87" s="4">
        <f>Forward!Q87+(-'Swap - Encargos'!H4-'Swap - Encargos'!$M4-'Swap - Encargos'!$L4+'Swap - Encargos'!T4)</f>
        <v>182</v>
      </c>
      <c r="R87" s="4">
        <f>Forward!R87+(-'Swap - Encargos'!I4-'Swap - Encargos'!$M4-'Swap - Encargos'!$L4+'Swap - Encargos'!U4)</f>
        <v>178</v>
      </c>
      <c r="S87" s="4">
        <f>Forward!S87+(-'Swap - Encargos'!J4-'Swap - Encargos'!$M4-'Swap - Encargos'!$L4+'Swap - Encargos'!V4)</f>
        <v>173</v>
      </c>
      <c r="T87" s="4">
        <f>Forward!T87+(-'Swap - Encargos'!K4-'Swap - Encargos'!$M4-'Swap - Encargos'!$L4+'Swap - Encargos'!W4)</f>
        <v>168</v>
      </c>
      <c r="U87" s="4">
        <f>Forward!U87</f>
        <v>0</v>
      </c>
      <c r="V87" s="6"/>
      <c r="W87" s="20">
        <f t="shared" si="0"/>
        <v>194.58333333333334</v>
      </c>
      <c r="X87" s="20">
        <f t="shared" si="1"/>
        <v>191.83950617283941</v>
      </c>
      <c r="Y87" s="23">
        <f t="shared" si="2"/>
        <v>194.18333333333334</v>
      </c>
      <c r="Z87" s="23">
        <f t="shared" si="3"/>
        <v>189.05092592592592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111.41666666666666</v>
      </c>
      <c r="AJ87" s="9">
        <f t="shared" si="8"/>
        <v>0.36410675381263613</v>
      </c>
      <c r="AK87" s="9">
        <f t="shared" si="9"/>
        <v>0.36410675381263613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Encargos'!B5-'Swap - Encargos'!$M5-'Swap - Encargos'!$L5+'Swap - Encargos'!N5)</f>
        <v>192</v>
      </c>
      <c r="L88" s="4">
        <f>Forward!L88+(-'Swap - Encargos'!C5-'Swap - Encargos'!$M5-'Swap - Encargos'!$L5+'Swap - Encargos'!O5)</f>
        <v>248</v>
      </c>
      <c r="M88" s="4">
        <f>Forward!M88+(-'Swap - Encargos'!D5-'Swap - Encargos'!$M5-'Swap - Encargos'!$L5+'Swap - Encargos'!P5)</f>
        <v>219</v>
      </c>
      <c r="N88" s="4">
        <f>Forward!N88+(-'Swap - Encargos'!E5-'Swap - Encargos'!$M5-'Swap - Encargos'!$L5+'Swap - Encargos'!Q5)</f>
        <v>190</v>
      </c>
      <c r="O88" s="4">
        <f>Forward!O88+(-'Swap - Encargos'!F5-'Swap - Encargos'!$M5-'Swap - Encargos'!$L5+'Swap - Encargos'!R5)</f>
        <v>188</v>
      </c>
      <c r="P88" s="4">
        <f>Forward!P88+(-'Swap - Encargos'!G5-'Swap - Encargos'!$M5-'Swap - Encargos'!$L5+'Swap - Encargos'!S5)</f>
        <v>184</v>
      </c>
      <c r="Q88" s="4">
        <f>Forward!Q88+(-'Swap - Encargos'!H5-'Swap - Encargos'!$M5-'Swap - Encargos'!$L5+'Swap - Encargos'!T5)</f>
        <v>181</v>
      </c>
      <c r="R88" s="4">
        <f>Forward!R88+(-'Swap - Encargos'!I5-'Swap - Encargos'!$M5-'Swap - Encargos'!$L5+'Swap - Encargos'!U5)</f>
        <v>177</v>
      </c>
      <c r="S88" s="4">
        <f>Forward!S88+(-'Swap - Encargos'!J5-'Swap - Encargos'!$M5-'Swap - Encargos'!$L5+'Swap - Encargos'!V5)</f>
        <v>172</v>
      </c>
      <c r="T88" s="4">
        <f>Forward!T88+(-'Swap - Encargos'!K5-'Swap - Encargos'!$M5-'Swap - Encargos'!$L5+'Swap - Encargos'!W5)</f>
        <v>167</v>
      </c>
      <c r="U88" s="4">
        <f>Forward!U88</f>
        <v>0</v>
      </c>
      <c r="V88" s="6"/>
      <c r="W88" s="20">
        <f t="shared" si="0"/>
        <v>219.55555555555554</v>
      </c>
      <c r="X88" s="20">
        <f t="shared" si="1"/>
        <v>191.83950617283941</v>
      </c>
      <c r="Y88" s="23">
        <f t="shared" si="2"/>
        <v>207.13333333333333</v>
      </c>
      <c r="Z88" s="23">
        <f t="shared" si="3"/>
        <v>189.05092592592592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86.444444444444457</v>
      </c>
      <c r="AJ88" s="9">
        <f t="shared" si="8"/>
        <v>0.28249818445896879</v>
      </c>
      <c r="AK88" s="9">
        <f t="shared" si="9"/>
        <v>0.28249818445896879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Encargos'!B6-'Swap - Encargos'!$M6-'Swap - Encargos'!$L6+'Swap - Encargos'!N6)</f>
        <v>173</v>
      </c>
      <c r="L89" s="4">
        <f>Forward!L89+(-'Swap - Encargos'!C6-'Swap - Encargos'!$M6-'Swap - Encargos'!$L6+'Swap - Encargos'!O6)</f>
        <v>243</v>
      </c>
      <c r="M89" s="4">
        <f>Forward!M89+(-'Swap - Encargos'!D6-'Swap - Encargos'!$M6-'Swap - Encargos'!$L6+'Swap - Encargos'!P6)</f>
        <v>223</v>
      </c>
      <c r="N89" s="4">
        <f>Forward!N89+(-'Swap - Encargos'!E6-'Swap - Encargos'!$M6-'Swap - Encargos'!$L6+'Swap - Encargos'!Q6)</f>
        <v>201</v>
      </c>
      <c r="O89" s="4">
        <f>Forward!O89+(-'Swap - Encargos'!F6-'Swap - Encargos'!$M6-'Swap - Encargos'!$L6+'Swap - Encargos'!R6)</f>
        <v>191</v>
      </c>
      <c r="P89" s="4">
        <f>Forward!P89+(-'Swap - Encargos'!G6-'Swap - Encargos'!$M6-'Swap - Encargos'!$L6+'Swap - Encargos'!S6)</f>
        <v>186</v>
      </c>
      <c r="Q89" s="4">
        <f>Forward!Q89+(-'Swap - Encargos'!H6-'Swap - Encargos'!$M6-'Swap - Encargos'!$L6+'Swap - Encargos'!T6)</f>
        <v>183</v>
      </c>
      <c r="R89" s="4">
        <f>Forward!R89+(-'Swap - Encargos'!I6-'Swap - Encargos'!$M6-'Swap - Encargos'!$L6+'Swap - Encargos'!U6)</f>
        <v>181</v>
      </c>
      <c r="S89" s="4">
        <f>Forward!S89+(-'Swap - Encargos'!J6-'Swap - Encargos'!$M6-'Swap - Encargos'!$L6+'Swap - Encargos'!V6)</f>
        <v>176</v>
      </c>
      <c r="T89" s="4">
        <f>Forward!T89+(-'Swap - Encargos'!K6-'Swap - Encargos'!$M6-'Swap - Encargos'!$L6+'Swap - Encargos'!W6)</f>
        <v>171</v>
      </c>
      <c r="U89" s="4">
        <f>Forward!U89</f>
        <v>0</v>
      </c>
      <c r="V89" s="6"/>
      <c r="W89" s="20">
        <f t="shared" si="0"/>
        <v>215.33333333333334</v>
      </c>
      <c r="X89" s="20">
        <f t="shared" si="1"/>
        <v>191.83950617283941</v>
      </c>
      <c r="Y89" s="23">
        <f t="shared" si="2"/>
        <v>206.85</v>
      </c>
      <c r="Z89" s="23">
        <f t="shared" si="3"/>
        <v>189.05092592592592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90.666666666666657</v>
      </c>
      <c r="AJ89" s="9">
        <f t="shared" si="8"/>
        <v>0.29629629629629628</v>
      </c>
      <c r="AK89" s="9">
        <f t="shared" si="9"/>
        <v>0.29629629629629628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Encargos'!B7-'Swap - Encargos'!$M7-'Swap - Encargos'!$L7+'Swap - Encargos'!N7)</f>
        <v>169</v>
      </c>
      <c r="L90" s="4">
        <f>Forward!L90+(-'Swap - Encargos'!C7-'Swap - Encargos'!$M7-'Swap - Encargos'!$L7+'Swap - Encargos'!O7)</f>
        <v>219</v>
      </c>
      <c r="M90" s="4">
        <f>Forward!M90+(-'Swap - Encargos'!D7-'Swap - Encargos'!$M7-'Swap - Encargos'!$L7+'Swap - Encargos'!P7)</f>
        <v>226</v>
      </c>
      <c r="N90" s="4">
        <f>Forward!N90+(-'Swap - Encargos'!E7-'Swap - Encargos'!$M7-'Swap - Encargos'!$L7+'Swap - Encargos'!Q7)</f>
        <v>211</v>
      </c>
      <c r="O90" s="4">
        <f>Forward!O90+(-'Swap - Encargos'!F7-'Swap - Encargos'!$M7-'Swap - Encargos'!$L7+'Swap - Encargos'!R7)</f>
        <v>195</v>
      </c>
      <c r="P90" s="4">
        <f>Forward!P90+(-'Swap - Encargos'!G7-'Swap - Encargos'!$M7-'Swap - Encargos'!$L7+'Swap - Encargos'!S7)</f>
        <v>192</v>
      </c>
      <c r="Q90" s="4">
        <f>Forward!Q90+(-'Swap - Encargos'!H7-'Swap - Encargos'!$M7-'Swap - Encargos'!$L7+'Swap - Encargos'!T7)</f>
        <v>189</v>
      </c>
      <c r="R90" s="4">
        <f>Forward!R90+(-'Swap - Encargos'!I7-'Swap - Encargos'!$M7-'Swap - Encargos'!$L7+'Swap - Encargos'!U7)</f>
        <v>187</v>
      </c>
      <c r="S90" s="4">
        <f>Forward!S90+(-'Swap - Encargos'!J7-'Swap - Encargos'!$M7-'Swap - Encargos'!$L7+'Swap - Encargos'!V7)</f>
        <v>182</v>
      </c>
      <c r="T90" s="4">
        <f>Forward!T90+(-'Swap - Encargos'!K7-'Swap - Encargos'!$M7-'Swap - Encargos'!$L7+'Swap - Encargos'!W7)</f>
        <v>177</v>
      </c>
      <c r="U90" s="4">
        <f>Forward!U90</f>
        <v>0</v>
      </c>
      <c r="V90" s="6"/>
      <c r="W90" s="20">
        <f t="shared" si="0"/>
        <v>209.33333333333334</v>
      </c>
      <c r="X90" s="20">
        <f t="shared" si="1"/>
        <v>191.83950617283941</v>
      </c>
      <c r="Y90" s="23">
        <f t="shared" si="2"/>
        <v>205.53333333333333</v>
      </c>
      <c r="Z90" s="23">
        <f t="shared" si="3"/>
        <v>189.05092592592592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96.666666666666657</v>
      </c>
      <c r="AJ90" s="9">
        <f t="shared" si="8"/>
        <v>0.31590413943355117</v>
      </c>
      <c r="AK90" s="9">
        <f t="shared" si="9"/>
        <v>0.31590413943355117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Encargos'!B8-'Swap - Encargos'!$M8-'Swap - Encargos'!$L8+'Swap - Encargos'!N8)</f>
        <v>167</v>
      </c>
      <c r="L91" s="4">
        <f>Forward!L91+(-'Swap - Encargos'!C8-'Swap - Encargos'!$M8-'Swap - Encargos'!$L8+'Swap - Encargos'!O8)</f>
        <v>225</v>
      </c>
      <c r="M91" s="4">
        <f>Forward!M91+(-'Swap - Encargos'!D8-'Swap - Encargos'!$M8-'Swap - Encargos'!$L8+'Swap - Encargos'!P8)</f>
        <v>221</v>
      </c>
      <c r="N91" s="4">
        <f>Forward!N91+(-'Swap - Encargos'!E8-'Swap - Encargos'!$M8-'Swap - Encargos'!$L8+'Swap - Encargos'!Q8)</f>
        <v>194</v>
      </c>
      <c r="O91" s="4">
        <f>Forward!O91+(-'Swap - Encargos'!F8-'Swap - Encargos'!$M8-'Swap - Encargos'!$L8+'Swap - Encargos'!R8)</f>
        <v>189</v>
      </c>
      <c r="P91" s="4">
        <f>Forward!P91+(-'Swap - Encargos'!G8-'Swap - Encargos'!$M8-'Swap - Encargos'!$L8+'Swap - Encargos'!S8)</f>
        <v>185</v>
      </c>
      <c r="Q91" s="4">
        <f>Forward!Q91+(-'Swap - Encargos'!H8-'Swap - Encargos'!$M8-'Swap - Encargos'!$L8+'Swap - Encargos'!T8)</f>
        <v>182</v>
      </c>
      <c r="R91" s="4">
        <f>Forward!R91+(-'Swap - Encargos'!I8-'Swap - Encargos'!$M8-'Swap - Encargos'!$L8+'Swap - Encargos'!U8)</f>
        <v>180</v>
      </c>
      <c r="S91" s="4">
        <f>Forward!S91+(-'Swap - Encargos'!J8-'Swap - Encargos'!$M8-'Swap - Encargos'!$L8+'Swap - Encargos'!V8)</f>
        <v>175</v>
      </c>
      <c r="T91" s="4">
        <f>Forward!T91+(-'Swap - Encargos'!K8-'Swap - Encargos'!$M8-'Swap - Encargos'!$L8+'Swap - Encargos'!W8)</f>
        <v>170</v>
      </c>
      <c r="U91" s="4">
        <f>Forward!U91</f>
        <v>0</v>
      </c>
      <c r="V91" s="6"/>
      <c r="W91" s="20">
        <f t="shared" si="0"/>
        <v>208.08333333333334</v>
      </c>
      <c r="X91" s="20">
        <f t="shared" si="1"/>
        <v>191.83950617283941</v>
      </c>
      <c r="Y91" s="23">
        <f t="shared" si="2"/>
        <v>200.7</v>
      </c>
      <c r="Z91" s="23">
        <f t="shared" si="3"/>
        <v>189.05092592592592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97.916666666666657</v>
      </c>
      <c r="AJ91" s="9">
        <f t="shared" si="8"/>
        <v>0.31998910675381259</v>
      </c>
      <c r="AK91" s="9">
        <f t="shared" si="9"/>
        <v>0.31998910675381259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Encargos'!B9-'Swap - Encargos'!$M9-'Swap - Encargos'!$L9+'Swap - Encargos'!N9)</f>
        <v>93</v>
      </c>
      <c r="L92" s="4">
        <f>Forward!L92+(-'Swap - Encargos'!C9-'Swap - Encargos'!$M9-'Swap - Encargos'!$L9+'Swap - Encargos'!O9)</f>
        <v>204</v>
      </c>
      <c r="M92" s="4">
        <f>Forward!M92+(-'Swap - Encargos'!D9-'Swap - Encargos'!$M9-'Swap - Encargos'!$L9+'Swap - Encargos'!P9)</f>
        <v>208</v>
      </c>
      <c r="N92" s="4">
        <f>Forward!N92+(-'Swap - Encargos'!E9-'Swap - Encargos'!$M9-'Swap - Encargos'!$L9+'Swap - Encargos'!Q9)</f>
        <v>199</v>
      </c>
      <c r="O92" s="4">
        <f>Forward!O92+(-'Swap - Encargos'!F9-'Swap - Encargos'!$M9-'Swap - Encargos'!$L9+'Swap - Encargos'!R9)</f>
        <v>191</v>
      </c>
      <c r="P92" s="4">
        <f>Forward!P92+(-'Swap - Encargos'!G9-'Swap - Encargos'!$M9-'Swap - Encargos'!$L9+'Swap - Encargos'!S9)</f>
        <v>185</v>
      </c>
      <c r="Q92" s="4">
        <f>Forward!Q92+(-'Swap - Encargos'!H9-'Swap - Encargos'!$M9-'Swap - Encargos'!$L9+'Swap - Encargos'!T9)</f>
        <v>182</v>
      </c>
      <c r="R92" s="4">
        <f>Forward!R92+(-'Swap - Encargos'!I9-'Swap - Encargos'!$M9-'Swap - Encargos'!$L9+'Swap - Encargos'!U9)</f>
        <v>180</v>
      </c>
      <c r="S92" s="4">
        <f>Forward!S92+(-'Swap - Encargos'!J9-'Swap - Encargos'!$M9-'Swap - Encargos'!$L9+'Swap - Encargos'!V9)</f>
        <v>175</v>
      </c>
      <c r="T92" s="4">
        <f>Forward!T92+(-'Swap - Encargos'!K9-'Swap - Encargos'!$M9-'Swap - Encargos'!$L9+'Swap - Encargos'!W9)</f>
        <v>170</v>
      </c>
      <c r="U92" s="4">
        <f>Forward!U92</f>
        <v>0</v>
      </c>
      <c r="V92" s="6"/>
      <c r="W92" s="20">
        <f t="shared" si="0"/>
        <v>186</v>
      </c>
      <c r="X92" s="20">
        <f t="shared" si="1"/>
        <v>191.83950617283941</v>
      </c>
      <c r="Y92" s="23">
        <f t="shared" si="2"/>
        <v>188.2</v>
      </c>
      <c r="Z92" s="23">
        <f t="shared" si="3"/>
        <v>189.05092592592592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120</v>
      </c>
      <c r="AJ92" s="9">
        <f t="shared" si="8"/>
        <v>0.39215686274509803</v>
      </c>
      <c r="AK92" s="9">
        <f t="shared" si="9"/>
        <v>0.39215686274509803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Encargos'!B10-'Swap - Encargos'!$M10-'Swap - Encargos'!$L10+'Swap - Encargos'!N10)</f>
        <v>109</v>
      </c>
      <c r="L93" s="4">
        <f>Forward!L93+(-'Swap - Encargos'!C10-'Swap - Encargos'!$M10-'Swap - Encargos'!$L10+'Swap - Encargos'!O10)</f>
        <v>200</v>
      </c>
      <c r="M93" s="4">
        <f>Forward!M93+(-'Swap - Encargos'!D10-'Swap - Encargos'!$M10-'Swap - Encargos'!$L10+'Swap - Encargos'!P10)</f>
        <v>203</v>
      </c>
      <c r="N93" s="4">
        <f>Forward!N93+(-'Swap - Encargos'!E10-'Swap - Encargos'!$M10-'Swap - Encargos'!$L10+'Swap - Encargos'!Q10)</f>
        <v>194</v>
      </c>
      <c r="O93" s="4">
        <f>Forward!O93+(-'Swap - Encargos'!F10-'Swap - Encargos'!$M10-'Swap - Encargos'!$L10+'Swap - Encargos'!R10)</f>
        <v>187</v>
      </c>
      <c r="P93" s="4">
        <f>Forward!P93+(-'Swap - Encargos'!G10-'Swap - Encargos'!$M10-'Swap - Encargos'!$L10+'Swap - Encargos'!S10)</f>
        <v>186</v>
      </c>
      <c r="Q93" s="4">
        <f>Forward!Q93+(-'Swap - Encargos'!H10-'Swap - Encargos'!$M10-'Swap - Encargos'!$L10+'Swap - Encargos'!T10)</f>
        <v>186</v>
      </c>
      <c r="R93" s="4">
        <f>Forward!R93+(-'Swap - Encargos'!I10-'Swap - Encargos'!$M10-'Swap - Encargos'!$L10+'Swap - Encargos'!U10)</f>
        <v>179</v>
      </c>
      <c r="S93" s="4">
        <f>Forward!S93+(-'Swap - Encargos'!J10-'Swap - Encargos'!$M10-'Swap - Encargos'!$L10+'Swap - Encargos'!V10)</f>
        <v>174</v>
      </c>
      <c r="T93" s="4">
        <f>Forward!T93+(-'Swap - Encargos'!K10-'Swap - Encargos'!$M10-'Swap - Encargos'!$L10+'Swap - Encargos'!W10)</f>
        <v>169</v>
      </c>
      <c r="U93" s="4">
        <f>Forward!U93</f>
        <v>0</v>
      </c>
      <c r="V93" s="6"/>
      <c r="W93" s="20">
        <f t="shared" si="0"/>
        <v>187.19444444444446</v>
      </c>
      <c r="X93" s="20">
        <f t="shared" si="1"/>
        <v>191.83950617283941</v>
      </c>
      <c r="Y93" s="23">
        <f t="shared" si="2"/>
        <v>187.58333333333334</v>
      </c>
      <c r="Z93" s="23">
        <f t="shared" si="3"/>
        <v>189.05092592592592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118.80555555555554</v>
      </c>
      <c r="AJ93" s="9">
        <f t="shared" si="8"/>
        <v>0.38825344952795932</v>
      </c>
      <c r="AK93" s="9">
        <f t="shared" si="9"/>
        <v>0.38825344952795932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Encargos'!B11-'Swap - Encargos'!$M11-'Swap - Encargos'!$L11+'Swap - Encargos'!N11)</f>
        <v>123</v>
      </c>
      <c r="L94" s="4">
        <f>Forward!L94+(-'Swap - Encargos'!C11-'Swap - Encargos'!$M11-'Swap - Encargos'!$L11+'Swap - Encargos'!O11)</f>
        <v>181</v>
      </c>
      <c r="M94" s="4">
        <f>Forward!M94+(-'Swap - Encargos'!D11-'Swap - Encargos'!$M11-'Swap - Encargos'!$L11+'Swap - Encargos'!P11)</f>
        <v>202</v>
      </c>
      <c r="N94" s="4">
        <f>Forward!N94+(-'Swap - Encargos'!E11-'Swap - Encargos'!$M11-'Swap - Encargos'!$L11+'Swap - Encargos'!Q11)</f>
        <v>198</v>
      </c>
      <c r="O94" s="4">
        <f>Forward!O94+(-'Swap - Encargos'!F11-'Swap - Encargos'!$M11-'Swap - Encargos'!$L11+'Swap - Encargos'!R11)</f>
        <v>191</v>
      </c>
      <c r="P94" s="4">
        <f>Forward!P94+(-'Swap - Encargos'!G11-'Swap - Encargos'!$M11-'Swap - Encargos'!$L11+'Swap - Encargos'!S11)</f>
        <v>189</v>
      </c>
      <c r="Q94" s="4">
        <f>Forward!Q94+(-'Swap - Encargos'!H11-'Swap - Encargos'!$M11-'Swap - Encargos'!$L11+'Swap - Encargos'!T11)</f>
        <v>183</v>
      </c>
      <c r="R94" s="4">
        <f>Forward!R94+(-'Swap - Encargos'!I11-'Swap - Encargos'!$M11-'Swap - Encargos'!$L11+'Swap - Encargos'!U11)</f>
        <v>177</v>
      </c>
      <c r="S94" s="4">
        <f>Forward!S94+(-'Swap - Encargos'!J11-'Swap - Encargos'!$M11-'Swap - Encargos'!$L11+'Swap - Encargos'!V11)</f>
        <v>174</v>
      </c>
      <c r="T94" s="4">
        <f>Forward!T94+(-'Swap - Encargos'!K11-'Swap - Encargos'!$M11-'Swap - Encargos'!$L11+'Swap - Encargos'!W11)</f>
        <v>171</v>
      </c>
      <c r="U94" s="4">
        <f>Forward!U94</f>
        <v>0</v>
      </c>
      <c r="V94" s="6"/>
      <c r="W94" s="20">
        <f t="shared" si="0"/>
        <v>185.33333333333334</v>
      </c>
      <c r="X94" s="20">
        <f t="shared" si="1"/>
        <v>191.83950617283941</v>
      </c>
      <c r="Y94" s="23">
        <f t="shared" si="2"/>
        <v>187.8</v>
      </c>
      <c r="Z94" s="23">
        <f t="shared" si="3"/>
        <v>189.05092592592592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120.66666666666666</v>
      </c>
      <c r="AJ94" s="9">
        <f t="shared" si="8"/>
        <v>0.39433551198257077</v>
      </c>
      <c r="AK94" s="9">
        <f t="shared" si="9"/>
        <v>0.39433551198257077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Encargos'!B12-'Swap - Encargos'!$M12-'Swap - Encargos'!$L12+'Swap - Encargos'!N12)</f>
        <v>104</v>
      </c>
      <c r="L95" s="4">
        <f>Forward!L95+(-'Swap - Encargos'!C12-'Swap - Encargos'!$M12-'Swap - Encargos'!$L12+'Swap - Encargos'!O12)</f>
        <v>157</v>
      </c>
      <c r="M95" s="4">
        <f>Forward!M95+(-'Swap - Encargos'!D12-'Swap - Encargos'!$M12-'Swap - Encargos'!$L12+'Swap - Encargos'!P12)</f>
        <v>179</v>
      </c>
      <c r="N95" s="4">
        <f>Forward!N95+(-'Swap - Encargos'!E12-'Swap - Encargos'!$M12-'Swap - Encargos'!$L12+'Swap - Encargos'!Q12)</f>
        <v>186</v>
      </c>
      <c r="O95" s="4">
        <f>Forward!O95+(-'Swap - Encargos'!F12-'Swap - Encargos'!$M12-'Swap - Encargos'!$L12+'Swap - Encargos'!R12)</f>
        <v>174</v>
      </c>
      <c r="P95" s="4">
        <f>Forward!P95+(-'Swap - Encargos'!G12-'Swap - Encargos'!$M12-'Swap - Encargos'!$L12+'Swap - Encargos'!S12)</f>
        <v>176</v>
      </c>
      <c r="Q95" s="4">
        <f>Forward!Q95+(-'Swap - Encargos'!H12-'Swap - Encargos'!$M12-'Swap - Encargos'!$L12+'Swap - Encargos'!T12)</f>
        <v>170</v>
      </c>
      <c r="R95" s="4">
        <f>Forward!R95+(-'Swap - Encargos'!I12-'Swap - Encargos'!$M12-'Swap - Encargos'!$L12+'Swap - Encargos'!U12)</f>
        <v>167</v>
      </c>
      <c r="S95" s="4">
        <f>Forward!S95+(-'Swap - Encargos'!J12-'Swap - Encargos'!$M12-'Swap - Encargos'!$L12+'Swap - Encargos'!V12)</f>
        <v>164</v>
      </c>
      <c r="T95" s="4">
        <f>Forward!T95+(-'Swap - Encargos'!K12-'Swap - Encargos'!$M12-'Swap - Encargos'!$L12+'Swap - Encargos'!W12)</f>
        <v>161</v>
      </c>
      <c r="U95" s="4">
        <f>Forward!U95</f>
        <v>0</v>
      </c>
      <c r="V95" s="6"/>
      <c r="W95" s="20">
        <f t="shared" si="0"/>
        <v>167.16666666666666</v>
      </c>
      <c r="X95" s="20">
        <f t="shared" si="1"/>
        <v>191.83950617283941</v>
      </c>
      <c r="Y95" s="23">
        <f t="shared" si="2"/>
        <v>170.8</v>
      </c>
      <c r="Z95" s="23">
        <f t="shared" si="3"/>
        <v>189.05092592592592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138.83333333333334</v>
      </c>
      <c r="AJ95" s="9">
        <f t="shared" si="8"/>
        <v>0.45370370370370372</v>
      </c>
      <c r="AK95" s="9">
        <f t="shared" si="9"/>
        <v>0.45370370370370372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Encargos'!B13-'Swap - Encargos'!$M13-'Swap - Encargos'!$L13+'Swap - Encargos'!N13)</f>
        <v>103</v>
      </c>
      <c r="L96" s="4">
        <f>Forward!L96+(-'Swap - Encargos'!C13-'Swap - Encargos'!$M13-'Swap - Encargos'!$L13+'Swap - Encargos'!O13)</f>
        <v>119</v>
      </c>
      <c r="M96" s="4">
        <f>Forward!M96+(-'Swap - Encargos'!D13-'Swap - Encargos'!$M13-'Swap - Encargos'!$L13+'Swap - Encargos'!P13)</f>
        <v>153</v>
      </c>
      <c r="N96" s="4">
        <f>Forward!N96+(-'Swap - Encargos'!E13-'Swap - Encargos'!$M13-'Swap - Encargos'!$L13+'Swap - Encargos'!Q13)</f>
        <v>168</v>
      </c>
      <c r="O96" s="4">
        <f>Forward!O96+(-'Swap - Encargos'!F13-'Swap - Encargos'!$M13-'Swap - Encargos'!$L13+'Swap - Encargos'!R13)</f>
        <v>161</v>
      </c>
      <c r="P96" s="4">
        <f>Forward!P96+(-'Swap - Encargos'!G13-'Swap - Encargos'!$M13-'Swap - Encargos'!$L13+'Swap - Encargos'!S13)</f>
        <v>171</v>
      </c>
      <c r="Q96" s="4">
        <f>Forward!Q96+(-'Swap - Encargos'!H13-'Swap - Encargos'!$M13-'Swap - Encargos'!$L13+'Swap - Encargos'!T13)</f>
        <v>165</v>
      </c>
      <c r="R96" s="4">
        <f>Forward!R96+(-'Swap - Encargos'!I13-'Swap - Encargos'!$M13-'Swap - Encargos'!$L13+'Swap - Encargos'!U13)</f>
        <v>165</v>
      </c>
      <c r="S96" s="4">
        <f>Forward!S96+(-'Swap - Encargos'!J13-'Swap - Encargos'!$M13-'Swap - Encargos'!$L13+'Swap - Encargos'!V13)</f>
        <v>163</v>
      </c>
      <c r="T96" s="4">
        <f>Forward!T96+(-'Swap - Encargos'!K13-'Swap - Encargos'!$M13-'Swap - Encargos'!$L13+'Swap - Encargos'!W13)</f>
        <v>156</v>
      </c>
      <c r="U96" s="4">
        <f>Forward!U96</f>
        <v>0</v>
      </c>
      <c r="V96" s="6"/>
      <c r="W96" s="20">
        <f t="shared" si="0"/>
        <v>143.05555555555554</v>
      </c>
      <c r="X96" s="20">
        <f t="shared" si="1"/>
        <v>191.83950617283941</v>
      </c>
      <c r="Y96" s="23">
        <f t="shared" si="2"/>
        <v>152.13333333333333</v>
      </c>
      <c r="Z96" s="23">
        <f t="shared" si="3"/>
        <v>189.05092592592592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162.94444444444446</v>
      </c>
      <c r="AJ96" s="9">
        <f t="shared" si="8"/>
        <v>0.53249818445896879</v>
      </c>
      <c r="AK96" s="9">
        <f t="shared" si="9"/>
        <v>0.53249818445896879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Encargos'!B14-'Swap - Encargos'!$M14-'Swap - Encargos'!$L14+'Swap - Encargos'!N14)</f>
        <v>101</v>
      </c>
      <c r="L97" s="4">
        <f>Forward!L97+(-'Swap - Encargos'!C14-'Swap - Encargos'!$M14-'Swap - Encargos'!$L14+'Swap - Encargos'!O14)</f>
        <v>114</v>
      </c>
      <c r="M97" s="4">
        <f>Forward!M97+(-'Swap - Encargos'!D14-'Swap - Encargos'!$M14-'Swap - Encargos'!$L14+'Swap - Encargos'!P14)</f>
        <v>156</v>
      </c>
      <c r="N97" s="4">
        <f>Forward!N97+(-'Swap - Encargos'!E14-'Swap - Encargos'!$M14-'Swap - Encargos'!$L14+'Swap - Encargos'!Q14)</f>
        <v>164</v>
      </c>
      <c r="O97" s="4">
        <f>Forward!O97+(-'Swap - Encargos'!F14-'Swap - Encargos'!$M14-'Swap - Encargos'!$L14+'Swap - Encargos'!R14)</f>
        <v>161</v>
      </c>
      <c r="P97" s="4">
        <f>Forward!P97+(-'Swap - Encargos'!G14-'Swap - Encargos'!$M14-'Swap - Encargos'!$L14+'Swap - Encargos'!S14)</f>
        <v>177</v>
      </c>
      <c r="Q97" s="4">
        <f>Forward!Q97+(-'Swap - Encargos'!H14-'Swap - Encargos'!$M14-'Swap - Encargos'!$L14+'Swap - Encargos'!T14)</f>
        <v>176</v>
      </c>
      <c r="R97" s="4">
        <f>Forward!R97+(-'Swap - Encargos'!I14-'Swap - Encargos'!$M14-'Swap - Encargos'!$L14+'Swap - Encargos'!U14)</f>
        <v>167</v>
      </c>
      <c r="S97" s="4">
        <f>Forward!S97+(-'Swap - Encargos'!J14-'Swap - Encargos'!$M14-'Swap - Encargos'!$L14+'Swap - Encargos'!V14)</f>
        <v>163</v>
      </c>
      <c r="T97" s="4">
        <f>Forward!T97+(-'Swap - Encargos'!K14-'Swap - Encargos'!$M14-'Swap - Encargos'!$L14+'Swap - Encargos'!W14)</f>
        <v>157</v>
      </c>
      <c r="U97" s="4">
        <f>Forward!U97</f>
        <v>0</v>
      </c>
      <c r="V97" s="6"/>
      <c r="W97" s="20">
        <f t="shared" si="0"/>
        <v>142.91666666666666</v>
      </c>
      <c r="X97" s="20">
        <f t="shared" si="1"/>
        <v>191.83950617283941</v>
      </c>
      <c r="Y97" s="23">
        <f t="shared" si="2"/>
        <v>153.13333333333333</v>
      </c>
      <c r="Z97" s="23">
        <f t="shared" si="3"/>
        <v>189.05092592592592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163.08333333333334</v>
      </c>
      <c r="AJ97" s="9">
        <f t="shared" si="8"/>
        <v>0.53295206971677567</v>
      </c>
      <c r="AK97" s="9">
        <f t="shared" si="9"/>
        <v>0.53295206971677567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Encargos'!C15-'Swap - Encargos'!$M15-'Swap - Encargos'!$L15+'Swap - Encargos'!O15)</f>
        <v>108</v>
      </c>
      <c r="M98" s="4">
        <f>Forward!M98+(-'Swap - Encargos'!D15-'Swap - Encargos'!$M15-'Swap - Encargos'!$L15+'Swap - Encargos'!P15)</f>
        <v>127</v>
      </c>
      <c r="N98" s="4">
        <f>Forward!N98+(-'Swap - Encargos'!E15-'Swap - Encargos'!$M15-'Swap - Encargos'!$L15+'Swap - Encargos'!Q15)</f>
        <v>142</v>
      </c>
      <c r="O98" s="4">
        <f>Forward!O98+(-'Swap - Encargos'!F15-'Swap - Encargos'!$M15-'Swap - Encargos'!$L15+'Swap - Encargos'!R15)</f>
        <v>155</v>
      </c>
      <c r="P98" s="4">
        <f>Forward!P98+(-'Swap - Encargos'!G15-'Swap - Encargos'!$M15-'Swap - Encargos'!$L15+'Swap - Encargos'!S15)</f>
        <v>180</v>
      </c>
      <c r="Q98" s="4">
        <f>Forward!Q98+(-'Swap - Encargos'!H15-'Swap - Encargos'!$M15-'Swap - Encargos'!$L15+'Swap - Encargos'!T15)</f>
        <v>176</v>
      </c>
      <c r="R98" s="4">
        <f>Forward!R98+(-'Swap - Encargos'!I15-'Swap - Encargos'!$M15-'Swap - Encargos'!$L15+'Swap - Encargos'!U15)</f>
        <v>170</v>
      </c>
      <c r="S98" s="4">
        <f>Forward!S98+(-'Swap - Encargos'!J15-'Swap - Encargos'!$M15-'Swap - Encargos'!$L15+'Swap - Encargos'!V15)</f>
        <v>166</v>
      </c>
      <c r="T98" s="4">
        <f>Forward!T98+(-'Swap - Encargos'!K15-'Swap - Encargos'!$M15-'Swap - Encargos'!$L15+'Swap - Encargos'!W15)</f>
        <v>160</v>
      </c>
      <c r="U98" s="4">
        <f>Forward!U98</f>
        <v>0</v>
      </c>
      <c r="V98" s="6"/>
      <c r="W98" s="20">
        <f t="shared" si="0"/>
        <v>125.66666666666667</v>
      </c>
      <c r="X98" s="20">
        <f t="shared" si="1"/>
        <v>191.83950617283941</v>
      </c>
      <c r="Y98" s="23">
        <f t="shared" si="2"/>
        <v>142.4</v>
      </c>
      <c r="Z98" s="23">
        <f t="shared" si="3"/>
        <v>189.05092592592592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191.13333333333333</v>
      </c>
      <c r="AJ98" s="9">
        <f t="shared" si="8"/>
        <v>0.60332491582491576</v>
      </c>
      <c r="AK98" s="9">
        <f t="shared" si="9"/>
        <v>0.60332491582491576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Encargos'!C16-'Swap - Encargos'!$M16-'Swap - Encargos'!$L16+'Swap - Encargos'!O16)</f>
        <v>112</v>
      </c>
      <c r="M99" s="4">
        <f>Forward!M99+(-'Swap - Encargos'!D16-'Swap - Encargos'!$M16-'Swap - Encargos'!$L16+'Swap - Encargos'!P16)</f>
        <v>116</v>
      </c>
      <c r="N99" s="4">
        <f>Forward!N99+(-'Swap - Encargos'!E16-'Swap - Encargos'!$M16-'Swap - Encargos'!$L16+'Swap - Encargos'!Q16)</f>
        <v>127</v>
      </c>
      <c r="O99" s="4">
        <f>Forward!O99+(-'Swap - Encargos'!F16-'Swap - Encargos'!$M16-'Swap - Encargos'!$L16+'Swap - Encargos'!R16)</f>
        <v>144</v>
      </c>
      <c r="P99" s="4">
        <f>Forward!P99+(-'Swap - Encargos'!G16-'Swap - Encargos'!$M16-'Swap - Encargos'!$L16+'Swap - Encargos'!S16)</f>
        <v>183</v>
      </c>
      <c r="Q99" s="4">
        <f>Forward!Q99+(-'Swap - Encargos'!H16-'Swap - Encargos'!$M16-'Swap - Encargos'!$L16+'Swap - Encargos'!T16)</f>
        <v>179</v>
      </c>
      <c r="R99" s="4">
        <f>Forward!R99+(-'Swap - Encargos'!I16-'Swap - Encargos'!$M16-'Swap - Encargos'!$L16+'Swap - Encargos'!U16)</f>
        <v>174</v>
      </c>
      <c r="S99" s="4">
        <f>Forward!S99+(-'Swap - Encargos'!J16-'Swap - Encargos'!$M16-'Swap - Encargos'!$L16+'Swap - Encargos'!V16)</f>
        <v>170</v>
      </c>
      <c r="T99" s="4">
        <f>Forward!T99+(-'Swap - Encargos'!K16-'Swap - Encargos'!$M16-'Swap - Encargos'!$L16+'Swap - Encargos'!W16)</f>
        <v>164</v>
      </c>
      <c r="U99" s="4">
        <f>Forward!U99</f>
        <v>0</v>
      </c>
      <c r="V99" s="6"/>
      <c r="W99" s="20">
        <f t="shared" si="0"/>
        <v>119.22222222222223</v>
      </c>
      <c r="X99" s="20">
        <f t="shared" si="1"/>
        <v>191.83950617283941</v>
      </c>
      <c r="Y99" s="23">
        <f t="shared" si="2"/>
        <v>137.51666666666668</v>
      </c>
      <c r="Z99" s="23">
        <f t="shared" si="3"/>
        <v>189.05092592592592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197.57777777777778</v>
      </c>
      <c r="AJ99" s="9">
        <f t="shared" si="8"/>
        <v>0.6236672278338945</v>
      </c>
      <c r="AK99" s="9">
        <f t="shared" si="9"/>
        <v>0.6236672278338945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Encargos'!C17-'Swap - Encargos'!$M17-'Swap - Encargos'!$L17+'Swap - Encargos'!O17)</f>
        <v>108</v>
      </c>
      <c r="M100" s="4">
        <f>Forward!M100+(-'Swap - Encargos'!D17-'Swap - Encargos'!$M17-'Swap - Encargos'!$L17+'Swap - Encargos'!P17)</f>
        <v>123</v>
      </c>
      <c r="N100" s="4">
        <f>Forward!N100+(-'Swap - Encargos'!E17-'Swap - Encargos'!$M17-'Swap - Encargos'!$L17+'Swap - Encargos'!Q17)</f>
        <v>127</v>
      </c>
      <c r="O100" s="4">
        <f>Forward!O100+(-'Swap - Encargos'!F17-'Swap - Encargos'!$M17-'Swap - Encargos'!$L17+'Swap - Encargos'!R17)</f>
        <v>138</v>
      </c>
      <c r="P100" s="4">
        <f>Forward!P100+(-'Swap - Encargos'!G17-'Swap - Encargos'!$M17-'Swap - Encargos'!$L17+'Swap - Encargos'!S17)</f>
        <v>160</v>
      </c>
      <c r="Q100" s="4">
        <f>Forward!Q100+(-'Swap - Encargos'!H17-'Swap - Encargos'!$M17-'Swap - Encargos'!$L17+'Swap - Encargos'!T17)</f>
        <v>174</v>
      </c>
      <c r="R100" s="4">
        <f>Forward!R100+(-'Swap - Encargos'!I17-'Swap - Encargos'!$M17-'Swap - Encargos'!$L17+'Swap - Encargos'!U17)</f>
        <v>168</v>
      </c>
      <c r="S100" s="4">
        <f>Forward!S100+(-'Swap - Encargos'!J17-'Swap - Encargos'!$M17-'Swap - Encargos'!$L17+'Swap - Encargos'!V17)</f>
        <v>164</v>
      </c>
      <c r="T100" s="4">
        <f>Forward!T100+(-'Swap - Encargos'!K17-'Swap - Encargos'!$M17-'Swap - Encargos'!$L17+'Swap - Encargos'!W17)</f>
        <v>158</v>
      </c>
      <c r="U100" s="4">
        <f>Forward!U100</f>
        <v>0</v>
      </c>
      <c r="V100" s="6"/>
      <c r="W100" s="20">
        <f t="shared" si="0"/>
        <v>121</v>
      </c>
      <c r="X100" s="20">
        <f t="shared" si="1"/>
        <v>191.83950617283941</v>
      </c>
      <c r="Y100" s="23">
        <f t="shared" si="2"/>
        <v>133.4</v>
      </c>
      <c r="Z100" s="23">
        <f t="shared" si="3"/>
        <v>189.05092592592592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195.8</v>
      </c>
      <c r="AJ100" s="9">
        <f t="shared" si="8"/>
        <v>0.61805555555555558</v>
      </c>
      <c r="AK100" s="9">
        <f t="shared" si="9"/>
        <v>0.61805555555555558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Encargos'!C18-'Swap - Encargos'!$M18-'Swap - Encargos'!$L18+'Swap - Encargos'!O18)</f>
        <v>105</v>
      </c>
      <c r="M101" s="4">
        <f>Forward!M101+(-'Swap - Encargos'!D18-'Swap - Encargos'!$M18-'Swap - Encargos'!$L18+'Swap - Encargos'!P18)</f>
        <v>109</v>
      </c>
      <c r="N101" s="4">
        <f>Forward!N101+(-'Swap - Encargos'!E18-'Swap - Encargos'!$M18-'Swap - Encargos'!$L18+'Swap - Encargos'!Q18)</f>
        <v>114</v>
      </c>
      <c r="O101" s="4">
        <f>Forward!O101+(-'Swap - Encargos'!F18-'Swap - Encargos'!$M18-'Swap - Encargos'!$L18+'Swap - Encargos'!R18)</f>
        <v>126</v>
      </c>
      <c r="P101" s="4">
        <f>Forward!P101+(-'Swap - Encargos'!G18-'Swap - Encargos'!$M18-'Swap - Encargos'!$L18+'Swap - Encargos'!S18)</f>
        <v>155</v>
      </c>
      <c r="Q101" s="4">
        <f>Forward!Q101+(-'Swap - Encargos'!H18-'Swap - Encargos'!$M18-'Swap - Encargos'!$L18+'Swap - Encargos'!T18)</f>
        <v>169</v>
      </c>
      <c r="R101" s="4">
        <f>Forward!R101+(-'Swap - Encargos'!I18-'Swap - Encargos'!$M18-'Swap - Encargos'!$L18+'Swap - Encargos'!U18)</f>
        <v>167</v>
      </c>
      <c r="S101" s="4">
        <f>Forward!S101+(-'Swap - Encargos'!J18-'Swap - Encargos'!$M18-'Swap - Encargos'!$L18+'Swap - Encargos'!V18)</f>
        <v>166</v>
      </c>
      <c r="T101" s="4">
        <f>Forward!T101+(-'Swap - Encargos'!K18-'Swap - Encargos'!$M18-'Swap - Encargos'!$L18+'Swap - Encargos'!W18)</f>
        <v>163</v>
      </c>
      <c r="U101" s="4">
        <f>Forward!U101</f>
        <v>0</v>
      </c>
      <c r="V101" s="6"/>
      <c r="W101" s="20">
        <f t="shared" si="0"/>
        <v>111.08333333333333</v>
      </c>
      <c r="X101" s="20">
        <f t="shared" si="1"/>
        <v>191.83950617283941</v>
      </c>
      <c r="Y101" s="23">
        <f t="shared" si="2"/>
        <v>125</v>
      </c>
      <c r="Z101" s="23">
        <f t="shared" si="3"/>
        <v>189.05092592592592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205.7166666666667</v>
      </c>
      <c r="AJ101" s="9">
        <f t="shared" si="8"/>
        <v>0.64935816498316501</v>
      </c>
      <c r="AK101" s="9">
        <f t="shared" si="9"/>
        <v>0.64935816498316501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Encargos'!C19-'Swap - Encargos'!$M19-'Swap - Encargos'!$L19+'Swap - Encargos'!O19)</f>
        <v>112</v>
      </c>
      <c r="M102" s="4">
        <f>Forward!M102+(-'Swap - Encargos'!D19-'Swap - Encargos'!$M19-'Swap - Encargos'!$L19+'Swap - Encargos'!P19)</f>
        <v>110</v>
      </c>
      <c r="N102" s="4">
        <f>Forward!N102+(-'Swap - Encargos'!E19-'Swap - Encargos'!$M19-'Swap - Encargos'!$L19+'Swap - Encargos'!Q19)</f>
        <v>126</v>
      </c>
      <c r="O102" s="4">
        <f>Forward!O102+(-'Swap - Encargos'!F19-'Swap - Encargos'!$M19-'Swap - Encargos'!$L19+'Swap - Encargos'!R19)</f>
        <v>136</v>
      </c>
      <c r="P102" s="4">
        <f>Forward!P102+(-'Swap - Encargos'!G19-'Swap - Encargos'!$M19-'Swap - Encargos'!$L19+'Swap - Encargos'!S19)</f>
        <v>150</v>
      </c>
      <c r="Q102" s="4">
        <f>Forward!Q102+(-'Swap - Encargos'!H19-'Swap - Encargos'!$M19-'Swap - Encargos'!$L19+'Swap - Encargos'!T19)</f>
        <v>166</v>
      </c>
      <c r="R102" s="4">
        <f>Forward!R102+(-'Swap - Encargos'!I19-'Swap - Encargos'!$M19-'Swap - Encargos'!$L19+'Swap - Encargos'!U19)</f>
        <v>163</v>
      </c>
      <c r="S102" s="4">
        <f>Forward!S102+(-'Swap - Encargos'!J19-'Swap - Encargos'!$M19-'Swap - Encargos'!$L19+'Swap - Encargos'!V19)</f>
        <v>161</v>
      </c>
      <c r="T102" s="4">
        <f>Forward!T102+(-'Swap - Encargos'!K19-'Swap - Encargos'!$M19-'Swap - Encargos'!$L19+'Swap - Encargos'!W19)</f>
        <v>159</v>
      </c>
      <c r="U102" s="4">
        <f>Forward!U102</f>
        <v>0</v>
      </c>
      <c r="V102" s="6"/>
      <c r="W102" s="20">
        <f t="shared" si="0"/>
        <v>118.66666666666667</v>
      </c>
      <c r="X102" s="20">
        <f t="shared" si="1"/>
        <v>191.83950617283941</v>
      </c>
      <c r="Y102" s="23">
        <f t="shared" si="2"/>
        <v>130.4</v>
      </c>
      <c r="Z102" s="23">
        <f t="shared" si="3"/>
        <v>189.05092592592592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198.13333333333333</v>
      </c>
      <c r="AJ102" s="9">
        <f t="shared" si="8"/>
        <v>0.62542087542087532</v>
      </c>
      <c r="AK102" s="9">
        <f t="shared" si="9"/>
        <v>0.62542087542087532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Encargos'!C20-'Swap - Encargos'!$M20-'Swap - Encargos'!$L20+'Swap - Encargos'!O20)</f>
        <v>107</v>
      </c>
      <c r="M103" s="4">
        <f>Forward!M103+(-'Swap - Encargos'!D20-'Swap - Encargos'!$M20-'Swap - Encargos'!$L20+'Swap - Encargos'!P20)</f>
        <v>111</v>
      </c>
      <c r="N103" s="4">
        <f>Forward!N103+(-'Swap - Encargos'!E20-'Swap - Encargos'!$M20-'Swap - Encargos'!$L20+'Swap - Encargos'!Q20)</f>
        <v>125</v>
      </c>
      <c r="O103" s="4">
        <f>Forward!O103+(-'Swap - Encargos'!F20-'Swap - Encargos'!$M20-'Swap - Encargos'!$L20+'Swap - Encargos'!R20)</f>
        <v>132</v>
      </c>
      <c r="P103" s="4">
        <f>Forward!P103+(-'Swap - Encargos'!G20-'Swap - Encargos'!$M20-'Swap - Encargos'!$L20+'Swap - Encargos'!S20)</f>
        <v>143</v>
      </c>
      <c r="Q103" s="4">
        <f>Forward!Q103+(-'Swap - Encargos'!H20-'Swap - Encargos'!$M20-'Swap - Encargos'!$L20+'Swap - Encargos'!T20)</f>
        <v>160</v>
      </c>
      <c r="R103" s="4">
        <f>Forward!R103+(-'Swap - Encargos'!I20-'Swap - Encargos'!$M20-'Swap - Encargos'!$L20+'Swap - Encargos'!U20)</f>
        <v>158</v>
      </c>
      <c r="S103" s="4">
        <f>Forward!S103+(-'Swap - Encargos'!J20-'Swap - Encargos'!$M20-'Swap - Encargos'!$L20+'Swap - Encargos'!V20)</f>
        <v>156</v>
      </c>
      <c r="T103" s="4">
        <f>Forward!T103+(-'Swap - Encargos'!K20-'Swap - Encargos'!$M20-'Swap - Encargos'!$L20+'Swap - Encargos'!W20)</f>
        <v>154</v>
      </c>
      <c r="U103" s="4">
        <f>Forward!U103</f>
        <v>0</v>
      </c>
      <c r="V103" s="6"/>
      <c r="W103" s="20">
        <f t="shared" si="0"/>
        <v>117.80555555555556</v>
      </c>
      <c r="X103" s="20">
        <f t="shared" si="1"/>
        <v>191.83950617283941</v>
      </c>
      <c r="Y103" s="23">
        <f t="shared" si="2"/>
        <v>128.01666666666668</v>
      </c>
      <c r="Z103" s="23">
        <f t="shared" si="3"/>
        <v>189.05092592592592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198.99444444444447</v>
      </c>
      <c r="AJ103" s="9">
        <f t="shared" si="8"/>
        <v>0.62813902918069586</v>
      </c>
      <c r="AK103" s="9">
        <f t="shared" si="9"/>
        <v>0.62813902918069586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Encargos'!C21-'Swap - Encargos'!$M21-'Swap - Encargos'!$L21+'Swap - Encargos'!O21)</f>
        <v>112</v>
      </c>
      <c r="M104" s="4">
        <f>Forward!M104+(-'Swap - Encargos'!D21-'Swap - Encargos'!$M21-'Swap - Encargos'!$L21+'Swap - Encargos'!P21)</f>
        <v>114</v>
      </c>
      <c r="N104" s="4">
        <f>Forward!N104+(-'Swap - Encargos'!E21-'Swap - Encargos'!$M21-'Swap - Encargos'!$L21+'Swap - Encargos'!Q21)</f>
        <v>124</v>
      </c>
      <c r="O104" s="4">
        <f>Forward!O104+(-'Swap - Encargos'!F21-'Swap - Encargos'!$M21-'Swap - Encargos'!$L21+'Swap - Encargos'!R21)</f>
        <v>130</v>
      </c>
      <c r="P104" s="4">
        <f>Forward!P104+(-'Swap - Encargos'!G21-'Swap - Encargos'!$M21-'Swap - Encargos'!$L21+'Swap - Encargos'!S21)</f>
        <v>138</v>
      </c>
      <c r="Q104" s="4">
        <f>Forward!Q104+(-'Swap - Encargos'!H21-'Swap - Encargos'!$M21-'Swap - Encargos'!$L21+'Swap - Encargos'!T21)</f>
        <v>156</v>
      </c>
      <c r="R104" s="4">
        <f>Forward!R104+(-'Swap - Encargos'!I21-'Swap - Encargos'!$M21-'Swap - Encargos'!$L21+'Swap - Encargos'!U21)</f>
        <v>153</v>
      </c>
      <c r="S104" s="4">
        <f>Forward!S104+(-'Swap - Encargos'!J21-'Swap - Encargos'!$M21-'Swap - Encargos'!$L21+'Swap - Encargos'!V21)</f>
        <v>151</v>
      </c>
      <c r="T104" s="4">
        <f>Forward!T104+(-'Swap - Encargos'!K21-'Swap - Encargos'!$M21-'Swap - Encargos'!$L21+'Swap - Encargos'!W21)</f>
        <v>149</v>
      </c>
      <c r="U104" s="4">
        <f>Forward!U104</f>
        <v>0</v>
      </c>
      <c r="V104" s="6"/>
      <c r="W104" s="20">
        <f t="shared" si="0"/>
        <v>119.66666666666667</v>
      </c>
      <c r="X104" s="20">
        <f t="shared" si="1"/>
        <v>191.83950617283941</v>
      </c>
      <c r="Y104" s="23">
        <f t="shared" si="2"/>
        <v>128</v>
      </c>
      <c r="Z104" s="23">
        <f t="shared" si="3"/>
        <v>189.05092592592592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197.13333333333333</v>
      </c>
      <c r="AJ104" s="9">
        <f t="shared" si="8"/>
        <v>0.62226430976430969</v>
      </c>
      <c r="AK104" s="9">
        <f t="shared" si="9"/>
        <v>0.62226430976430969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Encargos'!C22-'Swap - Encargos'!$M22-'Swap - Encargos'!$L22+'Swap - Encargos'!O22)</f>
        <v>118</v>
      </c>
      <c r="M105" s="4">
        <f>Forward!M105+(-'Swap - Encargos'!D22-'Swap - Encargos'!$M22-'Swap - Encargos'!$L22+'Swap - Encargos'!P22)</f>
        <v>108</v>
      </c>
      <c r="N105" s="4">
        <f>Forward!N105+(-'Swap - Encargos'!E22-'Swap - Encargos'!$M22-'Swap - Encargos'!$L22+'Swap - Encargos'!Q22)</f>
        <v>124</v>
      </c>
      <c r="O105" s="4">
        <f>Forward!O105+(-'Swap - Encargos'!F22-'Swap - Encargos'!$M22-'Swap - Encargos'!$L22+'Swap - Encargos'!R22)</f>
        <v>135</v>
      </c>
      <c r="P105" s="4">
        <f>Forward!P105+(-'Swap - Encargos'!G22-'Swap - Encargos'!$M22-'Swap - Encargos'!$L22+'Swap - Encargos'!S22)</f>
        <v>143</v>
      </c>
      <c r="Q105" s="4">
        <f>Forward!Q105+(-'Swap - Encargos'!H22-'Swap - Encargos'!$M22-'Swap - Encargos'!$L22+'Swap - Encargos'!T22)</f>
        <v>150</v>
      </c>
      <c r="R105" s="4">
        <f>Forward!R105+(-'Swap - Encargos'!I22-'Swap - Encargos'!$M22-'Swap - Encargos'!$L22+'Swap - Encargos'!U22)</f>
        <v>151</v>
      </c>
      <c r="S105" s="4">
        <f>Forward!S105+(-'Swap - Encargos'!J22-'Swap - Encargos'!$M22-'Swap - Encargos'!$L22+'Swap - Encargos'!V22)</f>
        <v>149</v>
      </c>
      <c r="T105" s="4">
        <f>Forward!T105+(-'Swap - Encargos'!K22-'Swap - Encargos'!$M22-'Swap - Encargos'!$L22+'Swap - Encargos'!W22)</f>
        <v>147</v>
      </c>
      <c r="U105" s="4">
        <f>Forward!U105</f>
        <v>0</v>
      </c>
      <c r="V105" s="6"/>
      <c r="W105" s="20">
        <f t="shared" si="0"/>
        <v>119.97222222222223</v>
      </c>
      <c r="X105" s="20">
        <f t="shared" si="1"/>
        <v>191.83950617283941</v>
      </c>
      <c r="Y105" s="23">
        <f t="shared" si="2"/>
        <v>129.33333333333334</v>
      </c>
      <c r="Z105" s="23">
        <f t="shared" si="3"/>
        <v>189.05092592592592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196.82777777777778</v>
      </c>
      <c r="AJ105" s="9">
        <f t="shared" si="8"/>
        <v>0.6212998035914703</v>
      </c>
      <c r="AK105" s="9">
        <f t="shared" si="9"/>
        <v>0.6212998035914703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Encargos'!C23-'Swap - Encargos'!$M23-'Swap - Encargos'!$L23+'Swap - Encargos'!O23)</f>
        <v>110</v>
      </c>
      <c r="M106" s="4">
        <f>Forward!M106+(-'Swap - Encargos'!D23-'Swap - Encargos'!$M23-'Swap - Encargos'!$L23+'Swap - Encargos'!P23)</f>
        <v>109</v>
      </c>
      <c r="N106" s="4">
        <f>Forward!N106+(-'Swap - Encargos'!E23-'Swap - Encargos'!$M23-'Swap - Encargos'!$L23+'Swap - Encargos'!Q23)</f>
        <v>120</v>
      </c>
      <c r="O106" s="4">
        <f>Forward!O106+(-'Swap - Encargos'!F23-'Swap - Encargos'!$M23-'Swap - Encargos'!$L23+'Swap - Encargos'!R23)</f>
        <v>130</v>
      </c>
      <c r="P106" s="4">
        <f>Forward!P106+(-'Swap - Encargos'!G23-'Swap - Encargos'!$M23-'Swap - Encargos'!$L23+'Swap - Encargos'!S23)</f>
        <v>145</v>
      </c>
      <c r="Q106" s="4">
        <f>Forward!Q106+(-'Swap - Encargos'!H23-'Swap - Encargos'!$M23-'Swap - Encargos'!$L23+'Swap - Encargos'!T23)</f>
        <v>153</v>
      </c>
      <c r="R106" s="4">
        <f>Forward!R106+(-'Swap - Encargos'!I23-'Swap - Encargos'!$M23-'Swap - Encargos'!$L23+'Swap - Encargos'!U23)</f>
        <v>153</v>
      </c>
      <c r="S106" s="4">
        <f>Forward!S106+(-'Swap - Encargos'!J23-'Swap - Encargos'!$M23-'Swap - Encargos'!$L23+'Swap - Encargos'!V23)</f>
        <v>151</v>
      </c>
      <c r="T106" s="4">
        <f>Forward!T106+(-'Swap - Encargos'!K23-'Swap - Encargos'!$M23-'Swap - Encargos'!$L23+'Swap - Encargos'!W23)</f>
        <v>149</v>
      </c>
      <c r="U106" s="4">
        <f>Forward!U106</f>
        <v>0</v>
      </c>
      <c r="V106" s="6"/>
      <c r="W106" s="20">
        <f t="shared" si="0"/>
        <v>117.44444444444444</v>
      </c>
      <c r="X106" s="20">
        <f t="shared" si="1"/>
        <v>191.83950617283941</v>
      </c>
      <c r="Y106" s="23">
        <f t="shared" si="2"/>
        <v>128.53333333333333</v>
      </c>
      <c r="Z106" s="23">
        <f t="shared" si="3"/>
        <v>189.05092592592592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199.35555555555555</v>
      </c>
      <c r="AJ106" s="9">
        <f t="shared" si="8"/>
        <v>0.62927890011223342</v>
      </c>
      <c r="AK106" s="9">
        <f t="shared" si="9"/>
        <v>0.62927890011223342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Encargos'!C24-'Swap - Encargos'!$M24-'Swap - Encargos'!$L24+'Swap - Encargos'!O24)</f>
        <v>114</v>
      </c>
      <c r="M107" s="4">
        <f>Forward!M107+(-'Swap - Encargos'!D24-'Swap - Encargos'!$M24-'Swap - Encargos'!$L24+'Swap - Encargos'!P24)</f>
        <v>109</v>
      </c>
      <c r="N107" s="4">
        <f>Forward!N107+(-'Swap - Encargos'!E24-'Swap - Encargos'!$M24-'Swap - Encargos'!$L24+'Swap - Encargos'!Q24)</f>
        <v>128</v>
      </c>
      <c r="O107" s="4">
        <f>Forward!O107+(-'Swap - Encargos'!F24-'Swap - Encargos'!$M24-'Swap - Encargos'!$L24+'Swap - Encargos'!R24)</f>
        <v>131</v>
      </c>
      <c r="P107" s="4">
        <f>Forward!P107+(-'Swap - Encargos'!G24-'Swap - Encargos'!$M24-'Swap - Encargos'!$L24+'Swap - Encargos'!S24)</f>
        <v>140</v>
      </c>
      <c r="Q107" s="4">
        <f>Forward!Q107+(-'Swap - Encargos'!H24-'Swap - Encargos'!$M24-'Swap - Encargos'!$L24+'Swap - Encargos'!T24)</f>
        <v>150</v>
      </c>
      <c r="R107" s="4">
        <f>Forward!R107+(-'Swap - Encargos'!I24-'Swap - Encargos'!$M24-'Swap - Encargos'!$L24+'Swap - Encargos'!U24)</f>
        <v>149</v>
      </c>
      <c r="S107" s="4">
        <f>Forward!S107+(-'Swap - Encargos'!J24-'Swap - Encargos'!$M24-'Swap - Encargos'!$L24+'Swap - Encargos'!V24)</f>
        <v>147</v>
      </c>
      <c r="T107" s="4">
        <f>Forward!T107+(-'Swap - Encargos'!K24-'Swap - Encargos'!$M24-'Swap - Encargos'!$L24+'Swap - Encargos'!W24)</f>
        <v>145</v>
      </c>
      <c r="U107" s="4">
        <f>Forward!U107</f>
        <v>0</v>
      </c>
      <c r="V107" s="6"/>
      <c r="W107" s="20">
        <f t="shared" si="0"/>
        <v>121.25</v>
      </c>
      <c r="X107" s="20">
        <f t="shared" si="1"/>
        <v>191.83950617283941</v>
      </c>
      <c r="Y107" s="23">
        <f t="shared" si="2"/>
        <v>129.80000000000001</v>
      </c>
      <c r="Z107" s="23">
        <f t="shared" si="3"/>
        <v>189.05092592592592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195.55</v>
      </c>
      <c r="AJ107" s="9">
        <f t="shared" si="8"/>
        <v>0.61726641414141414</v>
      </c>
      <c r="AK107" s="9">
        <f t="shared" si="9"/>
        <v>0.61726641414141414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Encargos'!C25-'Swap - Encargos'!$M25-'Swap - Encargos'!$L25+'Swap - Encargos'!O25)</f>
        <v>115</v>
      </c>
      <c r="M108" s="4">
        <f>Forward!M108+(-'Swap - Encargos'!D25-'Swap - Encargos'!$M25-'Swap - Encargos'!$L25+'Swap - Encargos'!P25)</f>
        <v>121</v>
      </c>
      <c r="N108" s="4">
        <f>Forward!N108+(-'Swap - Encargos'!E25-'Swap - Encargos'!$M25-'Swap - Encargos'!$L25+'Swap - Encargos'!Q25)</f>
        <v>136</v>
      </c>
      <c r="O108" s="4">
        <f>Forward!O108+(-'Swap - Encargos'!F25-'Swap - Encargos'!$M25-'Swap - Encargos'!$L25+'Swap - Encargos'!R25)</f>
        <v>138</v>
      </c>
      <c r="P108" s="4">
        <f>Forward!P108+(-'Swap - Encargos'!G25-'Swap - Encargos'!$M25-'Swap - Encargos'!$L25+'Swap - Encargos'!S25)</f>
        <v>140</v>
      </c>
      <c r="Q108" s="4">
        <f>Forward!Q108+(-'Swap - Encargos'!H25-'Swap - Encargos'!$M25-'Swap - Encargos'!$L25+'Swap - Encargos'!T25)</f>
        <v>158</v>
      </c>
      <c r="R108" s="4">
        <f>Forward!R108+(-'Swap - Encargos'!I25-'Swap - Encargos'!$M25-'Swap - Encargos'!$L25+'Swap - Encargos'!U25)</f>
        <v>156</v>
      </c>
      <c r="S108" s="4">
        <f>Forward!S108+(-'Swap - Encargos'!J25-'Swap - Encargos'!$M25-'Swap - Encargos'!$L25+'Swap - Encargos'!V25)</f>
        <v>154</v>
      </c>
      <c r="T108" s="4">
        <f>Forward!T108+(-'Swap - Encargos'!K25-'Swap - Encargos'!$M25-'Swap - Encargos'!$L25+'Swap - Encargos'!W25)</f>
        <v>152</v>
      </c>
      <c r="U108" s="4">
        <f>Forward!U108</f>
        <v>0</v>
      </c>
      <c r="V108" s="6"/>
      <c r="W108" s="20">
        <f t="shared" si="0"/>
        <v>130.38888888888889</v>
      </c>
      <c r="X108" s="20">
        <f t="shared" si="1"/>
        <v>191.83950617283941</v>
      </c>
      <c r="Y108" s="23">
        <f t="shared" si="2"/>
        <v>137.16666666666666</v>
      </c>
      <c r="Z108" s="23">
        <f t="shared" si="3"/>
        <v>189.05092592592592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186.41111111111113</v>
      </c>
      <c r="AJ108" s="9">
        <f t="shared" si="8"/>
        <v>0.588418911335578</v>
      </c>
      <c r="AK108" s="9">
        <f t="shared" si="9"/>
        <v>0.588418911335578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Encargos'!C26-'Swap - Encargos'!$M26-'Swap - Encargos'!$L26+'Swap - Encargos'!O26)</f>
        <v>117</v>
      </c>
      <c r="M109" s="4">
        <f>Forward!M109+(-'Swap - Encargos'!D26-'Swap - Encargos'!$M26-'Swap - Encargos'!$L26+'Swap - Encargos'!P26)</f>
        <v>123</v>
      </c>
      <c r="N109" s="4">
        <f>Forward!N109+(-'Swap - Encargos'!E26-'Swap - Encargos'!$M26-'Swap - Encargos'!$L26+'Swap - Encargos'!Q26)</f>
        <v>145</v>
      </c>
      <c r="O109" s="4">
        <f>Forward!O109+(-'Swap - Encargos'!F26-'Swap - Encargos'!$M26-'Swap - Encargos'!$L26+'Swap - Encargos'!R26)</f>
        <v>152</v>
      </c>
      <c r="P109" s="4">
        <f>Forward!P109+(-'Swap - Encargos'!G26-'Swap - Encargos'!$M26-'Swap - Encargos'!$L26+'Swap - Encargos'!S26)</f>
        <v>157</v>
      </c>
      <c r="Q109" s="4">
        <f>Forward!Q109+(-'Swap - Encargos'!H26-'Swap - Encargos'!$M26-'Swap - Encargos'!$L26+'Swap - Encargos'!T26)</f>
        <v>162</v>
      </c>
      <c r="R109" s="4">
        <f>Forward!R109+(-'Swap - Encargos'!I26-'Swap - Encargos'!$M26-'Swap - Encargos'!$L26+'Swap - Encargos'!U26)</f>
        <v>164</v>
      </c>
      <c r="S109" s="4">
        <f>Forward!S109+(-'Swap - Encargos'!J26-'Swap - Encargos'!$M26-'Swap - Encargos'!$L26+'Swap - Encargos'!V26)</f>
        <v>162</v>
      </c>
      <c r="T109" s="4">
        <f>Forward!T109+(-'Swap - Encargos'!K26-'Swap - Encargos'!$M26-'Swap - Encargos'!$L26+'Swap - Encargos'!W26)</f>
        <v>160</v>
      </c>
      <c r="U109" s="4">
        <f>Forward!U109</f>
        <v>0</v>
      </c>
      <c r="V109" s="6"/>
      <c r="W109" s="20">
        <f t="shared" si="0"/>
        <v>139.02777777777777</v>
      </c>
      <c r="X109" s="20">
        <f t="shared" si="1"/>
        <v>191.83950617283941</v>
      </c>
      <c r="Y109" s="23">
        <f t="shared" si="2"/>
        <v>147.05000000000001</v>
      </c>
      <c r="Z109" s="23">
        <f t="shared" si="3"/>
        <v>189.05092592592592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177.77222222222224</v>
      </c>
      <c r="AJ109" s="9">
        <f t="shared" si="8"/>
        <v>0.56114969135802473</v>
      </c>
      <c r="AK109" s="9">
        <f t="shared" si="9"/>
        <v>0.56114969135802473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Encargos'!D27-'Swap - Encargos'!$M27-'Swap - Encargos'!$L27+'Swap - Encargos'!P27)</f>
        <v>121</v>
      </c>
      <c r="N110" s="4">
        <f>Forward!N110+(-'Swap - Encargos'!E27-'Swap - Encargos'!$M27-'Swap - Encargos'!$L27+'Swap - Encargos'!Q27)</f>
        <v>137</v>
      </c>
      <c r="O110" s="4">
        <f>Forward!O110+(-'Swap - Encargos'!F27-'Swap - Encargos'!$M27-'Swap - Encargos'!$L27+'Swap - Encargos'!R27)</f>
        <v>143</v>
      </c>
      <c r="P110" s="4">
        <f>Forward!P110+(-'Swap - Encargos'!G27-'Swap - Encargos'!$M27-'Swap - Encargos'!$L27+'Swap - Encargos'!S27)</f>
        <v>171</v>
      </c>
      <c r="Q110" s="4">
        <f>Forward!Q110+(-'Swap - Encargos'!H27-'Swap - Encargos'!$M27-'Swap - Encargos'!$L27+'Swap - Encargos'!T27)</f>
        <v>167</v>
      </c>
      <c r="R110" s="4">
        <f>Forward!R110+(-'Swap - Encargos'!I27-'Swap - Encargos'!$M27-'Swap - Encargos'!$L27+'Swap - Encargos'!U27)</f>
        <v>170</v>
      </c>
      <c r="S110" s="4">
        <f>Forward!S110+(-'Swap - Encargos'!J27-'Swap - Encargos'!$M27-'Swap - Encargos'!$L27+'Swap - Encargos'!V27)</f>
        <v>168</v>
      </c>
      <c r="T110" s="4">
        <f>Forward!T110+(-'Swap - Encargos'!K27-'Swap - Encargos'!$M27-'Swap - Encargos'!$L27+'Swap - Encargos'!W27)</f>
        <v>166</v>
      </c>
      <c r="U110" s="4">
        <f>Forward!U110</f>
        <v>0</v>
      </c>
      <c r="V110" s="6"/>
      <c r="W110" s="20">
        <f t="shared" si="0"/>
        <v>133.66666666666666</v>
      </c>
      <c r="X110" s="20">
        <f t="shared" si="1"/>
        <v>191.83950617283941</v>
      </c>
      <c r="Y110" s="23">
        <f t="shared" si="2"/>
        <v>147.80000000000001</v>
      </c>
      <c r="Z110" s="23">
        <f t="shared" si="3"/>
        <v>189.05092592592592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212.83333333333334</v>
      </c>
      <c r="AJ110" s="9">
        <f t="shared" si="8"/>
        <v>0.61423761423761425</v>
      </c>
      <c r="AK110" s="9">
        <f t="shared" si="9"/>
        <v>0.61423761423761425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Encargos'!D28-'Swap - Encargos'!$M28-'Swap - Encargos'!$L28+'Swap - Encargos'!P28)</f>
        <v>160</v>
      </c>
      <c r="N111" s="4">
        <f>Forward!N111+(-'Swap - Encargos'!E28-'Swap - Encargos'!$M28-'Swap - Encargos'!$L28+'Swap - Encargos'!Q28)</f>
        <v>217</v>
      </c>
      <c r="O111" s="4">
        <f>Forward!O111+(-'Swap - Encargos'!F28-'Swap - Encargos'!$M28-'Swap - Encargos'!$L28+'Swap - Encargos'!R28)</f>
        <v>206</v>
      </c>
      <c r="P111" s="4">
        <f>Forward!P111+(-'Swap - Encargos'!G28-'Swap - Encargos'!$M28-'Swap - Encargos'!$L28+'Swap - Encargos'!S28)</f>
        <v>204</v>
      </c>
      <c r="Q111" s="4">
        <f>Forward!Q111+(-'Swap - Encargos'!H28-'Swap - Encargos'!$M28-'Swap - Encargos'!$L28+'Swap - Encargos'!T28)</f>
        <v>197</v>
      </c>
      <c r="R111" s="4">
        <f>Forward!R111+(-'Swap - Encargos'!I28-'Swap - Encargos'!$M28-'Swap - Encargos'!$L28+'Swap - Encargos'!U28)</f>
        <v>192</v>
      </c>
      <c r="S111" s="4">
        <f>Forward!S111+(-'Swap - Encargos'!J28-'Swap - Encargos'!$M28-'Swap - Encargos'!$L28+'Swap - Encargos'!V28)</f>
        <v>187</v>
      </c>
      <c r="T111" s="4">
        <f>Forward!T111+(-'Swap - Encargos'!K28-'Swap - Encargos'!$M28-'Swap - Encargos'!$L28+'Swap - Encargos'!W28)</f>
        <v>182</v>
      </c>
      <c r="U111" s="4">
        <f>Forward!U111</f>
        <v>0</v>
      </c>
      <c r="V111" s="6"/>
      <c r="W111" s="20">
        <f t="shared" si="0"/>
        <v>195.55555555555554</v>
      </c>
      <c r="X111" s="20">
        <f t="shared" si="1"/>
        <v>191.83950617283941</v>
      </c>
      <c r="Y111" s="23">
        <f t="shared" si="2"/>
        <v>197.33333333333334</v>
      </c>
      <c r="Z111" s="23">
        <f t="shared" si="3"/>
        <v>189.05092592592592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150.94444444444446</v>
      </c>
      <c r="AJ111" s="9">
        <f t="shared" si="8"/>
        <v>0.43562610229276899</v>
      </c>
      <c r="AK111" s="9">
        <f t="shared" si="9"/>
        <v>0.43562610229276899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Encargos'!D29-'Swap - Encargos'!$M29-'Swap - Encargos'!$L29+'Swap - Encargos'!P29)</f>
        <v>163</v>
      </c>
      <c r="N112" s="4">
        <f>Forward!N112+(-'Swap - Encargos'!E29-'Swap - Encargos'!$M29-'Swap - Encargos'!$L29+'Swap - Encargos'!Q29)</f>
        <v>200</v>
      </c>
      <c r="O112" s="4">
        <f>Forward!O112+(-'Swap - Encargos'!F29-'Swap - Encargos'!$M29-'Swap - Encargos'!$L29+'Swap - Encargos'!R29)</f>
        <v>193</v>
      </c>
      <c r="P112" s="4">
        <f>Forward!P112+(-'Swap - Encargos'!G29-'Swap - Encargos'!$M29-'Swap - Encargos'!$L29+'Swap - Encargos'!S29)</f>
        <v>190</v>
      </c>
      <c r="Q112" s="4">
        <f>Forward!Q112+(-'Swap - Encargos'!H29-'Swap - Encargos'!$M29-'Swap - Encargos'!$L29+'Swap - Encargos'!T29)</f>
        <v>192</v>
      </c>
      <c r="R112" s="4">
        <f>Forward!R112+(-'Swap - Encargos'!I29-'Swap - Encargos'!$M29-'Swap - Encargos'!$L29+'Swap - Encargos'!U29)</f>
        <v>191</v>
      </c>
      <c r="S112" s="4">
        <f>Forward!S112+(-'Swap - Encargos'!J29-'Swap - Encargos'!$M29-'Swap - Encargos'!$L29+'Swap - Encargos'!V29)</f>
        <v>186</v>
      </c>
      <c r="T112" s="4">
        <f>Forward!T112+(-'Swap - Encargos'!K29-'Swap - Encargos'!$M29-'Swap - Encargos'!$L29+'Swap - Encargos'!W29)</f>
        <v>181</v>
      </c>
      <c r="U112" s="4">
        <f>Forward!U112</f>
        <v>0</v>
      </c>
      <c r="V112" s="6"/>
      <c r="W112" s="20">
        <f t="shared" si="0"/>
        <v>186.83333333333334</v>
      </c>
      <c r="X112" s="20">
        <f t="shared" si="1"/>
        <v>191.83950617283941</v>
      </c>
      <c r="Y112" s="23">
        <f t="shared" si="2"/>
        <v>188.53333333333333</v>
      </c>
      <c r="Z112" s="23">
        <f t="shared" si="3"/>
        <v>189.05092592592592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159.66666666666666</v>
      </c>
      <c r="AJ112" s="9">
        <f t="shared" si="8"/>
        <v>0.46079846079846076</v>
      </c>
      <c r="AK112" s="9">
        <f t="shared" si="9"/>
        <v>0.46079846079846076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Encargos'!D30-'Swap - Encargos'!$M30-'Swap - Encargos'!$L30+'Swap - Encargos'!P30)</f>
        <v>145</v>
      </c>
      <c r="N113" s="4">
        <f>Forward!N113+(-'Swap - Encargos'!E30-'Swap - Encargos'!$M30-'Swap - Encargos'!$L30+'Swap - Encargos'!Q30)</f>
        <v>174</v>
      </c>
      <c r="O113" s="4">
        <f>Forward!O113+(-'Swap - Encargos'!F30-'Swap - Encargos'!$M30-'Swap - Encargos'!$L30+'Swap - Encargos'!R30)</f>
        <v>179</v>
      </c>
      <c r="P113" s="4">
        <f>Forward!P113+(-'Swap - Encargos'!G30-'Swap - Encargos'!$M30-'Swap - Encargos'!$L30+'Swap - Encargos'!S30)</f>
        <v>181</v>
      </c>
      <c r="Q113" s="4">
        <f>Forward!Q113+(-'Swap - Encargos'!H30-'Swap - Encargos'!$M30-'Swap - Encargos'!$L30+'Swap - Encargos'!T30)</f>
        <v>178</v>
      </c>
      <c r="R113" s="4">
        <f>Forward!R113+(-'Swap - Encargos'!I30-'Swap - Encargos'!$M30-'Swap - Encargos'!$L30+'Swap - Encargos'!U30)</f>
        <v>171</v>
      </c>
      <c r="S113" s="4">
        <f>Forward!S113+(-'Swap - Encargos'!J30-'Swap - Encargos'!$M30-'Swap - Encargos'!$L30+'Swap - Encargos'!V30)</f>
        <v>166</v>
      </c>
      <c r="T113" s="4">
        <f>Forward!T113+(-'Swap - Encargos'!K30-'Swap - Encargos'!$M30-'Swap - Encargos'!$L30+'Swap - Encargos'!W30)</f>
        <v>161</v>
      </c>
      <c r="U113" s="4">
        <f>Forward!U113</f>
        <v>0</v>
      </c>
      <c r="V113" s="6"/>
      <c r="W113" s="20">
        <f t="shared" si="0"/>
        <v>169</v>
      </c>
      <c r="X113" s="20">
        <f t="shared" si="1"/>
        <v>191.83950617283941</v>
      </c>
      <c r="Y113" s="23">
        <f t="shared" si="2"/>
        <v>172.7</v>
      </c>
      <c r="Z113" s="23">
        <f t="shared" si="3"/>
        <v>189.05092592592592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177.5</v>
      </c>
      <c r="AJ113" s="9">
        <f t="shared" si="8"/>
        <v>0.51226551226551231</v>
      </c>
      <c r="AK113" s="9">
        <f t="shared" si="9"/>
        <v>0.51226551226551231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Encargos'!D31-'Swap - Encargos'!$M31-'Swap - Encargos'!$L31+'Swap - Encargos'!P31)</f>
        <v>127</v>
      </c>
      <c r="N114" s="4">
        <f>Forward!N114+(-'Swap - Encargos'!E31-'Swap - Encargos'!$M31-'Swap - Encargos'!$L31+'Swap - Encargos'!Q31)</f>
        <v>164</v>
      </c>
      <c r="O114" s="4">
        <f>Forward!O114+(-'Swap - Encargos'!F31-'Swap - Encargos'!$M31-'Swap - Encargos'!$L31+'Swap - Encargos'!R31)</f>
        <v>174</v>
      </c>
      <c r="P114" s="4">
        <f>Forward!P114+(-'Swap - Encargos'!G31-'Swap - Encargos'!$M31-'Swap - Encargos'!$L31+'Swap - Encargos'!S31)</f>
        <v>171</v>
      </c>
      <c r="Q114" s="4">
        <f>Forward!Q114+(-'Swap - Encargos'!H31-'Swap - Encargos'!$M31-'Swap - Encargos'!$L31+'Swap - Encargos'!T31)</f>
        <v>170</v>
      </c>
      <c r="R114" s="4">
        <f>Forward!R114+(-'Swap - Encargos'!I31-'Swap - Encargos'!$M31-'Swap - Encargos'!$L31+'Swap - Encargos'!U31)</f>
        <v>166</v>
      </c>
      <c r="S114" s="4">
        <f>Forward!S114+(-'Swap - Encargos'!J31-'Swap - Encargos'!$M31-'Swap - Encargos'!$L31+'Swap - Encargos'!V31)</f>
        <v>161</v>
      </c>
      <c r="T114" s="4">
        <f>Forward!T114+(-'Swap - Encargos'!K31-'Swap - Encargos'!$M31-'Swap - Encargos'!$L31+'Swap - Encargos'!W31)</f>
        <v>156</v>
      </c>
      <c r="U114" s="4">
        <f>Forward!U114</f>
        <v>0</v>
      </c>
      <c r="V114" s="6"/>
      <c r="W114" s="20">
        <f t="shared" si="0"/>
        <v>159.88888888888889</v>
      </c>
      <c r="X114" s="20">
        <f t="shared" si="1"/>
        <v>191.83950617283941</v>
      </c>
      <c r="Y114" s="23">
        <f t="shared" si="2"/>
        <v>163.80000000000001</v>
      </c>
      <c r="Z114" s="23">
        <f t="shared" si="3"/>
        <v>189.05092592592592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186.61111111111111</v>
      </c>
      <c r="AJ114" s="9">
        <f t="shared" si="8"/>
        <v>0.53856020522687187</v>
      </c>
      <c r="AK114" s="9">
        <f t="shared" si="9"/>
        <v>0.53856020522687187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Encargos'!D32-'Swap - Encargos'!$M32-'Swap - Encargos'!$L32+'Swap - Encargos'!P32)</f>
        <v>186</v>
      </c>
      <c r="N115" s="4">
        <f>Forward!N115+(-'Swap - Encargos'!E32-'Swap - Encargos'!$M32-'Swap - Encargos'!$L32+'Swap - Encargos'!Q32)</f>
        <v>197</v>
      </c>
      <c r="O115" s="4">
        <f>Forward!O115+(-'Swap - Encargos'!F32-'Swap - Encargos'!$M32-'Swap - Encargos'!$L32+'Swap - Encargos'!R32)</f>
        <v>191</v>
      </c>
      <c r="P115" s="4">
        <f>Forward!P115+(-'Swap - Encargos'!G32-'Swap - Encargos'!$M32-'Swap - Encargos'!$L32+'Swap - Encargos'!S32)</f>
        <v>180</v>
      </c>
      <c r="Q115" s="4">
        <f>Forward!Q115+(-'Swap - Encargos'!H32-'Swap - Encargos'!$M32-'Swap - Encargos'!$L32+'Swap - Encargos'!T32)</f>
        <v>178</v>
      </c>
      <c r="R115" s="4">
        <f>Forward!R115+(-'Swap - Encargos'!I32-'Swap - Encargos'!$M32-'Swap - Encargos'!$L32+'Swap - Encargos'!U32)</f>
        <v>171</v>
      </c>
      <c r="S115" s="4">
        <f>Forward!S115+(-'Swap - Encargos'!J32-'Swap - Encargos'!$M32-'Swap - Encargos'!$L32+'Swap - Encargos'!V32)</f>
        <v>166</v>
      </c>
      <c r="T115" s="4">
        <f>Forward!T115+(-'Swap - Encargos'!K32-'Swap - Encargos'!$M32-'Swap - Encargos'!$L32+'Swap - Encargos'!W32)</f>
        <v>161</v>
      </c>
      <c r="U115" s="4">
        <f>Forward!U115</f>
        <v>0</v>
      </c>
      <c r="V115" s="6"/>
      <c r="W115" s="20">
        <f t="shared" si="0"/>
        <v>190.5</v>
      </c>
      <c r="X115" s="20">
        <f t="shared" si="1"/>
        <v>191.83950617283941</v>
      </c>
      <c r="Y115" s="23">
        <f t="shared" si="2"/>
        <v>185.15</v>
      </c>
      <c r="Z115" s="23">
        <f t="shared" si="3"/>
        <v>189.05092592592592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156</v>
      </c>
      <c r="AJ115" s="9">
        <f t="shared" si="8"/>
        <v>0.45021645021645024</v>
      </c>
      <c r="AK115" s="9">
        <f t="shared" si="9"/>
        <v>0.45021645021645024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Encargos'!D33-'Swap - Encargos'!$M33-'Swap - Encargos'!$L33+'Swap - Encargos'!P33)</f>
        <v>241</v>
      </c>
      <c r="N116" s="4">
        <f>Forward!N116+(-'Swap - Encargos'!E33-'Swap - Encargos'!$M33-'Swap - Encargos'!$L33+'Swap - Encargos'!Q33)</f>
        <v>217</v>
      </c>
      <c r="O116" s="4">
        <f>Forward!O116+(-'Swap - Encargos'!F33-'Swap - Encargos'!$M33-'Swap - Encargos'!$L33+'Swap - Encargos'!R33)</f>
        <v>197</v>
      </c>
      <c r="P116" s="4">
        <f>Forward!P116+(-'Swap - Encargos'!G33-'Swap - Encargos'!$M33-'Swap - Encargos'!$L33+'Swap - Encargos'!S33)</f>
        <v>184</v>
      </c>
      <c r="Q116" s="4">
        <f>Forward!Q116+(-'Swap - Encargos'!H33-'Swap - Encargos'!$M33-'Swap - Encargos'!$L33+'Swap - Encargos'!T33)</f>
        <v>179</v>
      </c>
      <c r="R116" s="4">
        <f>Forward!R116+(-'Swap - Encargos'!I33-'Swap - Encargos'!$M33-'Swap - Encargos'!$L33+'Swap - Encargos'!U33)</f>
        <v>172</v>
      </c>
      <c r="S116" s="4">
        <f>Forward!S116+(-'Swap - Encargos'!J33-'Swap - Encargos'!$M33-'Swap - Encargos'!$L33+'Swap - Encargos'!V33)</f>
        <v>167</v>
      </c>
      <c r="T116" s="4">
        <f>Forward!T116+(-'Swap - Encargos'!K33-'Swap - Encargos'!$M33-'Swap - Encargos'!$L33+'Swap - Encargos'!W33)</f>
        <v>162</v>
      </c>
      <c r="U116" s="4">
        <f>Forward!U116</f>
        <v>0</v>
      </c>
      <c r="V116" s="6"/>
      <c r="W116" s="20">
        <f t="shared" si="0"/>
        <v>208.83333333333334</v>
      </c>
      <c r="X116" s="20">
        <f t="shared" si="1"/>
        <v>191.83950617283941</v>
      </c>
      <c r="Y116" s="23">
        <f t="shared" si="2"/>
        <v>196.7</v>
      </c>
      <c r="Z116" s="23">
        <f t="shared" si="3"/>
        <v>189.05092592592592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137.66666666666666</v>
      </c>
      <c r="AJ116" s="9">
        <f t="shared" si="8"/>
        <v>0.39730639730639727</v>
      </c>
      <c r="AK116" s="9">
        <f t="shared" si="9"/>
        <v>0.39730639730639727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Encargos'!D34-'Swap - Encargos'!$M34-'Swap - Encargos'!$L34+'Swap - Encargos'!P34)</f>
        <v>186</v>
      </c>
      <c r="N117" s="4">
        <f>Forward!N117+(-'Swap - Encargos'!E34-'Swap - Encargos'!$M34-'Swap - Encargos'!$L34+'Swap - Encargos'!Q34)</f>
        <v>202</v>
      </c>
      <c r="O117" s="4">
        <f>Forward!O117+(-'Swap - Encargos'!F34-'Swap - Encargos'!$M34-'Swap - Encargos'!$L34+'Swap - Encargos'!R34)</f>
        <v>186</v>
      </c>
      <c r="P117" s="4">
        <f>Forward!P117+(-'Swap - Encargos'!G34-'Swap - Encargos'!$M34-'Swap - Encargos'!$L34+'Swap - Encargos'!S34)</f>
        <v>182</v>
      </c>
      <c r="Q117" s="4">
        <f>Forward!Q117+(-'Swap - Encargos'!H34-'Swap - Encargos'!$M34-'Swap - Encargos'!$L34+'Swap - Encargos'!T34)</f>
        <v>173</v>
      </c>
      <c r="R117" s="4">
        <f>Forward!R117+(-'Swap - Encargos'!I34-'Swap - Encargos'!$M34-'Swap - Encargos'!$L34+'Swap - Encargos'!U34)</f>
        <v>166</v>
      </c>
      <c r="S117" s="4">
        <f>Forward!S117+(-'Swap - Encargos'!J34-'Swap - Encargos'!$M34-'Swap - Encargos'!$L34+'Swap - Encargos'!V34)</f>
        <v>163</v>
      </c>
      <c r="T117" s="4">
        <f>Forward!T117+(-'Swap - Encargos'!K34-'Swap - Encargos'!$M34-'Swap - Encargos'!$L34+'Swap - Encargos'!W34)</f>
        <v>159</v>
      </c>
      <c r="U117" s="4">
        <f>Forward!U117</f>
        <v>0</v>
      </c>
      <c r="V117" s="6"/>
      <c r="W117" s="20">
        <f t="shared" si="0"/>
        <v>190.55555555555554</v>
      </c>
      <c r="X117" s="20">
        <f t="shared" si="1"/>
        <v>191.83950617283941</v>
      </c>
      <c r="Y117" s="23">
        <f t="shared" si="2"/>
        <v>183.46666666666667</v>
      </c>
      <c r="Z117" s="23">
        <f t="shared" si="3"/>
        <v>189.05092592592592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155.94444444444446</v>
      </c>
      <c r="AJ117" s="9">
        <f t="shared" si="8"/>
        <v>0.45005611672278345</v>
      </c>
      <c r="AK117" s="9">
        <f t="shared" si="9"/>
        <v>0.45005611672278345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Encargos'!D35-'Swap - Encargos'!$M35-'Swap - Encargos'!$L35+'Swap - Encargos'!P35)</f>
        <v>233</v>
      </c>
      <c r="N118" s="4">
        <f>Forward!N118+(-'Swap - Encargos'!E35-'Swap - Encargos'!$M35-'Swap - Encargos'!$L35+'Swap - Encargos'!Q35)</f>
        <v>211</v>
      </c>
      <c r="O118" s="4">
        <f>Forward!O118+(-'Swap - Encargos'!F35-'Swap - Encargos'!$M35-'Swap - Encargos'!$L35+'Swap - Encargos'!R35)</f>
        <v>197</v>
      </c>
      <c r="P118" s="4">
        <f>Forward!P118+(-'Swap - Encargos'!G35-'Swap - Encargos'!$M35-'Swap - Encargos'!$L35+'Swap - Encargos'!S35)</f>
        <v>187</v>
      </c>
      <c r="Q118" s="4">
        <f>Forward!Q118+(-'Swap - Encargos'!H35-'Swap - Encargos'!$M35-'Swap - Encargos'!$L35+'Swap - Encargos'!T35)</f>
        <v>177</v>
      </c>
      <c r="R118" s="4">
        <f>Forward!R118+(-'Swap - Encargos'!I35-'Swap - Encargos'!$M35-'Swap - Encargos'!$L35+'Swap - Encargos'!U35)</f>
        <v>174</v>
      </c>
      <c r="S118" s="4">
        <f>Forward!S118+(-'Swap - Encargos'!J35-'Swap - Encargos'!$M35-'Swap - Encargos'!$L35+'Swap - Encargos'!V35)</f>
        <v>171</v>
      </c>
      <c r="T118" s="4">
        <f>Forward!T118+(-'Swap - Encargos'!K35-'Swap - Encargos'!$M35-'Swap - Encargos'!$L35+'Swap - Encargos'!W35)</f>
        <v>167</v>
      </c>
      <c r="U118" s="4">
        <f>Forward!U118</f>
        <v>0</v>
      </c>
      <c r="V118" s="6"/>
      <c r="W118" s="20">
        <f t="shared" si="0"/>
        <v>203.44444444444446</v>
      </c>
      <c r="X118" s="20">
        <f t="shared" si="1"/>
        <v>191.83950617283941</v>
      </c>
      <c r="Y118" s="23">
        <f t="shared" si="2"/>
        <v>193.13333333333333</v>
      </c>
      <c r="Z118" s="23">
        <f t="shared" si="3"/>
        <v>189.05092592592592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143.05555555555554</v>
      </c>
      <c r="AJ118" s="9">
        <f t="shared" si="8"/>
        <v>0.41285874619207946</v>
      </c>
      <c r="AK118" s="9">
        <f t="shared" si="9"/>
        <v>0.41285874619207946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Encargos'!D36-'Swap - Encargos'!$M36-'Swap - Encargos'!$L36+'Swap - Encargos'!P36)</f>
        <v>288</v>
      </c>
      <c r="N119" s="4">
        <f>Forward!N119+(-'Swap - Encargos'!E36-'Swap - Encargos'!$M36-'Swap - Encargos'!$L36+'Swap - Encargos'!Q36)</f>
        <v>216</v>
      </c>
      <c r="O119" s="4">
        <f>Forward!O119+(-'Swap - Encargos'!F36-'Swap - Encargos'!$M36-'Swap - Encargos'!$L36+'Swap - Encargos'!R36)</f>
        <v>190</v>
      </c>
      <c r="P119" s="4">
        <f>Forward!P119+(-'Swap - Encargos'!G36-'Swap - Encargos'!$M36-'Swap - Encargos'!$L36+'Swap - Encargos'!S36)</f>
        <v>177</v>
      </c>
      <c r="Q119" s="4">
        <f>Forward!Q119+(-'Swap - Encargos'!H36-'Swap - Encargos'!$M36-'Swap - Encargos'!$L36+'Swap - Encargos'!T36)</f>
        <v>178</v>
      </c>
      <c r="R119" s="4">
        <f>Forward!R119+(-'Swap - Encargos'!I36-'Swap - Encargos'!$M36-'Swap - Encargos'!$L36+'Swap - Encargos'!U36)</f>
        <v>171</v>
      </c>
      <c r="S119" s="4">
        <f>Forward!S119+(-'Swap - Encargos'!J36-'Swap - Encargos'!$M36-'Swap - Encargos'!$L36+'Swap - Encargos'!V36)</f>
        <v>168</v>
      </c>
      <c r="T119" s="4">
        <f>Forward!T119+(-'Swap - Encargos'!K36-'Swap - Encargos'!$M36-'Swap - Encargos'!$L36+'Swap - Encargos'!W36)</f>
        <v>164</v>
      </c>
      <c r="U119" s="4">
        <f>Forward!U119</f>
        <v>0</v>
      </c>
      <c r="V119" s="6"/>
      <c r="W119" s="20">
        <f t="shared" si="0"/>
        <v>203.58333333333334</v>
      </c>
      <c r="X119" s="20">
        <f t="shared" si="1"/>
        <v>191.83950617283941</v>
      </c>
      <c r="Y119" s="23">
        <f t="shared" si="2"/>
        <v>192.25</v>
      </c>
      <c r="Z119" s="23">
        <f t="shared" si="3"/>
        <v>189.05092592592592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142.91666666666666</v>
      </c>
      <c r="AJ119" s="9">
        <f t="shared" si="8"/>
        <v>0.41245791245791241</v>
      </c>
      <c r="AK119" s="9">
        <f t="shared" si="9"/>
        <v>0.41245791245791241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Encargos'!D37-'Swap - Encargos'!$M37-'Swap - Encargos'!$L37+'Swap - Encargos'!P37)</f>
        <v>253</v>
      </c>
      <c r="N120" s="4">
        <f>Forward!N120+(-'Swap - Encargos'!E37-'Swap - Encargos'!$M37-'Swap - Encargos'!$L37+'Swap - Encargos'!Q37)</f>
        <v>152</v>
      </c>
      <c r="O120" s="4">
        <f>Forward!O120+(-'Swap - Encargos'!F37-'Swap - Encargos'!$M37-'Swap - Encargos'!$L37+'Swap - Encargos'!R37)</f>
        <v>179</v>
      </c>
      <c r="P120" s="4">
        <f>Forward!P120+(-'Swap - Encargos'!G37-'Swap - Encargos'!$M37-'Swap - Encargos'!$L37+'Swap - Encargos'!S37)</f>
        <v>179</v>
      </c>
      <c r="Q120" s="4">
        <f>Forward!Q120+(-'Swap - Encargos'!H37-'Swap - Encargos'!$M37-'Swap - Encargos'!$L37+'Swap - Encargos'!T37)</f>
        <v>169</v>
      </c>
      <c r="R120" s="4">
        <f>Forward!R120+(-'Swap - Encargos'!I37-'Swap - Encargos'!$M37-'Swap - Encargos'!$L37+'Swap - Encargos'!U37)</f>
        <v>167</v>
      </c>
      <c r="S120" s="4">
        <f>Forward!S120+(-'Swap - Encargos'!J37-'Swap - Encargos'!$M37-'Swap - Encargos'!$L37+'Swap - Encargos'!V37)</f>
        <v>164</v>
      </c>
      <c r="T120" s="4">
        <f>Forward!T120+(-'Swap - Encargos'!K37-'Swap - Encargos'!$M37-'Swap - Encargos'!$L37+'Swap - Encargos'!W37)</f>
        <v>160</v>
      </c>
      <c r="U120" s="4">
        <f>Forward!U120</f>
        <v>0</v>
      </c>
      <c r="V120" s="6"/>
      <c r="W120" s="20">
        <f t="shared" si="0"/>
        <v>174.11111111111111</v>
      </c>
      <c r="X120" s="20">
        <f t="shared" si="1"/>
        <v>191.83950617283941</v>
      </c>
      <c r="Y120" s="23">
        <f t="shared" si="2"/>
        <v>172.06666666666666</v>
      </c>
      <c r="Z120" s="23">
        <f t="shared" si="3"/>
        <v>189.05092592592592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172.38888888888889</v>
      </c>
      <c r="AJ120" s="9">
        <f t="shared" si="8"/>
        <v>0.49751483084816417</v>
      </c>
      <c r="AK120" s="9">
        <f t="shared" si="9"/>
        <v>0.49751483084816417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Encargos'!D38-'Swap - Encargos'!$M38-'Swap - Encargos'!$L38+'Swap - Encargos'!P38)</f>
        <v>122</v>
      </c>
      <c r="N121" s="4">
        <f>Forward!N121+(-'Swap - Encargos'!E38-'Swap - Encargos'!$M38-'Swap - Encargos'!$L38+'Swap - Encargos'!Q38)</f>
        <v>166</v>
      </c>
      <c r="O121" s="4">
        <f>Forward!O121+(-'Swap - Encargos'!F38-'Swap - Encargos'!$M38-'Swap - Encargos'!$L38+'Swap - Encargos'!R38)</f>
        <v>181</v>
      </c>
      <c r="P121" s="4">
        <f>Forward!P121+(-'Swap - Encargos'!G38-'Swap - Encargos'!$M38-'Swap - Encargos'!$L38+'Swap - Encargos'!S38)</f>
        <v>191</v>
      </c>
      <c r="Q121" s="4">
        <f>Forward!Q121+(-'Swap - Encargos'!H38-'Swap - Encargos'!$M38-'Swap - Encargos'!$L38+'Swap - Encargos'!T38)</f>
        <v>183</v>
      </c>
      <c r="R121" s="4">
        <f>Forward!R121+(-'Swap - Encargos'!I38-'Swap - Encargos'!$M38-'Swap - Encargos'!$L38+'Swap - Encargos'!U38)</f>
        <v>177</v>
      </c>
      <c r="S121" s="4">
        <f>Forward!S121+(-'Swap - Encargos'!J38-'Swap - Encargos'!$M38-'Swap - Encargos'!$L38+'Swap - Encargos'!V38)</f>
        <v>174</v>
      </c>
      <c r="T121" s="4">
        <f>Forward!T121+(-'Swap - Encargos'!K38-'Swap - Encargos'!$M38-'Swap - Encargos'!$L38+'Swap - Encargos'!W38)</f>
        <v>170</v>
      </c>
      <c r="U121" s="4">
        <f>Forward!U121</f>
        <v>0</v>
      </c>
      <c r="V121" s="6"/>
      <c r="W121" s="20">
        <f t="shared" si="0"/>
        <v>177.41666666666666</v>
      </c>
      <c r="X121" s="20">
        <f t="shared" si="1"/>
        <v>191.83950617283941</v>
      </c>
      <c r="Y121" s="23">
        <f t="shared" si="2"/>
        <v>178.68333333333334</v>
      </c>
      <c r="Z121" s="23">
        <f t="shared" si="3"/>
        <v>189.05092592592592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169.08333333333334</v>
      </c>
      <c r="AJ121" s="9">
        <f t="shared" si="8"/>
        <v>0.48797498797498801</v>
      </c>
      <c r="AK121" s="9">
        <f t="shared" si="9"/>
        <v>0.48797498797498801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Encargos'!E39-'Swap - Encargos'!$M39-'Swap - Encargos'!$L39+'Swap - Encargos'!Q39)</f>
        <v>166</v>
      </c>
      <c r="O122" s="4">
        <f>Forward!O122+(-'Swap - Encargos'!F39-'Swap - Encargos'!$M39-'Swap - Encargos'!$L39+'Swap - Encargos'!R39)</f>
        <v>191</v>
      </c>
      <c r="P122" s="4">
        <f>Forward!P122+(-'Swap - Encargos'!G39-'Swap - Encargos'!$M39-'Swap - Encargos'!$L39+'Swap - Encargos'!S39)</f>
        <v>185</v>
      </c>
      <c r="Q122" s="4">
        <f>Forward!Q122+(-'Swap - Encargos'!H39-'Swap - Encargos'!$M39-'Swap - Encargos'!$L39+'Swap - Encargos'!T39)</f>
        <v>176</v>
      </c>
      <c r="R122" s="4">
        <f>Forward!R122+(-'Swap - Encargos'!I39-'Swap - Encargos'!$M39-'Swap - Encargos'!$L39+'Swap - Encargos'!U39)</f>
        <v>171</v>
      </c>
      <c r="S122" s="4">
        <f>Forward!S122+(-'Swap - Encargos'!J39-'Swap - Encargos'!$M39-'Swap - Encargos'!$L39+'Swap - Encargos'!V39)</f>
        <v>168</v>
      </c>
      <c r="T122" s="4">
        <f>Forward!T122+(-'Swap - Encargos'!K39-'Swap - Encargos'!$M39-'Swap - Encargos'!$L39+'Swap - Encargos'!W39)</f>
        <v>164</v>
      </c>
      <c r="U122" s="4">
        <f>Forward!U122</f>
        <v>0</v>
      </c>
      <c r="V122" s="6"/>
      <c r="W122" s="20">
        <f t="shared" si="0"/>
        <v>180.66666666666666</v>
      </c>
      <c r="X122" s="20">
        <f t="shared" si="1"/>
        <v>191.83950617283941</v>
      </c>
      <c r="Y122" s="23">
        <f t="shared" si="2"/>
        <v>177.8</v>
      </c>
      <c r="Z122" s="23">
        <f t="shared" si="3"/>
        <v>189.05092592592592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197.63333333333335</v>
      </c>
      <c r="AJ122" s="9">
        <f t="shared" si="8"/>
        <v>0.52242488324962555</v>
      </c>
      <c r="AK122" s="9">
        <f t="shared" si="9"/>
        <v>0.52242488324962555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Encargos'!E40-'Swap - Encargos'!$M40-'Swap - Encargos'!$L40+'Swap - Encargos'!Q40)</f>
        <v>219</v>
      </c>
      <c r="O123" s="4">
        <f>Forward!O123+(-'Swap - Encargos'!F40-'Swap - Encargos'!$M40-'Swap - Encargos'!$L40+'Swap - Encargos'!R40)</f>
        <v>204</v>
      </c>
      <c r="P123" s="4">
        <f>Forward!P123+(-'Swap - Encargos'!G40-'Swap - Encargos'!$M40-'Swap - Encargos'!$L40+'Swap - Encargos'!S40)</f>
        <v>202</v>
      </c>
      <c r="Q123" s="4">
        <f>Forward!Q123+(-'Swap - Encargos'!H40-'Swap - Encargos'!$M40-'Swap - Encargos'!$L40+'Swap - Encargos'!T40)</f>
        <v>184</v>
      </c>
      <c r="R123" s="4">
        <f>Forward!R123+(-'Swap - Encargos'!I40-'Swap - Encargos'!$M40-'Swap - Encargos'!$L40+'Swap - Encargos'!U40)</f>
        <v>180</v>
      </c>
      <c r="S123" s="4">
        <f>Forward!S123+(-'Swap - Encargos'!J40-'Swap - Encargos'!$M40-'Swap - Encargos'!$L40+'Swap - Encargos'!V40)</f>
        <v>177</v>
      </c>
      <c r="T123" s="4">
        <f>Forward!T123+(-'Swap - Encargos'!K40-'Swap - Encargos'!$M40-'Swap - Encargos'!$L40+'Swap - Encargos'!W40)</f>
        <v>168</v>
      </c>
      <c r="U123" s="4">
        <f>Forward!U123</f>
        <v>0</v>
      </c>
      <c r="V123" s="6"/>
      <c r="W123" s="20">
        <f t="shared" si="0"/>
        <v>207.36111111111111</v>
      </c>
      <c r="X123" s="20">
        <f t="shared" si="1"/>
        <v>191.83950617283941</v>
      </c>
      <c r="Y123" s="23">
        <f t="shared" si="2"/>
        <v>197.1</v>
      </c>
      <c r="Z123" s="23">
        <f t="shared" si="3"/>
        <v>189.05092592592592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170.9388888888889</v>
      </c>
      <c r="AJ123" s="9">
        <f t="shared" si="8"/>
        <v>0.45186066320086937</v>
      </c>
      <c r="AK123" s="9">
        <f t="shared" si="9"/>
        <v>0.45186066320086937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Encargos'!E41-'Swap - Encargos'!$M41-'Swap - Encargos'!$L41+'Swap - Encargos'!Q41)</f>
        <v>291</v>
      </c>
      <c r="O124" s="4">
        <f>Forward!O124+(-'Swap - Encargos'!F41-'Swap - Encargos'!$M41-'Swap - Encargos'!$L41+'Swap - Encargos'!R41)</f>
        <v>233</v>
      </c>
      <c r="P124" s="4">
        <f>Forward!P124+(-'Swap - Encargos'!G41-'Swap - Encargos'!$M41-'Swap - Encargos'!$L41+'Swap - Encargos'!S41)</f>
        <v>200</v>
      </c>
      <c r="Q124" s="4">
        <f>Forward!Q124+(-'Swap - Encargos'!H41-'Swap - Encargos'!$M41-'Swap - Encargos'!$L41+'Swap - Encargos'!T41)</f>
        <v>192</v>
      </c>
      <c r="R124" s="4">
        <f>Forward!R124+(-'Swap - Encargos'!I41-'Swap - Encargos'!$M41-'Swap - Encargos'!$L41+'Swap - Encargos'!U41)</f>
        <v>187</v>
      </c>
      <c r="S124" s="4">
        <f>Forward!S124+(-'Swap - Encargos'!J41-'Swap - Encargos'!$M41-'Swap - Encargos'!$L41+'Swap - Encargos'!V41)</f>
        <v>187</v>
      </c>
      <c r="T124" s="4">
        <f>Forward!T124+(-'Swap - Encargos'!K41-'Swap - Encargos'!$M41-'Swap - Encargos'!$L41+'Swap - Encargos'!W41)</f>
        <v>177</v>
      </c>
      <c r="U124" s="4">
        <f>Forward!U124</f>
        <v>0</v>
      </c>
      <c r="V124" s="6"/>
      <c r="W124" s="20">
        <f t="shared" si="0"/>
        <v>235.83333333333334</v>
      </c>
      <c r="X124" s="20">
        <f t="shared" si="1"/>
        <v>191.83950617283941</v>
      </c>
      <c r="Y124" s="23">
        <f t="shared" si="2"/>
        <v>217.13333333333333</v>
      </c>
      <c r="Z124" s="23">
        <f t="shared" si="3"/>
        <v>189.05092592592592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142.46666666666667</v>
      </c>
      <c r="AJ124" s="9">
        <f t="shared" si="8"/>
        <v>0.37659705700942814</v>
      </c>
      <c r="AK124" s="9">
        <f t="shared" si="9"/>
        <v>0.37659705700942814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Encargos'!E42-'Swap - Encargos'!$M42-'Swap - Encargos'!$L42+'Swap - Encargos'!Q42)</f>
        <v>296</v>
      </c>
      <c r="O125" s="4">
        <f>Forward!O125+(-'Swap - Encargos'!F42-'Swap - Encargos'!$M42-'Swap - Encargos'!$L42+'Swap - Encargos'!R42)</f>
        <v>236</v>
      </c>
      <c r="P125" s="4">
        <f>Forward!P125+(-'Swap - Encargos'!G42-'Swap - Encargos'!$M42-'Swap - Encargos'!$L42+'Swap - Encargos'!S42)</f>
        <v>195</v>
      </c>
      <c r="Q125" s="4">
        <f>Forward!Q125+(-'Swap - Encargos'!H42-'Swap - Encargos'!$M42-'Swap - Encargos'!$L42+'Swap - Encargos'!T42)</f>
        <v>178</v>
      </c>
      <c r="R125" s="4">
        <f>Forward!R125+(-'Swap - Encargos'!I42-'Swap - Encargos'!$M42-'Swap - Encargos'!$L42+'Swap - Encargos'!U42)</f>
        <v>185</v>
      </c>
      <c r="S125" s="4">
        <f>Forward!S125+(-'Swap - Encargos'!J42-'Swap - Encargos'!$M42-'Swap - Encargos'!$L42+'Swap - Encargos'!V42)</f>
        <v>190</v>
      </c>
      <c r="T125" s="4">
        <f>Forward!T125+(-'Swap - Encargos'!K42-'Swap - Encargos'!$M42-'Swap - Encargos'!$L42+'Swap - Encargos'!W42)</f>
        <v>183</v>
      </c>
      <c r="U125" s="4">
        <f>Forward!U125</f>
        <v>0</v>
      </c>
      <c r="V125" s="6"/>
      <c r="W125" s="20">
        <f t="shared" si="0"/>
        <v>232.5</v>
      </c>
      <c r="X125" s="20">
        <f t="shared" si="1"/>
        <v>191.83950617283941</v>
      </c>
      <c r="Y125" s="23">
        <f t="shared" si="2"/>
        <v>212.7</v>
      </c>
      <c r="Z125" s="23">
        <f t="shared" si="3"/>
        <v>189.05092592592592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145.80000000000001</v>
      </c>
      <c r="AJ125" s="9">
        <f t="shared" si="8"/>
        <v>0.38540840602696275</v>
      </c>
      <c r="AK125" s="9">
        <f t="shared" si="9"/>
        <v>0.38540840602696275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Encargos'!E43-'Swap - Encargos'!$M43-'Swap - Encargos'!$L43+'Swap - Encargos'!Q43)</f>
        <v>307</v>
      </c>
      <c r="O126" s="4">
        <f>Forward!O126+(-'Swap - Encargos'!F43-'Swap - Encargos'!$M43-'Swap - Encargos'!$L43+'Swap - Encargos'!R43)</f>
        <v>239</v>
      </c>
      <c r="P126" s="4">
        <f>Forward!P126+(-'Swap - Encargos'!G43-'Swap - Encargos'!$M43-'Swap - Encargos'!$L43+'Swap - Encargos'!S43)</f>
        <v>194</v>
      </c>
      <c r="Q126" s="4">
        <f>Forward!Q126+(-'Swap - Encargos'!H43-'Swap - Encargos'!$M43-'Swap - Encargos'!$L43+'Swap - Encargos'!T43)</f>
        <v>179</v>
      </c>
      <c r="R126" s="4">
        <f>Forward!R126+(-'Swap - Encargos'!I43-'Swap - Encargos'!$M43-'Swap - Encargos'!$L43+'Swap - Encargos'!U43)</f>
        <v>190</v>
      </c>
      <c r="S126" s="4">
        <f>Forward!S126+(-'Swap - Encargos'!J43-'Swap - Encargos'!$M43-'Swap - Encargos'!$L43+'Swap - Encargos'!V43)</f>
        <v>191</v>
      </c>
      <c r="T126" s="4">
        <f>Forward!T126+(-'Swap - Encargos'!K43-'Swap - Encargos'!$M43-'Swap - Encargos'!$L43+'Swap - Encargos'!W43)</f>
        <v>182</v>
      </c>
      <c r="U126" s="4">
        <f>Forward!U126</f>
        <v>0</v>
      </c>
      <c r="V126" s="6"/>
      <c r="W126" s="20">
        <f t="shared" si="0"/>
        <v>232.44444444444446</v>
      </c>
      <c r="X126" s="20">
        <f t="shared" si="1"/>
        <v>191.83950617283941</v>
      </c>
      <c r="Y126" s="23">
        <f t="shared" si="2"/>
        <v>214.06666666666666</v>
      </c>
      <c r="Z126" s="23">
        <f t="shared" si="3"/>
        <v>189.05092592592592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145.85555555555555</v>
      </c>
      <c r="AJ126" s="9">
        <f t="shared" si="8"/>
        <v>0.38555526184392164</v>
      </c>
      <c r="AK126" s="9">
        <f t="shared" si="9"/>
        <v>0.38555526184392164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Encargos'!E44-'Swap - Encargos'!$M44-'Swap - Encargos'!$L44+'Swap - Encargos'!Q44)</f>
        <v>323</v>
      </c>
      <c r="O127" s="4">
        <f>Forward!O127+(-'Swap - Encargos'!F44-'Swap - Encargos'!$M44-'Swap - Encargos'!$L44+'Swap - Encargos'!R44)</f>
        <v>249</v>
      </c>
      <c r="P127" s="4">
        <f>Forward!P127+(-'Swap - Encargos'!G44-'Swap - Encargos'!$M44-'Swap - Encargos'!$L44+'Swap - Encargos'!S44)</f>
        <v>201</v>
      </c>
      <c r="Q127" s="4">
        <f>Forward!Q127+(-'Swap - Encargos'!H44-'Swap - Encargos'!$M44-'Swap - Encargos'!$L44+'Swap - Encargos'!T44)</f>
        <v>191</v>
      </c>
      <c r="R127" s="4">
        <f>Forward!R127+(-'Swap - Encargos'!I44-'Swap - Encargos'!$M44-'Swap - Encargos'!$L44+'Swap - Encargos'!U44)</f>
        <v>195</v>
      </c>
      <c r="S127" s="4">
        <f>Forward!S127+(-'Swap - Encargos'!J44-'Swap - Encargos'!$M44-'Swap - Encargos'!$L44+'Swap - Encargos'!V44)</f>
        <v>192</v>
      </c>
      <c r="T127" s="4">
        <f>Forward!T127+(-'Swap - Encargos'!K44-'Swap - Encargos'!$M44-'Swap - Encargos'!$L44+'Swap - Encargos'!W44)</f>
        <v>177</v>
      </c>
      <c r="U127" s="4">
        <f>Forward!U127</f>
        <v>0</v>
      </c>
      <c r="V127" s="6"/>
      <c r="W127" s="20">
        <f t="shared" si="0"/>
        <v>239.33333333333334</v>
      </c>
      <c r="X127" s="20">
        <f t="shared" si="1"/>
        <v>191.83950617283941</v>
      </c>
      <c r="Y127" s="23">
        <f t="shared" si="2"/>
        <v>220.88333333333333</v>
      </c>
      <c r="Z127" s="23">
        <f t="shared" si="3"/>
        <v>189.05092592592592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138.96666666666667</v>
      </c>
      <c r="AJ127" s="9">
        <f t="shared" si="8"/>
        <v>0.3673451405410168</v>
      </c>
      <c r="AK127" s="9">
        <f t="shared" si="9"/>
        <v>0.3673451405410168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Encargos'!E45-'Swap - Encargos'!$M45-'Swap - Encargos'!$L45+'Swap - Encargos'!Q45)</f>
        <v>288</v>
      </c>
      <c r="O128" s="4">
        <f>Forward!O128+(-'Swap - Encargos'!F45-'Swap - Encargos'!$M45-'Swap - Encargos'!$L45+'Swap - Encargos'!R45)</f>
        <v>242</v>
      </c>
      <c r="P128" s="4">
        <f>Forward!P128+(-'Swap - Encargos'!G45-'Swap - Encargos'!$M45-'Swap - Encargos'!$L45+'Swap - Encargos'!S45)</f>
        <v>213</v>
      </c>
      <c r="Q128" s="4">
        <f>Forward!Q128+(-'Swap - Encargos'!H45-'Swap - Encargos'!$M45-'Swap - Encargos'!$L45+'Swap - Encargos'!T45)</f>
        <v>193</v>
      </c>
      <c r="R128" s="4">
        <f>Forward!R128+(-'Swap - Encargos'!I45-'Swap - Encargos'!$M45-'Swap - Encargos'!$L45+'Swap - Encargos'!U45)</f>
        <v>197</v>
      </c>
      <c r="S128" s="4">
        <f>Forward!S128+(-'Swap - Encargos'!J45-'Swap - Encargos'!$M45-'Swap - Encargos'!$L45+'Swap - Encargos'!V45)</f>
        <v>193</v>
      </c>
      <c r="T128" s="4">
        <f>Forward!T128+(-'Swap - Encargos'!K45-'Swap - Encargos'!$M45-'Swap - Encargos'!$L45+'Swap - Encargos'!W45)</f>
        <v>179</v>
      </c>
      <c r="U128" s="4">
        <f>Forward!U128</f>
        <v>0</v>
      </c>
      <c r="V128" s="6"/>
      <c r="W128" s="20">
        <f t="shared" si="0"/>
        <v>231.83333333333334</v>
      </c>
      <c r="X128" s="20">
        <f t="shared" si="1"/>
        <v>191.83950617283941</v>
      </c>
      <c r="Y128" s="23">
        <f t="shared" si="2"/>
        <v>217.1</v>
      </c>
      <c r="Z128" s="23">
        <f t="shared" si="3"/>
        <v>189.05092592592592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146.46666666666667</v>
      </c>
      <c r="AJ128" s="9">
        <f t="shared" si="8"/>
        <v>0.38717067583046966</v>
      </c>
      <c r="AK128" s="9">
        <f t="shared" si="9"/>
        <v>0.38717067583046966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Encargos'!E46-'Swap - Encargos'!$M46-'Swap - Encargos'!$L46+'Swap - Encargos'!Q46)</f>
        <v>267</v>
      </c>
      <c r="O129" s="4">
        <f>Forward!O129+(-'Swap - Encargos'!F46-'Swap - Encargos'!$M46-'Swap - Encargos'!$L46+'Swap - Encargos'!R46)</f>
        <v>229</v>
      </c>
      <c r="P129" s="4">
        <f>Forward!P129+(-'Swap - Encargos'!G46-'Swap - Encargos'!$M46-'Swap - Encargos'!$L46+'Swap - Encargos'!S46)</f>
        <v>205</v>
      </c>
      <c r="Q129" s="4">
        <f>Forward!Q129+(-'Swap - Encargos'!H46-'Swap - Encargos'!$M46-'Swap - Encargos'!$L46+'Swap - Encargos'!T46)</f>
        <v>189</v>
      </c>
      <c r="R129" s="4">
        <f>Forward!R129+(-'Swap - Encargos'!I46-'Swap - Encargos'!$M46-'Swap - Encargos'!$L46+'Swap - Encargos'!U46)</f>
        <v>202</v>
      </c>
      <c r="S129" s="4">
        <f>Forward!S129+(-'Swap - Encargos'!J46-'Swap - Encargos'!$M46-'Swap - Encargos'!$L46+'Swap - Encargos'!V46)</f>
        <v>188</v>
      </c>
      <c r="T129" s="4">
        <f>Forward!T129+(-'Swap - Encargos'!K46-'Swap - Encargos'!$M46-'Swap - Encargos'!$L46+'Swap - Encargos'!W46)</f>
        <v>198</v>
      </c>
      <c r="U129" s="4">
        <f>Forward!U129</f>
        <v>0</v>
      </c>
      <c r="V129" s="6"/>
      <c r="W129" s="20">
        <f t="shared" si="0"/>
        <v>218.5</v>
      </c>
      <c r="X129" s="20">
        <f t="shared" si="1"/>
        <v>191.83950617283941</v>
      </c>
      <c r="Y129" s="23">
        <f t="shared" si="2"/>
        <v>209.18333333333334</v>
      </c>
      <c r="Z129" s="23">
        <f t="shared" si="3"/>
        <v>189.05092592592592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159.80000000000001</v>
      </c>
      <c r="AJ129" s="9">
        <f t="shared" si="8"/>
        <v>0.42241607190060798</v>
      </c>
      <c r="AK129" s="9">
        <f t="shared" si="9"/>
        <v>0.42241607190060798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Encargos'!E47-'Swap - Encargos'!$M47-'Swap - Encargos'!$L47+'Swap - Encargos'!Q47)</f>
        <v>318</v>
      </c>
      <c r="O130" s="4">
        <f>Forward!O130+(-'Swap - Encargos'!F47-'Swap - Encargos'!$M47-'Swap - Encargos'!$L47+'Swap - Encargos'!R47)</f>
        <v>246</v>
      </c>
      <c r="P130" s="4">
        <f>Forward!P130+(-'Swap - Encargos'!G47-'Swap - Encargos'!$M47-'Swap - Encargos'!$L47+'Swap - Encargos'!S47)</f>
        <v>207</v>
      </c>
      <c r="Q130" s="4">
        <f>Forward!Q130+(-'Swap - Encargos'!H47-'Swap - Encargos'!$M47-'Swap - Encargos'!$L47+'Swap - Encargos'!T47)</f>
        <v>199</v>
      </c>
      <c r="R130" s="4">
        <f>Forward!R130+(-'Swap - Encargos'!I47-'Swap - Encargos'!$M47-'Swap - Encargos'!$L47+'Swap - Encargos'!U47)</f>
        <v>207</v>
      </c>
      <c r="S130" s="4">
        <f>Forward!S130+(-'Swap - Encargos'!J47-'Swap - Encargos'!$M47-'Swap - Encargos'!$L47+'Swap - Encargos'!V47)</f>
        <v>207</v>
      </c>
      <c r="T130" s="4">
        <f>Forward!T130+(-'Swap - Encargos'!K47-'Swap - Encargos'!$M47-'Swap - Encargos'!$L47+'Swap - Encargos'!W47)</f>
        <v>207</v>
      </c>
      <c r="U130" s="4">
        <f>Forward!U130</f>
        <v>0</v>
      </c>
      <c r="V130" s="6"/>
      <c r="W130" s="20">
        <f t="shared" si="0"/>
        <v>230.55555555555554</v>
      </c>
      <c r="X130" s="20">
        <f t="shared" si="1"/>
        <v>191.83950617283941</v>
      </c>
      <c r="Y130" s="23">
        <f t="shared" si="2"/>
        <v>220.6</v>
      </c>
      <c r="Z130" s="23">
        <f t="shared" si="3"/>
        <v>189.05092592592592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147.74444444444447</v>
      </c>
      <c r="AJ130" s="9">
        <f t="shared" si="8"/>
        <v>0.39054835962052464</v>
      </c>
      <c r="AK130" s="9">
        <f t="shared" si="9"/>
        <v>0.39054835962052464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Encargos'!E48-'Swap - Encargos'!$M48-'Swap - Encargos'!$L48+'Swap - Encargos'!Q48)</f>
        <v>313</v>
      </c>
      <c r="O131" s="4">
        <f>Forward!O131+(-'Swap - Encargos'!F48-'Swap - Encargos'!$M48-'Swap - Encargos'!$L48+'Swap - Encargos'!R48)</f>
        <v>222</v>
      </c>
      <c r="P131" s="4">
        <f>Forward!P131+(-'Swap - Encargos'!G48-'Swap - Encargos'!$M48-'Swap - Encargos'!$L48+'Swap - Encargos'!S48)</f>
        <v>210</v>
      </c>
      <c r="Q131" s="4">
        <f>Forward!Q131+(-'Swap - Encargos'!H48-'Swap - Encargos'!$M48-'Swap - Encargos'!$L48+'Swap - Encargos'!T48)</f>
        <v>214</v>
      </c>
      <c r="R131" s="4">
        <f>Forward!R131+(-'Swap - Encargos'!I48-'Swap - Encargos'!$M48-'Swap - Encargos'!$L48+'Swap - Encargos'!U48)</f>
        <v>217</v>
      </c>
      <c r="S131" s="4">
        <f>Forward!S131+(-'Swap - Encargos'!J48-'Swap - Encargos'!$M48-'Swap - Encargos'!$L48+'Swap - Encargos'!V48)</f>
        <v>218</v>
      </c>
      <c r="T131" s="4">
        <f>Forward!T131+(-'Swap - Encargos'!K48-'Swap - Encargos'!$M48-'Swap - Encargos'!$L48+'Swap - Encargos'!W48)</f>
        <v>217</v>
      </c>
      <c r="U131" s="4">
        <f>Forward!U131</f>
        <v>0</v>
      </c>
      <c r="V131" s="6"/>
      <c r="W131" s="20">
        <f t="shared" si="0"/>
        <v>223.58333333333334</v>
      </c>
      <c r="X131" s="20">
        <f t="shared" si="1"/>
        <v>191.83950617283941</v>
      </c>
      <c r="Y131" s="23">
        <f t="shared" si="2"/>
        <v>220.95</v>
      </c>
      <c r="Z131" s="23">
        <f t="shared" si="3"/>
        <v>189.05092592592592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154.71666666666667</v>
      </c>
      <c r="AJ131" s="9">
        <f t="shared" si="8"/>
        <v>0.40897876464886773</v>
      </c>
      <c r="AK131" s="9">
        <f>IF(AJ131&gt;0,AJ131,0)</f>
        <v>0.40897876464886773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Encargos'!E49-'Swap - Encargos'!$M49-'Swap - Encargos'!$L49+'Swap - Encargos'!Q49)</f>
        <v>286</v>
      </c>
      <c r="O132" s="4">
        <f>Forward!O132+(-'Swap - Encargos'!F49-'Swap - Encargos'!$M49-'Swap - Encargos'!$L49+'Swap - Encargos'!R49)</f>
        <v>220</v>
      </c>
      <c r="P132" s="4">
        <f>Forward!P132+(-'Swap - Encargos'!G49-'Swap - Encargos'!$M49-'Swap - Encargos'!$L49+'Swap - Encargos'!S49)</f>
        <v>202</v>
      </c>
      <c r="Q132" s="4">
        <f>Forward!Q132+(-'Swap - Encargos'!H49-'Swap - Encargos'!$M49-'Swap - Encargos'!$L49+'Swap - Encargos'!T49)</f>
        <v>209</v>
      </c>
      <c r="R132" s="4">
        <f>Forward!R132+(-'Swap - Encargos'!I49-'Swap - Encargos'!$M49-'Swap - Encargos'!$L49+'Swap - Encargos'!U49)</f>
        <v>208</v>
      </c>
      <c r="S132" s="4">
        <f>Forward!S132+(-'Swap - Encargos'!J49-'Swap - Encargos'!$M49-'Swap - Encargos'!$L49+'Swap - Encargos'!V49)</f>
        <v>212</v>
      </c>
      <c r="T132" s="4">
        <f>Forward!T132+(-'Swap - Encargos'!K49-'Swap - Encargos'!$M49-'Swap - Encargos'!$L49+'Swap - Encargos'!W49)</f>
        <v>214</v>
      </c>
      <c r="U132" s="4">
        <f>Forward!U132</f>
        <v>0</v>
      </c>
      <c r="V132" s="6"/>
      <c r="W132" s="20">
        <f t="shared" si="0"/>
        <v>214.61111111111111</v>
      </c>
      <c r="X132" s="20">
        <f t="shared" si="1"/>
        <v>191.83950617283941</v>
      </c>
      <c r="Y132" s="23">
        <f t="shared" si="2"/>
        <v>212.66666666666666</v>
      </c>
      <c r="Z132" s="23">
        <f t="shared" si="3"/>
        <v>189.05092592592592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163.6888888888889</v>
      </c>
      <c r="AJ132" s="9">
        <f t="shared" si="8"/>
        <v>0.43269597908773166</v>
      </c>
      <c r="AK132" s="9">
        <f>IF(AJ132&gt;0,AJ132,0)</f>
        <v>0.43269597908773166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Encargos'!E50-'Swap - Encargos'!$M50-'Swap - Encargos'!$L50+'Swap - Encargos'!Q50)</f>
        <v>318</v>
      </c>
      <c r="O133" s="4">
        <f>Forward!O133+(-'Swap - Encargos'!F50-'Swap - Encargos'!$M50-'Swap - Encargos'!$L50+'Swap - Encargos'!R50)</f>
        <v>269</v>
      </c>
      <c r="P133" s="4">
        <f>Forward!P133+(-'Swap - Encargos'!G50-'Swap - Encargos'!$M50-'Swap - Encargos'!$L50+'Swap - Encargos'!S50)</f>
        <v>250</v>
      </c>
      <c r="Q133" s="4">
        <f>Forward!Q133+(-'Swap - Encargos'!H50-'Swap - Encargos'!$M50-'Swap - Encargos'!$L50+'Swap - Encargos'!T50)</f>
        <v>251</v>
      </c>
      <c r="R133" s="4">
        <f>Forward!R133+(-'Swap - Encargos'!I50-'Swap - Encargos'!$M50-'Swap - Encargos'!$L50+'Swap - Encargos'!U50)</f>
        <v>228</v>
      </c>
      <c r="S133" s="4">
        <f>Forward!S133+(-'Swap - Encargos'!J50-'Swap - Encargos'!$M50-'Swap - Encargos'!$L50+'Swap - Encargos'!V50)</f>
        <v>215</v>
      </c>
      <c r="T133" s="4">
        <f>Forward!T133+(-'Swap - Encargos'!K50-'Swap - Encargos'!$M50-'Swap - Encargos'!$L50+'Swap - Encargos'!W50)</f>
        <v>206</v>
      </c>
      <c r="U133" s="4">
        <f>Forward!U133</f>
        <v>0</v>
      </c>
      <c r="V133" s="6"/>
      <c r="W133" s="20">
        <f t="shared" si="0"/>
        <v>258.52777777777777</v>
      </c>
      <c r="X133" s="20">
        <f t="shared" si="1"/>
        <v>191.83950617283941</v>
      </c>
      <c r="Y133" s="23">
        <f t="shared" si="2"/>
        <v>244.31666666666666</v>
      </c>
      <c r="Z133" s="23">
        <f t="shared" si="3"/>
        <v>189.05092592592592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119.77222222222224</v>
      </c>
      <c r="AJ133" s="9">
        <f t="shared" si="8"/>
        <v>0.31660645578171354</v>
      </c>
      <c r="AK133" s="9">
        <f>IF(AJ133&gt;0,AJ133,0)</f>
        <v>0.31660645578171354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Encargos'!F51-'Swap - Encargos'!$M51-'Swap - Encargos'!$L51+'Swap - Encargos'!R51)</f>
        <v>334</v>
      </c>
      <c r="P134" s="4">
        <f>Forward!P134+(-'Swap - Encargos'!G51-'Swap - Encargos'!$M51-'Swap - Encargos'!$L51+'Swap - Encargos'!S51)</f>
        <v>274</v>
      </c>
      <c r="Q134" s="4">
        <f>Forward!Q134+(-'Swap - Encargos'!H51-'Swap - Encargos'!$M51-'Swap - Encargos'!$L51+'Swap - Encargos'!T51)</f>
        <v>273</v>
      </c>
      <c r="R134" s="4">
        <f>Forward!R134+(-'Swap - Encargos'!I51-'Swap - Encargos'!$M51-'Swap - Encargos'!$L51+'Swap - Encargos'!U51)</f>
        <v>254</v>
      </c>
      <c r="S134" s="4">
        <f>Forward!S134+(-'Swap - Encargos'!J51-'Swap - Encargos'!$M51-'Swap - Encargos'!$L51+'Swap - Encargos'!V51)</f>
        <v>227</v>
      </c>
      <c r="T134" s="4">
        <f>Forward!T134+(-'Swap - Encargos'!K51-'Swap - Encargos'!$M51-'Swap - Encargos'!$L51+'Swap - Encargos'!W51)</f>
        <v>215</v>
      </c>
      <c r="U134" s="4">
        <f>Forward!U134</f>
        <v>0</v>
      </c>
      <c r="V134" s="6"/>
      <c r="W134" s="20">
        <f t="shared" si="0"/>
        <v>293.66666666666669</v>
      </c>
      <c r="X134" s="20">
        <f t="shared" si="1"/>
        <v>191.83950617283941</v>
      </c>
      <c r="Y134" s="23">
        <f t="shared" si="2"/>
        <v>272.39999999999998</v>
      </c>
      <c r="Z134" s="23">
        <f t="shared" si="3"/>
        <v>189.05092592592592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96.333333333333314</v>
      </c>
      <c r="AJ134" s="9">
        <f t="shared" si="8"/>
        <v>0.24700854700854696</v>
      </c>
      <c r="AK134" s="9">
        <f>IF(AJ134&gt;0,AJ134,0)</f>
        <v>0.24700854700854696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Encargos'!F52-'Swap - Encargos'!$M52-'Swap - Encargos'!$L52+'Swap - Encargos'!R52)</f>
        <v>381</v>
      </c>
      <c r="P135" s="4">
        <f>Forward!P135+(-'Swap - Encargos'!G52-'Swap - Encargos'!$M52-'Swap - Encargos'!$L52+'Swap - Encargos'!S52)</f>
        <v>278</v>
      </c>
      <c r="Q135" s="4">
        <f>Forward!Q135+(-'Swap - Encargos'!H52-'Swap - Encargos'!$M52-'Swap - Encargos'!$L52+'Swap - Encargos'!T52)</f>
        <v>287</v>
      </c>
      <c r="R135" s="4">
        <f>Forward!R135+(-'Swap - Encargos'!I52-'Swap - Encargos'!$M52-'Swap - Encargos'!$L52+'Swap - Encargos'!U52)</f>
        <v>260</v>
      </c>
      <c r="S135" s="4">
        <f>Forward!S135+(-'Swap - Encargos'!J52-'Swap - Encargos'!$M52-'Swap - Encargos'!$L52+'Swap - Encargos'!V52)</f>
        <v>244</v>
      </c>
      <c r="T135" s="4">
        <f>Forward!T135+(-'Swap - Encargos'!K52-'Swap - Encargos'!$M52-'Swap - Encargos'!$L52+'Swap - Encargos'!W52)</f>
        <v>218</v>
      </c>
      <c r="U135" s="4">
        <f>Forward!U135</f>
        <v>0</v>
      </c>
      <c r="V135" s="6"/>
      <c r="W135" s="20">
        <f t="shared" si="0"/>
        <v>311.97222222222223</v>
      </c>
      <c r="X135" s="20">
        <f t="shared" si="1"/>
        <v>191.83950617283941</v>
      </c>
      <c r="Y135" s="23">
        <f t="shared" si="2"/>
        <v>287.28333333333336</v>
      </c>
      <c r="Z135" s="23">
        <f t="shared" si="3"/>
        <v>189.05092592592592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78.027777777777771</v>
      </c>
      <c r="AJ135" s="9">
        <f>(AE135-W135)/AE135</f>
        <v>0.20007122507122505</v>
      </c>
      <c r="AK135" s="9">
        <f>IF(AJ135&gt;0,AJ135,0)</f>
        <v>0.20007122507122505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Encargos'!F53-'Swap - Encargos'!$M53-'Swap - Encargos'!$L53+'Swap - Encargos'!R53)</f>
        <v>343</v>
      </c>
      <c r="P136" s="4">
        <f>Forward!P136+(-'Swap - Encargos'!G53-'Swap - Encargos'!$M53-'Swap - Encargos'!$L53+'Swap - Encargos'!S53)</f>
        <v>267</v>
      </c>
      <c r="Q136" s="4">
        <f>Forward!Q136+(-'Swap - Encargos'!H53-'Swap - Encargos'!$M53-'Swap - Encargos'!$L53+'Swap - Encargos'!T53)</f>
        <v>264</v>
      </c>
      <c r="R136" s="4">
        <f>Forward!R136+(-'Swap - Encargos'!I53-'Swap - Encargos'!$M53-'Swap - Encargos'!$L53+'Swap - Encargos'!U53)</f>
        <v>250</v>
      </c>
      <c r="S136" s="4">
        <f>Forward!S136+(-'Swap - Encargos'!J53-'Swap - Encargos'!$M53-'Swap - Encargos'!$L53+'Swap - Encargos'!V53)</f>
        <v>239</v>
      </c>
      <c r="T136" s="4">
        <f>Forward!T136+(-'Swap - Encargos'!K53-'Swap - Encargos'!$M53-'Swap - Encargos'!$L53+'Swap - Encargos'!W53)</f>
        <v>224</v>
      </c>
      <c r="U136" s="4">
        <f>Forward!U136</f>
        <v>0</v>
      </c>
      <c r="V136" s="6"/>
      <c r="W136" s="20">
        <f t="shared" si="0"/>
        <v>286.16666666666669</v>
      </c>
      <c r="X136" s="20">
        <f t="shared" si="1"/>
        <v>191.83950617283941</v>
      </c>
      <c r="Y136" s="23">
        <f t="shared" si="2"/>
        <v>268.63333333333333</v>
      </c>
      <c r="Z136" s="23">
        <f t="shared" si="3"/>
        <v>189.05092592592592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39" si="16">$AE136+$AB136</f>
        <v>434.63</v>
      </c>
      <c r="AH136" s="8">
        <f t="shared" si="6"/>
        <v>468.77</v>
      </c>
      <c r="AI136" s="25">
        <f t="shared" ref="AI136:AI139" si="17">(AE136-W136)</f>
        <v>103.83333333333331</v>
      </c>
      <c r="AJ136" s="9">
        <f t="shared" ref="AJ136:AJ139" si="18">(AE136-W136)/AE136</f>
        <v>0.26623931623931618</v>
      </c>
      <c r="AK136" s="9">
        <f t="shared" ref="AK136:AK139" si="19">IF(AJ136&gt;0,AJ136,0)</f>
        <v>0.26623931623931618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Encargos'!F54-'Swap - Encargos'!$M54-'Swap - Encargos'!$L54+'Swap - Encargos'!R54)</f>
        <v>277</v>
      </c>
      <c r="P137" s="4">
        <f>Forward!P137+(-'Swap - Encargos'!G54-'Swap - Encargos'!$M54-'Swap - Encargos'!$L54+'Swap - Encargos'!S54)</f>
        <v>264</v>
      </c>
      <c r="Q137" s="4">
        <f>Forward!Q137+(-'Swap - Encargos'!H54-'Swap - Encargos'!$M54-'Swap - Encargos'!$L54+'Swap - Encargos'!T54)</f>
        <v>269</v>
      </c>
      <c r="R137" s="4">
        <f>Forward!R137+(-'Swap - Encargos'!I54-'Swap - Encargos'!$M54-'Swap - Encargos'!$L54+'Swap - Encargos'!U54)</f>
        <v>249</v>
      </c>
      <c r="S137" s="4">
        <f>Forward!S137+(-'Swap - Encargos'!J54-'Swap - Encargos'!$M54-'Swap - Encargos'!$L54+'Swap - Encargos'!V54)</f>
        <v>227</v>
      </c>
      <c r="T137" s="4">
        <f>Forward!T137+(-'Swap - Encargos'!K54-'Swap - Encargos'!$M54-'Swap - Encargos'!$L54+'Swap - Encargos'!W54)</f>
        <v>224</v>
      </c>
      <c r="U137" s="4">
        <f>Forward!U137</f>
        <v>0</v>
      </c>
      <c r="V137" s="4"/>
      <c r="W137" s="20">
        <f t="shared" si="0"/>
        <v>267.66666666666669</v>
      </c>
      <c r="X137" s="20">
        <f t="shared" si="1"/>
        <v>191.83950617283941</v>
      </c>
      <c r="Y137" s="23">
        <f t="shared" si="2"/>
        <v>254.55</v>
      </c>
      <c r="Z137" s="23">
        <f t="shared" si="3"/>
        <v>189.05092592592592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122.33333333333331</v>
      </c>
      <c r="AJ137" s="9">
        <f t="shared" si="18"/>
        <v>0.31367521367521362</v>
      </c>
      <c r="AK137" s="9">
        <f t="shared" si="19"/>
        <v>0.31367521367521362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Encargos'!F55-'Swap - Encargos'!$M55-'Swap - Encargos'!$L55+'Swap - Encargos'!R55)</f>
        <v>315</v>
      </c>
      <c r="P138" s="4">
        <f>Forward!P138+(-'Swap - Encargos'!G55-'Swap - Encargos'!$M55-'Swap - Encargos'!$L55+'Swap - Encargos'!S55)</f>
        <v>276</v>
      </c>
      <c r="Q138" s="4">
        <f>Forward!Q138+(-'Swap - Encargos'!H55-'Swap - Encargos'!$M55-'Swap - Encargos'!$L55+'Swap - Encargos'!T55)</f>
        <v>270</v>
      </c>
      <c r="R138" s="4">
        <f>Forward!R138+(-'Swap - Encargos'!I55-'Swap - Encargos'!$M55-'Swap - Encargos'!$L55+'Swap - Encargos'!U55)</f>
        <v>251</v>
      </c>
      <c r="S138" s="4">
        <f>Forward!S138+(-'Swap - Encargos'!J55-'Swap - Encargos'!$M55-'Swap - Encargos'!$L55+'Swap - Encargos'!V55)</f>
        <v>247</v>
      </c>
      <c r="T138" s="4">
        <f>Forward!T138+(-'Swap - Encargos'!K55-'Swap - Encargos'!$M55-'Swap - Encargos'!$L55+'Swap - Encargos'!W55)</f>
        <v>223</v>
      </c>
      <c r="U138" s="4">
        <f>Forward!U138</f>
        <v>0</v>
      </c>
      <c r="V138" s="4"/>
      <c r="W138" s="20">
        <f t="shared" si="0"/>
        <v>279.88888888888891</v>
      </c>
      <c r="X138" s="20">
        <f t="shared" si="1"/>
        <v>191.83950617283941</v>
      </c>
      <c r="Y138" s="23">
        <f t="shared" si="2"/>
        <v>265.66666666666669</v>
      </c>
      <c r="Z138" s="23">
        <f t="shared" si="3"/>
        <v>189.05092592592592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110.11111111111109</v>
      </c>
      <c r="AJ138" s="9">
        <f t="shared" si="18"/>
        <v>0.2823361823361823</v>
      </c>
      <c r="AK138" s="9">
        <f t="shared" si="19"/>
        <v>0.2823361823361823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Encargos'!F56-'Swap - Encargos'!$M56-'Swap - Encargos'!$L56+'Swap - Encargos'!R56)</f>
        <v>312</v>
      </c>
      <c r="P139" s="4">
        <f>Forward!P139+(-'Swap - Encargos'!G56-'Swap - Encargos'!$M56-'Swap - Encargos'!$L56+'Swap - Encargos'!S56)</f>
        <v>287</v>
      </c>
      <c r="Q139" s="4">
        <f>Forward!Q139+(-'Swap - Encargos'!H56-'Swap - Encargos'!$M56-'Swap - Encargos'!$L56+'Swap - Encargos'!T56)</f>
        <v>272</v>
      </c>
      <c r="R139" s="4">
        <f>Forward!R139+(-'Swap - Encargos'!I56-'Swap - Encargos'!$M56-'Swap - Encargos'!$L56+'Swap - Encargos'!U56)</f>
        <v>255</v>
      </c>
      <c r="S139" s="4">
        <f>Forward!S139+(-'Swap - Encargos'!J56-'Swap - Encargos'!$M56-'Swap - Encargos'!$L56+'Swap - Encargos'!V56)</f>
        <v>239</v>
      </c>
      <c r="T139" s="4">
        <f>Forward!T139+(-'Swap - Encargos'!K56-'Swap - Encargos'!$M56-'Swap - Encargos'!$L56+'Swap - Encargos'!W56)</f>
        <v>226</v>
      </c>
      <c r="U139" s="4">
        <f>Forward!U139</f>
        <v>0</v>
      </c>
      <c r="V139" s="4"/>
      <c r="W139" s="20">
        <f t="shared" si="0"/>
        <v>282.41666666666669</v>
      </c>
      <c r="X139" s="20">
        <f t="shared" si="1"/>
        <v>191.83950617283941</v>
      </c>
      <c r="Y139" s="23">
        <f t="shared" si="2"/>
        <v>265.83333333333331</v>
      </c>
      <c r="Z139" s="23">
        <f t="shared" si="3"/>
        <v>189.05092592592592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107.58333333333331</v>
      </c>
      <c r="AJ139" s="9">
        <f t="shared" si="18"/>
        <v>0.27585470085470082</v>
      </c>
      <c r="AK139" s="9">
        <f t="shared" si="19"/>
        <v>0.27585470085470082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891A4-59D7-443B-A34A-5C43F8475381}">
  <dimension ref="A1:AR145"/>
  <sheetViews>
    <sheetView zoomScale="70" zoomScaleNormal="70" workbookViewId="0">
      <pane ySplit="1" topLeftCell="A83" activePane="bottomLeft" state="frozen"/>
      <selection pane="bottomLeft" activeCell="L98" sqref="L98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Forward!K86*(1+SUM($B86:$B$228))+('Swap - Encargos'!X3)*(1+SUM($B86:$B$228))</f>
        <v>314.05399999999997</v>
      </c>
      <c r="L86" s="4">
        <f>Forward!L86*(1+SUM($B86:$B$228))+('Swap - Encargos'!Y3)*(1+SUM($B86:$B$228))</f>
        <v>322.608</v>
      </c>
      <c r="M86" s="4">
        <f>Forward!M86*(1+SUM($B86:$B$228))+('Swap - Encargos'!Z3)*(1+SUM($B86:$B$228))</f>
        <v>287.16999999999996</v>
      </c>
      <c r="N86" s="4">
        <f>Forward!N86*(1+SUM($B86:$B$228))+('Swap - Encargos'!AA3)*(1+SUM($B86:$B$228))</f>
        <v>271.28399999999999</v>
      </c>
      <c r="O86" s="4">
        <f>Forward!O86*(1+SUM($B86:$B$228))+('Swap - Encargos'!AB3)*(1+SUM($B86:$B$228))</f>
        <v>257.84199999999998</v>
      </c>
      <c r="P86" s="4">
        <f>Forward!P86*(1+SUM($B86:$B$228))+('Swap - Encargos'!AC3)*(1+SUM($B86:$B$228))</f>
        <v>251.732</v>
      </c>
      <c r="Q86" s="4">
        <f>Forward!Q86*(1+SUM($B86:$B$228))+('Swap - Encargos'!AD3)*(1+SUM($B86:$B$228))</f>
        <v>243.178</v>
      </c>
      <c r="R86" s="4">
        <f>Forward!R86*(1+SUM($B86:$B$228))+('Swap - Encargos'!AE3)*(1+SUM($B86:$B$228))</f>
        <v>235.846</v>
      </c>
      <c r="S86" s="4">
        <f>Forward!S86*(1+SUM($B86:$B$228))+('Swap - Encargos'!AF3)*(1+SUM($B86:$B$228))</f>
        <v>230.958</v>
      </c>
      <c r="T86" s="4">
        <f>Forward!T86*(1+SUM($B86:$B$228))+('Swap - Encargos'!AG3)*(1+SUM($B86:$B$228))</f>
        <v>224.84800000000001</v>
      </c>
      <c r="U86" s="4">
        <f>Forward!U86*(1+SUM($B86:$B$228))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307.94399999999996</v>
      </c>
      <c r="X86" s="20">
        <f t="shared" ref="X86:X139" si="1">AVERAGE($W$2:$W$198)</f>
        <v>244.62055205761317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290.59159999999997</v>
      </c>
      <c r="Z86" s="23">
        <f t="shared" ref="Z86:Z139" si="3">AVERAGE($Y$2:$Y$198)</f>
        <v>238.24234861111108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134" si="7">(AE86-W86)</f>
        <v>65.988</v>
      </c>
      <c r="AJ86" s="9">
        <f t="shared" ref="AJ86:AJ134" si="8">(AE86-W86)/AE86</f>
        <v>0.17647058823529413</v>
      </c>
      <c r="AK86" s="9">
        <f t="shared" ref="AK86:AK130" si="9">IF(AJ86&gt;0,AJ86,0)</f>
        <v>0.17647058823529413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Forward!K87*(1+SUM($B87:$B$228))+('Swap - Encargos'!X4)*(1+SUM($B87:$B$228))</f>
        <v>238.45359999999997</v>
      </c>
      <c r="L87" s="4">
        <f>Forward!L87*(1+SUM($B87:$B$228))+('Swap - Encargos'!Y4)*(1+SUM($B87:$B$228))</f>
        <v>310.233</v>
      </c>
      <c r="M87" s="4">
        <f>Forward!M87*(1+SUM($B87:$B$228))+('Swap - Encargos'!Z4)*(1+SUM($B87:$B$228))</f>
        <v>293.20059999999995</v>
      </c>
      <c r="N87" s="4">
        <f>Forward!N87*(1+SUM($B87:$B$228))+('Swap - Encargos'!AA4)*(1+SUM($B87:$B$228))</f>
        <v>268.86860000000001</v>
      </c>
      <c r="O87" s="4">
        <f>Forward!O87*(1+SUM($B87:$B$228))+('Swap - Encargos'!AB4)*(1+SUM($B87:$B$228))</f>
        <v>260.35239999999999</v>
      </c>
      <c r="P87" s="4">
        <f>Forward!P87*(1+SUM($B87:$B$228))+('Swap - Encargos'!AC4)*(1+SUM($B87:$B$228))</f>
        <v>251.83619999999996</v>
      </c>
      <c r="Q87" s="4">
        <f>Forward!Q87*(1+SUM($B87:$B$228))+('Swap - Encargos'!AD4)*(1+SUM($B87:$B$228))</f>
        <v>245.75319999999996</v>
      </c>
      <c r="R87" s="4">
        <f>Forward!R87*(1+SUM($B87:$B$228))+('Swap - Encargos'!AE4)*(1+SUM($B87:$B$228))</f>
        <v>237.23699999999997</v>
      </c>
      <c r="S87" s="4">
        <f>Forward!S87*(1+SUM($B87:$B$228))+('Swap - Encargos'!AF4)*(1+SUM($B87:$B$228))</f>
        <v>231.15399999999997</v>
      </c>
      <c r="T87" s="4">
        <f>Forward!T87*(1+SUM($B87:$B$228))+('Swap - Encargos'!AG4)*(1+SUM($B87:$B$228))</f>
        <v>226.28759999999997</v>
      </c>
      <c r="U87" s="4">
        <f>Forward!U87*(1+SUM($B87:$B$228))</f>
        <v>0</v>
      </c>
      <c r="V87" s="6"/>
      <c r="W87" s="20">
        <f t="shared" si="0"/>
        <v>281.47392777777776</v>
      </c>
      <c r="X87" s="20">
        <f t="shared" si="1"/>
        <v>244.62055205761317</v>
      </c>
      <c r="Y87" s="23">
        <f t="shared" si="2"/>
        <v>274.44468333333333</v>
      </c>
      <c r="Z87" s="23">
        <f t="shared" si="3"/>
        <v>238.24234861111108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92.458072222222199</v>
      </c>
      <c r="AJ87" s="9">
        <f t="shared" si="8"/>
        <v>0.24725905304232376</v>
      </c>
      <c r="AK87" s="9">
        <f t="shared" si="9"/>
        <v>0.24725905304232376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Forward!K88*(1+SUM($B88:$B$228))+('Swap - Encargos'!X5)*(1+SUM($B88:$B$228))</f>
        <v>255.77800000000002</v>
      </c>
      <c r="L88" s="4">
        <f>Forward!L88*(1+SUM($B88:$B$228))+('Swap - Encargos'!Y5)*(1+SUM($B88:$B$228))</f>
        <v>336.61350000000004</v>
      </c>
      <c r="M88" s="4">
        <f>Forward!M88*(1+SUM($B88:$B$228))+('Swap - Encargos'!Z5)*(1+SUM($B88:$B$228))</f>
        <v>296.79900000000004</v>
      </c>
      <c r="N88" s="4">
        <f>Forward!N88*(1+SUM($B88:$B$228))+('Swap - Encargos'!AA5)*(1+SUM($B88:$B$228))</f>
        <v>267.84300000000002</v>
      </c>
      <c r="O88" s="4">
        <f>Forward!O88*(1+SUM($B88:$B$228))+('Swap - Encargos'!AB5)*(1+SUM($B88:$B$228))</f>
        <v>259.39750000000004</v>
      </c>
      <c r="P88" s="4">
        <f>Forward!P88*(1+SUM($B88:$B$228))+('Swap - Encargos'!AC5)*(1+SUM($B88:$B$228))</f>
        <v>247.33250000000004</v>
      </c>
      <c r="Q88" s="4">
        <f>Forward!Q88*(1+SUM($B88:$B$228))+('Swap - Encargos'!AD5)*(1+SUM($B88:$B$228))</f>
        <v>240.09350000000001</v>
      </c>
      <c r="R88" s="4">
        <f>Forward!R88*(1+SUM($B88:$B$228))+('Swap - Encargos'!AE5)*(1+SUM($B88:$B$228))</f>
        <v>236.47400000000002</v>
      </c>
      <c r="S88" s="4">
        <f>Forward!S88*(1+SUM($B88:$B$228))+('Swap - Encargos'!AF5)*(1+SUM($B88:$B$228))</f>
        <v>231.64800000000002</v>
      </c>
      <c r="T88" s="4">
        <f>Forward!T88*(1+SUM($B88:$B$228))+('Swap - Encargos'!AG5)*(1+SUM($B88:$B$228))</f>
        <v>224.40900000000002</v>
      </c>
      <c r="U88" s="4">
        <f>Forward!U88*(1+SUM($B88:$B$228))</f>
        <v>0</v>
      </c>
      <c r="V88" s="6"/>
      <c r="W88" s="20">
        <f t="shared" si="0"/>
        <v>297.06711111111116</v>
      </c>
      <c r="X88" s="20">
        <f t="shared" si="1"/>
        <v>244.62055205761317</v>
      </c>
      <c r="Y88" s="23">
        <f t="shared" si="2"/>
        <v>283.00468333333339</v>
      </c>
      <c r="Z88" s="23">
        <f t="shared" si="3"/>
        <v>238.24234861111108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76.8648888888888</v>
      </c>
      <c r="AJ88" s="9">
        <f t="shared" si="8"/>
        <v>0.20555846755262669</v>
      </c>
      <c r="AK88" s="9">
        <f t="shared" si="9"/>
        <v>0.20555846755262669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Forward!K89*(1+SUM($B89:$B$228))+('Swap - Encargos'!X6)*(1+SUM($B89:$B$228))</f>
        <v>229.72790000000001</v>
      </c>
      <c r="L89" s="4">
        <f>Forward!L89*(1+SUM($B89:$B$228))+('Swap - Encargos'!Y6)*(1+SUM($B89:$B$228))</f>
        <v>330.90340000000003</v>
      </c>
      <c r="M89" s="4">
        <f>Forward!M89*(1+SUM($B89:$B$228))+('Swap - Encargos'!Z6)*(1+SUM($B89:$B$228))</f>
        <v>303.52650000000006</v>
      </c>
      <c r="N89" s="4">
        <f>Forward!N89*(1+SUM($B89:$B$228))+('Swap - Encargos'!AA6)*(1+SUM($B89:$B$228))</f>
        <v>264.2466</v>
      </c>
      <c r="O89" s="4">
        <f>Forward!O89*(1+SUM($B89:$B$228))+('Swap - Encargos'!AB6)*(1+SUM($B89:$B$228))</f>
        <v>254.72420000000002</v>
      </c>
      <c r="P89" s="4">
        <f>Forward!P89*(1+SUM($B89:$B$228))+('Swap - Encargos'!AC6)*(1+SUM($B89:$B$228))</f>
        <v>247.58240000000004</v>
      </c>
      <c r="Q89" s="4">
        <f>Forward!Q89*(1+SUM($B89:$B$228))+('Swap - Encargos'!AD6)*(1+SUM($B89:$B$228))</f>
        <v>241.63090000000003</v>
      </c>
      <c r="R89" s="4">
        <f>Forward!R89*(1+SUM($B89:$B$228))+('Swap - Encargos'!AE6)*(1+SUM($B89:$B$228))</f>
        <v>233.29880000000003</v>
      </c>
      <c r="S89" s="4">
        <f>Forward!S89*(1+SUM($B89:$B$228))+('Swap - Encargos'!AF6)*(1+SUM($B89:$B$228))</f>
        <v>229.72790000000003</v>
      </c>
      <c r="T89" s="4">
        <f>Forward!T89*(1+SUM($B89:$B$228))+('Swap - Encargos'!AG6)*(1+SUM($B89:$B$228))</f>
        <v>224.96670000000003</v>
      </c>
      <c r="U89" s="4">
        <f>Forward!U89*(1+SUM($B89:$B$228))</f>
        <v>0</v>
      </c>
      <c r="V89" s="6"/>
      <c r="W89" s="20">
        <f t="shared" si="0"/>
        <v>290.92915833333336</v>
      </c>
      <c r="X89" s="20">
        <f t="shared" si="1"/>
        <v>244.62055205761317</v>
      </c>
      <c r="Y89" s="23">
        <f t="shared" si="2"/>
        <v>277.51844500000004</v>
      </c>
      <c r="Z89" s="23">
        <f t="shared" si="3"/>
        <v>238.24234861111108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83.002841666666598</v>
      </c>
      <c r="AJ89" s="9">
        <f t="shared" si="8"/>
        <v>0.22197309047277741</v>
      </c>
      <c r="AK89" s="9">
        <f t="shared" si="9"/>
        <v>0.22197309047277741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Forward!K90*(1+SUM($B90:$B$228))+('Swap - Encargos'!X7)*(1+SUM($B90:$B$228))</f>
        <v>225.3227</v>
      </c>
      <c r="L90" s="4">
        <f>Forward!L90*(1+SUM($B90:$B$228))+('Swap - Encargos'!Y7)*(1+SUM($B90:$B$228))</f>
        <v>300.82349999999997</v>
      </c>
      <c r="M90" s="4">
        <f>Forward!M90*(1+SUM($B90:$B$228))+('Swap - Encargos'!Z7)*(1+SUM($B90:$B$228))</f>
        <v>293.74529999999999</v>
      </c>
      <c r="N90" s="4">
        <f>Forward!N90*(1+SUM($B90:$B$228))+('Swap - Encargos'!AA7)*(1+SUM($B90:$B$228))</f>
        <v>272.51069999999999</v>
      </c>
      <c r="O90" s="4">
        <f>Forward!O90*(1+SUM($B90:$B$228))+('Swap - Encargos'!AB7)*(1+SUM($B90:$B$228))</f>
        <v>261.89339999999999</v>
      </c>
      <c r="P90" s="4">
        <f>Forward!P90*(1+SUM($B90:$B$228))+('Swap - Encargos'!AC7)*(1+SUM($B90:$B$228))</f>
        <v>252.45579999999998</v>
      </c>
      <c r="Q90" s="4">
        <f>Forward!Q90*(1+SUM($B90:$B$228))+('Swap - Encargos'!AD7)*(1+SUM($B90:$B$228))</f>
        <v>247.73699999999997</v>
      </c>
      <c r="R90" s="4">
        <f>Forward!R90*(1+SUM($B90:$B$228))+('Swap - Encargos'!AE7)*(1+SUM($B90:$B$228))</f>
        <v>239.47909999999999</v>
      </c>
      <c r="S90" s="4">
        <f>Forward!S90*(1+SUM($B90:$B$228))+('Swap - Encargos'!AF7)*(1+SUM($B90:$B$228))</f>
        <v>232.40089999999998</v>
      </c>
      <c r="T90" s="4">
        <f>Forward!T90*(1+SUM($B90:$B$228))+('Swap - Encargos'!AG7)*(1+SUM($B90:$B$228))</f>
        <v>230.04149999999998</v>
      </c>
      <c r="U90" s="4">
        <f>Forward!U90*(1+SUM($B90:$B$228))</f>
        <v>0</v>
      </c>
      <c r="V90" s="6"/>
      <c r="W90" s="20">
        <f t="shared" si="0"/>
        <v>278.5402777777777</v>
      </c>
      <c r="X90" s="20">
        <f t="shared" si="1"/>
        <v>244.62055205761317</v>
      </c>
      <c r="Y90" s="23">
        <f t="shared" si="2"/>
        <v>272.6679933333333</v>
      </c>
      <c r="Z90" s="23">
        <f t="shared" si="3"/>
        <v>238.24234861111108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95.391722222222256</v>
      </c>
      <c r="AJ90" s="9">
        <f t="shared" si="8"/>
        <v>0.25510446343779691</v>
      </c>
      <c r="AK90" s="9">
        <f t="shared" si="9"/>
        <v>0.25510446343779691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Forward!K91*(1+SUM($B91:$B$228))+('Swap - Encargos'!X8)*(1+SUM($B91:$B$228))</f>
        <v>216.20000000000002</v>
      </c>
      <c r="L91" s="4">
        <f>Forward!L91*(1+SUM($B91:$B$228))+('Swap - Encargos'!Y8)*(1+SUM($B91:$B$228))</f>
        <v>296.10000000000002</v>
      </c>
      <c r="M91" s="4">
        <f>Forward!M91*(1+SUM($B91:$B$228))+('Swap - Encargos'!Z8)*(1+SUM($B91:$B$228))</f>
        <v>286.70000000000005</v>
      </c>
      <c r="N91" s="4">
        <f>Forward!N91*(1+SUM($B91:$B$228))+('Swap - Encargos'!AA8)*(1+SUM($B91:$B$228))</f>
        <v>262.02500000000003</v>
      </c>
      <c r="O91" s="4">
        <f>Forward!O91*(1+SUM($B91:$B$228))+('Swap - Encargos'!AB8)*(1+SUM($B91:$B$228))</f>
        <v>252.62500000000003</v>
      </c>
      <c r="P91" s="4">
        <f>Forward!P91*(1+SUM($B91:$B$228))+('Swap - Encargos'!AC8)*(1+SUM($B91:$B$228))</f>
        <v>245.57500000000002</v>
      </c>
      <c r="Q91" s="4">
        <f>Forward!Q91*(1+SUM($B91:$B$228))+('Swap - Encargos'!AD8)*(1+SUM($B91:$B$228))</f>
        <v>237.35000000000002</v>
      </c>
      <c r="R91" s="4">
        <f>Forward!R91*(1+SUM($B91:$B$228))+('Swap - Encargos'!AE8)*(1+SUM($B91:$B$228))</f>
        <v>232.65</v>
      </c>
      <c r="S91" s="4">
        <f>Forward!S91*(1+SUM($B91:$B$228))+('Swap - Encargos'!AF8)*(1+SUM($B91:$B$228))</f>
        <v>227.95000000000002</v>
      </c>
      <c r="T91" s="4">
        <f>Forward!T91*(1+SUM($B91:$B$228))+('Swap - Encargos'!AG8)*(1+SUM($B91:$B$228))</f>
        <v>220.9</v>
      </c>
      <c r="U91" s="4">
        <f>Forward!U91*(1+SUM($B91:$B$228))</f>
        <v>0</v>
      </c>
      <c r="V91" s="6"/>
      <c r="W91" s="20">
        <f t="shared" si="0"/>
        <v>272.69791666666669</v>
      </c>
      <c r="X91" s="20">
        <f t="shared" si="1"/>
        <v>244.62055205761317</v>
      </c>
      <c r="Y91" s="23">
        <f t="shared" si="2"/>
        <v>265.17791666666665</v>
      </c>
      <c r="Z91" s="23">
        <f t="shared" si="3"/>
        <v>238.24234861111108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101.23408333333327</v>
      </c>
      <c r="AJ91" s="9">
        <f t="shared" si="8"/>
        <v>0.27072859058153165</v>
      </c>
      <c r="AK91" s="9">
        <f t="shared" si="9"/>
        <v>0.27072859058153165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Forward!K92*(1+SUM($B92:$B$228))+('Swap - Encargos'!X9)*(1+SUM($B92:$B$228))</f>
        <v>136.69110000000001</v>
      </c>
      <c r="L92" s="4">
        <f>Forward!L92*(1+SUM($B92:$B$228))+('Swap - Encargos'!Y9)*(1+SUM($B92:$B$228))</f>
        <v>280.392</v>
      </c>
      <c r="M92" s="4">
        <f>Forward!M92*(1+SUM($B92:$B$228))+('Swap - Encargos'!Z9)*(1+SUM($B92:$B$228))</f>
        <v>279.22370000000001</v>
      </c>
      <c r="N92" s="4">
        <f>Forward!N92*(1+SUM($B92:$B$228))+('Swap - Encargos'!AA9)*(1+SUM($B92:$B$228))</f>
        <v>261.69920000000002</v>
      </c>
      <c r="O92" s="4">
        <f>Forward!O92*(1+SUM($B92:$B$228))+('Swap - Encargos'!AB9)*(1+SUM($B92:$B$228))</f>
        <v>251.18450000000004</v>
      </c>
      <c r="P92" s="4">
        <f>Forward!P92*(1+SUM($B92:$B$228))+('Swap - Encargos'!AC9)*(1+SUM($B92:$B$228))</f>
        <v>245.34300000000002</v>
      </c>
      <c r="Q92" s="4">
        <f>Forward!Q92*(1+SUM($B92:$B$228))+('Swap - Encargos'!AD9)*(1+SUM($B92:$B$228))</f>
        <v>238.33320000000003</v>
      </c>
      <c r="R92" s="4">
        <f>Forward!R92*(1+SUM($B92:$B$228))+('Swap - Encargos'!AE9)*(1+SUM($B92:$B$228))</f>
        <v>230.15510000000003</v>
      </c>
      <c r="S92" s="4">
        <f>Forward!S92*(1+SUM($B92:$B$228))+('Swap - Encargos'!AF9)*(1+SUM($B92:$B$228))</f>
        <v>225.48190000000002</v>
      </c>
      <c r="T92" s="4">
        <f>Forward!T92*(1+SUM($B92:$B$228))+('Swap - Encargos'!AG9)*(1+SUM($B92:$B$228))</f>
        <v>221.97700000000003</v>
      </c>
      <c r="U92" s="4">
        <f>Forward!U92*(1+SUM($B92:$B$228))</f>
        <v>0</v>
      </c>
      <c r="V92" s="6"/>
      <c r="W92" s="20">
        <f t="shared" si="0"/>
        <v>252.93695</v>
      </c>
      <c r="X92" s="20">
        <f t="shared" si="1"/>
        <v>244.62055205761317</v>
      </c>
      <c r="Y92" s="23">
        <f t="shared" si="2"/>
        <v>252.70329000000001</v>
      </c>
      <c r="Z92" s="23">
        <f t="shared" si="3"/>
        <v>238.24234861111108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120.99504999999996</v>
      </c>
      <c r="AJ92" s="9">
        <f t="shared" si="8"/>
        <v>0.3235750082902773</v>
      </c>
      <c r="AK92" s="9">
        <f t="shared" si="9"/>
        <v>0.3235750082902773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Forward!K93*(1+SUM($B93:$B$228))+('Swap - Encargos'!X10)*(1+SUM($B93:$B$228))</f>
        <v>142.18710000000002</v>
      </c>
      <c r="L93" s="4">
        <f>Forward!L93*(1+SUM($B93:$B$228))+('Swap - Encargos'!Y10)*(1+SUM($B93:$B$228))</f>
        <v>265.57260000000002</v>
      </c>
      <c r="M93" s="4">
        <f>Forward!M93*(1+SUM($B93:$B$228))+('Swap - Encargos'!Z10)*(1+SUM($B93:$B$228))</f>
        <v>269.09790000000004</v>
      </c>
      <c r="N93" s="4">
        <f>Forward!N93*(1+SUM($B93:$B$228))+('Swap - Encargos'!AA10)*(1+SUM($B93:$B$228))</f>
        <v>257.34690000000001</v>
      </c>
      <c r="O93" s="4">
        <f>Forward!O93*(1+SUM($B93:$B$228))+('Swap - Encargos'!AB10)*(1+SUM($B93:$B$228))</f>
        <v>250.2963</v>
      </c>
      <c r="P93" s="4">
        <f>Forward!P93*(1+SUM($B93:$B$228))+('Swap - Encargos'!AC10)*(1+SUM($B93:$B$228))</f>
        <v>237.37020000000001</v>
      </c>
      <c r="Q93" s="4">
        <f>Forward!Q93*(1+SUM($B93:$B$228))+('Swap - Encargos'!AD10)*(1+SUM($B93:$B$228))</f>
        <v>233.84490000000002</v>
      </c>
      <c r="R93" s="4">
        <f>Forward!R93*(1+SUM($B93:$B$228))+('Swap - Encargos'!AE10)*(1+SUM($B93:$B$228))</f>
        <v>229.14449999999999</v>
      </c>
      <c r="S93" s="4">
        <f>Forward!S93*(1+SUM($B93:$B$228))+('Swap - Encargos'!AF10)*(1+SUM($B93:$B$228))</f>
        <v>219.74370000000002</v>
      </c>
      <c r="T93" s="4">
        <f>Forward!T93*(1+SUM($B93:$B$228))+('Swap - Encargos'!AG10)*(1+SUM($B93:$B$228))</f>
        <v>216.2184</v>
      </c>
      <c r="U93" s="4">
        <f>Forward!U93*(1+SUM($B93:$B$228))</f>
        <v>0</v>
      </c>
      <c r="V93" s="6"/>
      <c r="W93" s="20">
        <f t="shared" si="0"/>
        <v>248.01138333333336</v>
      </c>
      <c r="X93" s="20">
        <f t="shared" si="1"/>
        <v>244.62055205761317</v>
      </c>
      <c r="Y93" s="23">
        <f t="shared" si="2"/>
        <v>248.00485500000002</v>
      </c>
      <c r="Z93" s="23">
        <f t="shared" si="3"/>
        <v>238.24234861111108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125.9206166666666</v>
      </c>
      <c r="AJ93" s="9">
        <f t="shared" si="8"/>
        <v>0.33674736761407587</v>
      </c>
      <c r="AK93" s="9">
        <f t="shared" si="9"/>
        <v>0.33674736761407587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Forward!K94*(1+SUM($B94:$B$228))+('Swap - Encargos'!X11)*(1+SUM($B94:$B$228))</f>
        <v>166.19669999999999</v>
      </c>
      <c r="L94" s="4">
        <f>Forward!L94*(1+SUM($B94:$B$228))+('Swap - Encargos'!Y11)*(1+SUM($B94:$B$228))</f>
        <v>256.95659999999998</v>
      </c>
      <c r="M94" s="4">
        <f>Forward!M94*(1+SUM($B94:$B$228))+('Swap - Encargos'!Z11)*(1+SUM($B94:$B$228))</f>
        <v>266.38620000000003</v>
      </c>
      <c r="N94" s="4">
        <f>Forward!N94*(1+SUM($B94:$B$228))+('Swap - Encargos'!AA11)*(1+SUM($B94:$B$228))</f>
        <v>259.31400000000002</v>
      </c>
      <c r="O94" s="4">
        <f>Forward!O94*(1+SUM($B94:$B$228))+('Swap - Encargos'!AB11)*(1+SUM($B94:$B$228))</f>
        <v>251.06310000000002</v>
      </c>
      <c r="P94" s="4">
        <f>Forward!P94*(1+SUM($B94:$B$228))+('Swap - Encargos'!AC11)*(1+SUM($B94:$B$228))</f>
        <v>240.45480000000003</v>
      </c>
      <c r="Q94" s="4">
        <f>Forward!Q94*(1+SUM($B94:$B$228))+('Swap - Encargos'!AD11)*(1+SUM($B94:$B$228))</f>
        <v>236.9187</v>
      </c>
      <c r="R94" s="4">
        <f>Forward!R94*(1+SUM($B94:$B$228))+('Swap - Encargos'!AE11)*(1+SUM($B94:$B$228))</f>
        <v>229.84650000000002</v>
      </c>
      <c r="S94" s="4">
        <f>Forward!S94*(1+SUM($B94:$B$228))+('Swap - Encargos'!AF11)*(1+SUM($B94:$B$228))</f>
        <v>223.95300000000003</v>
      </c>
      <c r="T94" s="4">
        <f>Forward!T94*(1+SUM($B94:$B$228))+('Swap - Encargos'!AG11)*(1+SUM($B94:$B$228))</f>
        <v>216.88080000000002</v>
      </c>
      <c r="U94" s="4">
        <f>Forward!U94*(1+SUM($B94:$B$228))</f>
        <v>0</v>
      </c>
      <c r="V94" s="6"/>
      <c r="W94" s="20">
        <f t="shared" si="0"/>
        <v>250.53923333333336</v>
      </c>
      <c r="X94" s="20">
        <f t="shared" si="1"/>
        <v>244.62055205761317</v>
      </c>
      <c r="Y94" s="23">
        <f t="shared" si="2"/>
        <v>249.8844</v>
      </c>
      <c r="Z94" s="23">
        <f t="shared" si="3"/>
        <v>238.24234861111108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123.3927666666666</v>
      </c>
      <c r="AJ94" s="9">
        <f t="shared" si="8"/>
        <v>0.32998718127003468</v>
      </c>
      <c r="AK94" s="9">
        <f t="shared" si="9"/>
        <v>0.32998718127003468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Forward!K95*(1+SUM($B95:$B$228))+('Swap - Encargos'!X12)*(1+SUM($B95:$B$228))</f>
        <v>139.4288</v>
      </c>
      <c r="L95" s="4">
        <f>Forward!L95*(1+SUM($B95:$B$228))+('Swap - Encargos'!Y12)*(1+SUM($B95:$B$228))</f>
        <v>220.95920000000001</v>
      </c>
      <c r="M95" s="4">
        <f>Forward!M95*(1+SUM($B95:$B$228))+('Swap - Encargos'!Z12)*(1+SUM($B95:$B$228))</f>
        <v>242.22800000000001</v>
      </c>
      <c r="N95" s="4">
        <f>Forward!N95*(1+SUM($B95:$B$228))+('Swap - Encargos'!AA12)*(1+SUM($B95:$B$228))</f>
        <v>242.22800000000001</v>
      </c>
      <c r="O95" s="4">
        <f>Forward!O95*(1+SUM($B95:$B$228))+('Swap - Encargos'!AB12)*(1+SUM($B95:$B$228))</f>
        <v>235.13840000000002</v>
      </c>
      <c r="P95" s="4">
        <f>Forward!P95*(1+SUM($B95:$B$228))+('Swap - Encargos'!AC12)*(1+SUM($B95:$B$228))</f>
        <v>230.41200000000001</v>
      </c>
      <c r="Q95" s="4">
        <f>Forward!Q95*(1+SUM($B95:$B$228))+('Swap - Encargos'!AD12)*(1+SUM($B95:$B$228))</f>
        <v>228.04879999999997</v>
      </c>
      <c r="R95" s="4">
        <f>Forward!R95*(1+SUM($B95:$B$228))+('Swap - Encargos'!AE12)*(1+SUM($B95:$B$228))</f>
        <v>222.14080000000001</v>
      </c>
      <c r="S95" s="4">
        <f>Forward!S95*(1+SUM($B95:$B$228))+('Swap - Encargos'!AF12)*(1+SUM($B95:$B$228))</f>
        <v>216.2328</v>
      </c>
      <c r="T95" s="4">
        <f>Forward!T95*(1+SUM($B95:$B$228))+('Swap - Encargos'!AG12)*(1+SUM($B95:$B$228))</f>
        <v>209.14320000000001</v>
      </c>
      <c r="U95" s="4">
        <f>Forward!U95*(1+SUM($B95:$B$228))</f>
        <v>0</v>
      </c>
      <c r="V95" s="6"/>
      <c r="W95" s="20">
        <f t="shared" si="0"/>
        <v>226.57180000000002</v>
      </c>
      <c r="X95" s="20">
        <f t="shared" si="1"/>
        <v>244.62055205761317</v>
      </c>
      <c r="Y95" s="23">
        <f t="shared" si="2"/>
        <v>229.64395999999999</v>
      </c>
      <c r="Z95" s="23">
        <f t="shared" si="3"/>
        <v>238.24234861111108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147.36019999999994</v>
      </c>
      <c r="AJ95" s="9">
        <f t="shared" si="8"/>
        <v>0.39408288137950204</v>
      </c>
      <c r="AK95" s="9">
        <f t="shared" si="9"/>
        <v>0.39408288137950204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Forward!K96*(1+SUM($B96:$B$228))+('Swap - Encargos'!X13)*(1+SUM($B96:$B$228))</f>
        <v>131.67840000000001</v>
      </c>
      <c r="L96" s="4">
        <f>Forward!L96*(1+SUM($B96:$B$228))+('Swap - Encargos'!Y13)*(1+SUM($B96:$B$228))</f>
        <v>169.30080000000001</v>
      </c>
      <c r="M96" s="4">
        <f>Forward!M96*(1+SUM($B96:$B$228))+('Swap - Encargos'!Z13)*(1+SUM($B96:$B$228))</f>
        <v>218.68019999999999</v>
      </c>
      <c r="N96" s="4">
        <f>Forward!N96*(1+SUM($B96:$B$228))+('Swap - Encargos'!AA13)*(1+SUM($B96:$B$228))</f>
        <v>226.9101</v>
      </c>
      <c r="O96" s="4">
        <f>Forward!O96*(1+SUM($B96:$B$228))+('Swap - Encargos'!AB13)*(1+SUM($B96:$B$228))</f>
        <v>219.85589999999999</v>
      </c>
      <c r="P96" s="4">
        <f>Forward!P96*(1+SUM($B96:$B$228))+('Swap - Encargos'!AC13)*(1+SUM($B96:$B$228))</f>
        <v>229.26150000000001</v>
      </c>
      <c r="Q96" s="4">
        <f>Forward!Q96*(1+SUM($B96:$B$228))+('Swap - Encargos'!AD13)*(1+SUM($B96:$B$228))</f>
        <v>226.9101</v>
      </c>
      <c r="R96" s="4">
        <f>Forward!R96*(1+SUM($B96:$B$228))+('Swap - Encargos'!AE13)*(1+SUM($B96:$B$228))</f>
        <v>221.0316</v>
      </c>
      <c r="S96" s="4">
        <f>Forward!S96*(1+SUM($B96:$B$228))+('Swap - Encargos'!AF13)*(1+SUM($B96:$B$228))</f>
        <v>213.97739999999999</v>
      </c>
      <c r="T96" s="4">
        <f>Forward!T96*(1+SUM($B96:$B$228))+('Swap - Encargos'!AG13)*(1+SUM($B96:$B$228))</f>
        <v>209.27459999999999</v>
      </c>
      <c r="U96" s="4">
        <f>Forward!U96*(1+SUM($B96:$B$228))</f>
        <v>0</v>
      </c>
      <c r="V96" s="6"/>
      <c r="W96" s="20">
        <f t="shared" si="0"/>
        <v>199.67305000000002</v>
      </c>
      <c r="X96" s="20">
        <f t="shared" si="1"/>
        <v>244.62055205761317</v>
      </c>
      <c r="Y96" s="23">
        <f t="shared" si="2"/>
        <v>209.54892999999998</v>
      </c>
      <c r="Z96" s="23">
        <f t="shared" si="3"/>
        <v>238.24234861111108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174.25894999999994</v>
      </c>
      <c r="AJ96" s="9">
        <f t="shared" si="8"/>
        <v>0.46601775189071798</v>
      </c>
      <c r="AK96" s="9">
        <f t="shared" si="9"/>
        <v>0.46601775189071798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Forward!K97*(1+SUM($B97:$B$228))+('Swap - Encargos'!X14)*(1+SUM($B97:$B$228))</f>
        <v>133.5624</v>
      </c>
      <c r="L97" s="4">
        <f>Forward!L97*(1+SUM($B97:$B$228))+('Swap - Encargos'!Y14)*(1+SUM($B97:$B$228))</f>
        <v>161.68079999999998</v>
      </c>
      <c r="M97" s="4">
        <f>Forward!M97*(1+SUM($B97:$B$228))+('Swap - Encargos'!Z14)*(1+SUM($B97:$B$228))</f>
        <v>208.54479999999998</v>
      </c>
      <c r="N97" s="4">
        <f>Forward!N97*(1+SUM($B97:$B$228))+('Swap - Encargos'!AA14)*(1+SUM($B97:$B$228))</f>
        <v>224.94720000000001</v>
      </c>
      <c r="O97" s="4">
        <f>Forward!O97*(1+SUM($B97:$B$228))+('Swap - Encargos'!AB14)*(1+SUM($B97:$B$228))</f>
        <v>213.23119999999997</v>
      </c>
      <c r="P97" s="4">
        <f>Forward!P97*(1+SUM($B97:$B$228))+('Swap - Encargos'!AC14)*(1+SUM($B97:$B$228))</f>
        <v>229.6336</v>
      </c>
      <c r="Q97" s="4">
        <f>Forward!Q97*(1+SUM($B97:$B$228))+('Swap - Encargos'!AD14)*(1+SUM($B97:$B$228))</f>
        <v>223.7756</v>
      </c>
      <c r="R97" s="4">
        <f>Forward!R97*(1+SUM($B97:$B$228))+('Swap - Encargos'!AE14)*(1+SUM($B97:$B$228))</f>
        <v>216.74599999999998</v>
      </c>
      <c r="S97" s="4">
        <f>Forward!S97*(1+SUM($B97:$B$228))+('Swap - Encargos'!AF14)*(1+SUM($B97:$B$228))</f>
        <v>212.05959999999999</v>
      </c>
      <c r="T97" s="4">
        <f>Forward!T97*(1+SUM($B97:$B$228))+('Swap - Encargos'!AG14)*(1+SUM($B97:$B$228))</f>
        <v>207.3732</v>
      </c>
      <c r="U97" s="4">
        <f>Forward!U97*(1+SUM($B97:$B$228))</f>
        <v>0</v>
      </c>
      <c r="V97" s="6"/>
      <c r="W97" s="20">
        <f t="shared" si="0"/>
        <v>195.85246666666666</v>
      </c>
      <c r="X97" s="20">
        <f t="shared" si="1"/>
        <v>244.62055205761317</v>
      </c>
      <c r="Y97" s="23">
        <f t="shared" si="2"/>
        <v>206.00633333333332</v>
      </c>
      <c r="Z97" s="23">
        <f t="shared" si="3"/>
        <v>238.24234861111108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178.0795333333333</v>
      </c>
      <c r="AJ97" s="9">
        <f t="shared" si="8"/>
        <v>0.47623507304358365</v>
      </c>
      <c r="AK97" s="9">
        <f t="shared" si="9"/>
        <v>0.47623507304358365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Forward!L98*(1+SUM($B98:$B$228))+('Swap - Encargos'!Y15)*(1+SUM($B98:$B$228))</f>
        <v>151.50200000000001</v>
      </c>
      <c r="M98" s="4">
        <f>Forward!M98*(1+SUM($B98:$B$228))+('Swap - Encargos'!Z15)*(1+SUM($B98:$B$228))</f>
        <v>174.81</v>
      </c>
      <c r="N98" s="4">
        <f>Forward!N98*(1+SUM($B98:$B$228))+('Swap - Encargos'!AA15)*(1+SUM($B98:$B$228))</f>
        <v>193.4564</v>
      </c>
      <c r="O98" s="4">
        <f>Forward!O98*(1+SUM($B98:$B$228))+('Swap - Encargos'!AB15)*(1+SUM($B98:$B$228))</f>
        <v>209.77199999999999</v>
      </c>
      <c r="P98" s="4">
        <f>Forward!P98*(1+SUM($B98:$B$228))+('Swap - Encargos'!AC15)*(1+SUM($B98:$B$228))</f>
        <v>231.91459999999998</v>
      </c>
      <c r="Q98" s="4">
        <f>Forward!Q98*(1+SUM($B98:$B$228))+('Swap - Encargos'!AD15)*(1+SUM($B98:$B$228))</f>
        <v>226.08759999999998</v>
      </c>
      <c r="R98" s="4">
        <f>Forward!R98*(1+SUM($B98:$B$228))+('Swap - Encargos'!AE15)*(1+SUM($B98:$B$228))</f>
        <v>222.59139999999999</v>
      </c>
      <c r="S98" s="4">
        <f>Forward!S98*(1+SUM($B98:$B$228))+('Swap - Encargos'!AF15)*(1+SUM($B98:$B$228))</f>
        <v>217.9298</v>
      </c>
      <c r="T98" s="4">
        <f>Forward!T98*(1+SUM($B98:$B$228))+('Swap - Encargos'!AG15)*(1+SUM($B98:$B$228))</f>
        <v>212.1028</v>
      </c>
      <c r="U98" s="4">
        <f>Forward!U98*(1+SUM($B98:$B$228))</f>
        <v>0</v>
      </c>
      <c r="V98" s="6"/>
      <c r="W98" s="20">
        <f t="shared" si="0"/>
        <v>173.25613333333337</v>
      </c>
      <c r="X98" s="20">
        <f t="shared" si="1"/>
        <v>244.62055205761317</v>
      </c>
      <c r="Y98" s="23">
        <f t="shared" si="2"/>
        <v>192.29100000000005</v>
      </c>
      <c r="Z98" s="23">
        <f t="shared" si="3"/>
        <v>238.24234861111108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195.94258666666661</v>
      </c>
      <c r="AJ98" s="9">
        <f t="shared" si="8"/>
        <v>0.5307239057239056</v>
      </c>
      <c r="AK98" s="9">
        <f t="shared" si="9"/>
        <v>0.5307239057239056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Forward!L99*(1+SUM($B99:$B$228))+('Swap - Encargos'!Y16)*(1+SUM($B99:$B$228))</f>
        <v>150.81299999999999</v>
      </c>
      <c r="M99" s="4">
        <f>Forward!M99*(1+SUM($B99:$B$228))+('Swap - Encargos'!Z16)*(1+SUM($B99:$B$228))</f>
        <v>164.73419999999999</v>
      </c>
      <c r="N99" s="4">
        <f>Forward!N99*(1+SUM($B99:$B$228))+('Swap - Encargos'!AA16)*(1+SUM($B99:$B$228))</f>
        <v>182.13569999999999</v>
      </c>
      <c r="O99" s="4">
        <f>Forward!O99*(1+SUM($B99:$B$228))+('Swap - Encargos'!AB16)*(1+SUM($B99:$B$228))</f>
        <v>192.57659999999998</v>
      </c>
      <c r="P99" s="4">
        <f>Forward!P99*(1+SUM($B99:$B$228))+('Swap - Encargos'!AC16)*(1+SUM($B99:$B$228))</f>
        <v>234.34019999999998</v>
      </c>
      <c r="Q99" s="4">
        <f>Forward!Q99*(1+SUM($B99:$B$228))+('Swap - Encargos'!AD16)*(1+SUM($B99:$B$228))</f>
        <v>233.18009999999998</v>
      </c>
      <c r="R99" s="4">
        <f>Forward!R99*(1+SUM($B99:$B$228))+('Swap - Encargos'!AE16)*(1+SUM($B99:$B$228))</f>
        <v>225.05939999999998</v>
      </c>
      <c r="S99" s="4">
        <f>Forward!S99*(1+SUM($B99:$B$228))+('Swap - Encargos'!AF16)*(1+SUM($B99:$B$228))</f>
        <v>221.57909999999998</v>
      </c>
      <c r="T99" s="4">
        <f>Forward!T99*(1+SUM($B99:$B$228))+('Swap - Encargos'!AG16)*(1+SUM($B99:$B$228))</f>
        <v>215.77859999999998</v>
      </c>
      <c r="U99" s="4">
        <f>Forward!U99*(1+SUM($B99:$B$228))</f>
        <v>0</v>
      </c>
      <c r="V99" s="6"/>
      <c r="W99" s="20">
        <f t="shared" si="0"/>
        <v>167.05439999999999</v>
      </c>
      <c r="X99" s="20">
        <f t="shared" si="1"/>
        <v>244.62055205761317</v>
      </c>
      <c r="Y99" s="23">
        <f t="shared" si="2"/>
        <v>186.29272499999996</v>
      </c>
      <c r="Z99" s="23">
        <f t="shared" si="3"/>
        <v>238.24234861111108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202.14431999999999</v>
      </c>
      <c r="AJ99" s="9">
        <f t="shared" si="8"/>
        <v>0.54752172488572004</v>
      </c>
      <c r="AK99" s="9">
        <f t="shared" si="9"/>
        <v>0.54752172488572004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Forward!L100*(1+SUM($B100:$B$228))+('Swap - Encargos'!Y17)*(1+SUM($B100:$B$228))</f>
        <v>142.81079999999997</v>
      </c>
      <c r="M100" s="4">
        <f>Forward!M100*(1+SUM($B100:$B$228))+('Swap - Encargos'!Z17)*(1+SUM($B100:$B$228))</f>
        <v>157.78289999999998</v>
      </c>
      <c r="N100" s="4">
        <f>Forward!N100*(1+SUM($B100:$B$228))+('Swap - Encargos'!AA17)*(1+SUM($B100:$B$228))</f>
        <v>173.9067</v>
      </c>
      <c r="O100" s="4">
        <f>Forward!O100*(1+SUM($B100:$B$228))+('Swap - Encargos'!AB17)*(1+SUM($B100:$B$228))</f>
        <v>184.27199999999999</v>
      </c>
      <c r="P100" s="4">
        <f>Forward!P100*(1+SUM($B100:$B$228))+('Swap - Encargos'!AC17)*(1+SUM($B100:$B$228))</f>
        <v>207.30599999999998</v>
      </c>
      <c r="Q100" s="4">
        <f>Forward!Q100*(1+SUM($B100:$B$228))+('Swap - Encargos'!AD17)*(1+SUM($B100:$B$228))</f>
        <v>223.4298</v>
      </c>
      <c r="R100" s="4">
        <f>Forward!R100*(1+SUM($B100:$B$228))+('Swap - Encargos'!AE17)*(1+SUM($B100:$B$228))</f>
        <v>214.21619999999999</v>
      </c>
      <c r="S100" s="4">
        <f>Forward!S100*(1+SUM($B100:$B$228))+('Swap - Encargos'!AF17)*(1+SUM($B100:$B$228))</f>
        <v>211.9128</v>
      </c>
      <c r="T100" s="4">
        <f>Forward!T100*(1+SUM($B100:$B$228))+('Swap - Encargos'!AG17)*(1+SUM($B100:$B$228))</f>
        <v>205.0026</v>
      </c>
      <c r="U100" s="4">
        <f>Forward!U100*(1+SUM($B100:$B$228))</f>
        <v>0</v>
      </c>
      <c r="V100" s="6"/>
      <c r="W100" s="20">
        <f t="shared" si="0"/>
        <v>160.47019999999998</v>
      </c>
      <c r="X100" s="20">
        <f t="shared" si="1"/>
        <v>244.62055205761317</v>
      </c>
      <c r="Y100" s="23">
        <f t="shared" si="2"/>
        <v>175.90297999999996</v>
      </c>
      <c r="Z100" s="23">
        <f t="shared" si="3"/>
        <v>238.24234861111108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208.72852</v>
      </c>
      <c r="AJ100" s="9">
        <f t="shared" si="8"/>
        <v>0.56535548118910062</v>
      </c>
      <c r="AK100" s="9">
        <f t="shared" si="9"/>
        <v>0.56535548118910062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Forward!L101*(1+SUM($B101:$B$228))+('Swap - Encargos'!Y18)*(1+SUM($B101:$B$228))</f>
        <v>139.6412</v>
      </c>
      <c r="M101" s="4">
        <f>Forward!M101*(1+SUM($B101:$B$228))+('Swap - Encargos'!Z18)*(1+SUM($B101:$B$228))</f>
        <v>144.21960000000001</v>
      </c>
      <c r="N101" s="4">
        <f>Forward!N101*(1+SUM($B101:$B$228))+('Swap - Encargos'!AA18)*(1+SUM($B101:$B$228))</f>
        <v>154.52100000000002</v>
      </c>
      <c r="O101" s="4">
        <f>Forward!O101*(1+SUM($B101:$B$228))+('Swap - Encargos'!AB18)*(1+SUM($B101:$B$228))</f>
        <v>170.5454</v>
      </c>
      <c r="P101" s="4">
        <f>Forward!P101*(1+SUM($B101:$B$228))+('Swap - Encargos'!AC18)*(1+SUM($B101:$B$228))</f>
        <v>194.58199999999999</v>
      </c>
      <c r="Q101" s="4">
        <f>Forward!Q101*(1+SUM($B101:$B$228))+('Swap - Encargos'!AD18)*(1+SUM($B101:$B$228))</f>
        <v>211.751</v>
      </c>
      <c r="R101" s="4">
        <f>Forward!R101*(1+SUM($B101:$B$228))+('Swap - Encargos'!AE18)*(1+SUM($B101:$B$228))</f>
        <v>212.8956</v>
      </c>
      <c r="S101" s="4">
        <f>Forward!S101*(1+SUM($B101:$B$228))+('Swap - Encargos'!AF18)*(1+SUM($B101:$B$228))</f>
        <v>209.46180000000001</v>
      </c>
      <c r="T101" s="4">
        <f>Forward!T101*(1+SUM($B101:$B$228))+('Swap - Encargos'!AG18)*(1+SUM($B101:$B$228))</f>
        <v>206.02799999999999</v>
      </c>
      <c r="U101" s="4">
        <f>Forward!U101*(1+SUM($B101:$B$228))</f>
        <v>0</v>
      </c>
      <c r="V101" s="6"/>
      <c r="W101" s="20">
        <f t="shared" si="0"/>
        <v>148.70261666666667</v>
      </c>
      <c r="X101" s="20">
        <f t="shared" si="1"/>
        <v>244.62055205761317</v>
      </c>
      <c r="Y101" s="23">
        <f t="shared" si="2"/>
        <v>164.30733000000004</v>
      </c>
      <c r="Z101" s="23">
        <f t="shared" si="3"/>
        <v>238.24234861111108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220.49610333333331</v>
      </c>
      <c r="AJ101" s="9">
        <f t="shared" si="8"/>
        <v>0.59722878598640139</v>
      </c>
      <c r="AK101" s="9">
        <f t="shared" si="9"/>
        <v>0.59722878598640139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Forward!L102*(1+SUM($B102:$B$228))+('Swap - Encargos'!Y19)*(1+SUM($B102:$B$228))</f>
        <v>145.7792</v>
      </c>
      <c r="M102" s="4">
        <f>Forward!M102*(1+SUM($B102:$B$228))+('Swap - Encargos'!Z19)*(1+SUM($B102:$B$228))</f>
        <v>146.91810000000001</v>
      </c>
      <c r="N102" s="4">
        <f>Forward!N102*(1+SUM($B102:$B$228))+('Swap - Encargos'!AA19)*(1+SUM($B102:$B$228))</f>
        <v>159.446</v>
      </c>
      <c r="O102" s="4">
        <f>Forward!O102*(1+SUM($B102:$B$228))+('Swap - Encargos'!AB19)*(1+SUM($B102:$B$228))</f>
        <v>174.25170000000003</v>
      </c>
      <c r="P102" s="4">
        <f>Forward!P102*(1+SUM($B102:$B$228))+('Swap - Encargos'!AC19)*(1+SUM($B102:$B$228))</f>
        <v>190.19630000000001</v>
      </c>
      <c r="Q102" s="4">
        <f>Forward!Q102*(1+SUM($B102:$B$228))+('Swap - Encargos'!AD19)*(1+SUM($B102:$B$228))</f>
        <v>205.00199999999998</v>
      </c>
      <c r="R102" s="4">
        <f>Forward!R102*(1+SUM($B102:$B$228))+('Swap - Encargos'!AE19)*(1+SUM($B102:$B$228))</f>
        <v>206.14090000000002</v>
      </c>
      <c r="S102" s="4">
        <f>Forward!S102*(1+SUM($B102:$B$228))+('Swap - Encargos'!AF19)*(1+SUM($B102:$B$228))</f>
        <v>200.44639999999998</v>
      </c>
      <c r="T102" s="4">
        <f>Forward!T102*(1+SUM($B102:$B$228))+('Swap - Encargos'!AG19)*(1+SUM($B102:$B$228))</f>
        <v>200.44640000000001</v>
      </c>
      <c r="U102" s="4">
        <f>Forward!U102*(1+SUM($B102:$B$228))</f>
        <v>0</v>
      </c>
      <c r="V102" s="6"/>
      <c r="W102" s="20">
        <f t="shared" si="0"/>
        <v>153.87804444444447</v>
      </c>
      <c r="X102" s="20">
        <f t="shared" si="1"/>
        <v>244.62055205761317</v>
      </c>
      <c r="Y102" s="23">
        <f t="shared" si="2"/>
        <v>167.26644666666667</v>
      </c>
      <c r="Z102" s="23">
        <f t="shared" si="3"/>
        <v>238.24234861111108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215.32067555555551</v>
      </c>
      <c r="AJ102" s="9">
        <f t="shared" si="8"/>
        <v>0.58321078565915807</v>
      </c>
      <c r="AK102" s="9">
        <f t="shared" si="9"/>
        <v>0.58321078565915807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Forward!L103*(1+SUM($B103:$B$228))+('Swap - Encargos'!Y20)*(1+SUM($B103:$B$228))</f>
        <v>145.48480000000001</v>
      </c>
      <c r="M103" s="4">
        <f>Forward!M103*(1+SUM($B103:$B$228))+('Swap - Encargos'!Z20)*(1+SUM($B103:$B$228))</f>
        <v>146.62139999999999</v>
      </c>
      <c r="N103" s="4">
        <f>Forward!N103*(1+SUM($B103:$B$228))+('Swap - Encargos'!AA20)*(1+SUM($B103:$B$228))</f>
        <v>163.6704</v>
      </c>
      <c r="O103" s="4">
        <f>Forward!O103*(1+SUM($B103:$B$228))+('Swap - Encargos'!AB20)*(1+SUM($B103:$B$228))</f>
        <v>172.76319999999998</v>
      </c>
      <c r="P103" s="4">
        <f>Forward!P103*(1+SUM($B103:$B$228))+('Swap - Encargos'!AC20)*(1+SUM($B103:$B$228))</f>
        <v>184.1292</v>
      </c>
      <c r="Q103" s="4">
        <f>Forward!Q103*(1+SUM($B103:$B$228))+('Swap - Encargos'!AD20)*(1+SUM($B103:$B$228))</f>
        <v>202.31480000000002</v>
      </c>
      <c r="R103" s="4">
        <f>Forward!R103*(1+SUM($B103:$B$228))+('Swap - Encargos'!AE20)*(1+SUM($B103:$B$228))</f>
        <v>200.04160000000002</v>
      </c>
      <c r="S103" s="4">
        <f>Forward!S103*(1+SUM($B103:$B$228))+('Swap - Encargos'!AF20)*(1+SUM($B103:$B$228))</f>
        <v>198.905</v>
      </c>
      <c r="T103" s="4">
        <f>Forward!T103*(1+SUM($B103:$B$228))+('Swap - Encargos'!AG20)*(1+SUM($B103:$B$228))</f>
        <v>193.22200000000001</v>
      </c>
      <c r="U103" s="4">
        <f>Forward!U103*(1+SUM($B103:$B$228))</f>
        <v>0</v>
      </c>
      <c r="V103" s="6"/>
      <c r="W103" s="20">
        <f t="shared" si="0"/>
        <v>155.71420000000001</v>
      </c>
      <c r="X103" s="20">
        <f t="shared" si="1"/>
        <v>244.62055205761317</v>
      </c>
      <c r="Y103" s="23">
        <f t="shared" si="2"/>
        <v>167.26963333333336</v>
      </c>
      <c r="Z103" s="23">
        <f t="shared" si="3"/>
        <v>238.24234861111108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213.48451999999997</v>
      </c>
      <c r="AJ103" s="9">
        <f t="shared" si="8"/>
        <v>0.57823743267582284</v>
      </c>
      <c r="AK103" s="9">
        <f t="shared" si="9"/>
        <v>0.57823743267582284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Forward!L104*(1+SUM($B104:$B$228))+('Swap - Encargos'!Y21)*(1+SUM($B104:$B$228))</f>
        <v>148.99939999999998</v>
      </c>
      <c r="M104" s="4">
        <f>Forward!M104*(1+SUM($B104:$B$228))+('Swap - Encargos'!Z21)*(1+SUM($B104:$B$228))</f>
        <v>148.99939999999998</v>
      </c>
      <c r="N104" s="4">
        <f>Forward!N104*(1+SUM($B104:$B$228))+('Swap - Encargos'!AA21)*(1+SUM($B104:$B$228))</f>
        <v>164.92299999999997</v>
      </c>
      <c r="O104" s="4">
        <f>Forward!O104*(1+SUM($B104:$B$228))+('Swap - Encargos'!AB21)*(1+SUM($B104:$B$228))</f>
        <v>174.0222</v>
      </c>
      <c r="P104" s="4">
        <f>Forward!P104*(1+SUM($B104:$B$228))+('Swap - Encargos'!AC21)*(1+SUM($B104:$B$228))</f>
        <v>180.8466</v>
      </c>
      <c r="Q104" s="4">
        <f>Forward!Q104*(1+SUM($B104:$B$228))+('Swap - Encargos'!AD21)*(1+SUM($B104:$B$228))</f>
        <v>197.90759999999997</v>
      </c>
      <c r="R104" s="4">
        <f>Forward!R104*(1+SUM($B104:$B$228))+('Swap - Encargos'!AE21)*(1+SUM($B104:$B$228))</f>
        <v>194.49539999999999</v>
      </c>
      <c r="S104" s="4">
        <f>Forward!S104*(1+SUM($B104:$B$228))+('Swap - Encargos'!AF21)*(1+SUM($B104:$B$228))</f>
        <v>192.22059999999999</v>
      </c>
      <c r="T104" s="4">
        <f>Forward!T104*(1+SUM($B104:$B$228))+('Swap - Encargos'!AG21)*(1+SUM($B104:$B$228))</f>
        <v>192.22059999999999</v>
      </c>
      <c r="U104" s="4">
        <f>Forward!U104*(1+SUM($B104:$B$228))</f>
        <v>0</v>
      </c>
      <c r="V104" s="6"/>
      <c r="W104" s="20">
        <f t="shared" si="0"/>
        <v>158.4777333333333</v>
      </c>
      <c r="X104" s="20">
        <f t="shared" si="1"/>
        <v>244.62055205761317</v>
      </c>
      <c r="Y104" s="23">
        <f t="shared" si="2"/>
        <v>168.44893999999996</v>
      </c>
      <c r="Z104" s="23">
        <f t="shared" si="3"/>
        <v>238.24234861111108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210.72098666666668</v>
      </c>
      <c r="AJ104" s="9">
        <f t="shared" si="8"/>
        <v>0.57075221351435534</v>
      </c>
      <c r="AK104" s="9">
        <f t="shared" si="9"/>
        <v>0.57075221351435534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Forward!L105*(1+SUM($B105:$B$228))+('Swap - Encargos'!Y22)*(1+SUM($B105:$B$228))</f>
        <v>148.84220000000002</v>
      </c>
      <c r="M105" s="4">
        <f>Forward!M105*(1+SUM($B105:$B$228))+('Swap - Encargos'!Z22)*(1+SUM($B105:$B$228))</f>
        <v>145.43360000000001</v>
      </c>
      <c r="N105" s="4">
        <f>Forward!N105*(1+SUM($B105:$B$228))+('Swap - Encargos'!AA22)*(1+SUM($B105:$B$228))</f>
        <v>162.47659999999999</v>
      </c>
      <c r="O105" s="4">
        <f>Forward!O105*(1+SUM($B105:$B$228))+('Swap - Encargos'!AB22)*(1+SUM($B105:$B$228))</f>
        <v>171.56620000000001</v>
      </c>
      <c r="P105" s="4">
        <f>Forward!P105*(1+SUM($B105:$B$228))+('Swap - Encargos'!AC22)*(1+SUM($B105:$B$228))</f>
        <v>184.06440000000001</v>
      </c>
      <c r="Q105" s="4">
        <f>Forward!Q105*(1+SUM($B105:$B$228))+('Swap - Encargos'!AD22)*(1+SUM($B105:$B$228))</f>
        <v>197.69880000000001</v>
      </c>
      <c r="R105" s="4">
        <f>Forward!R105*(1+SUM($B105:$B$228))+('Swap - Encargos'!AE22)*(1+SUM($B105:$B$228))</f>
        <v>195.4264</v>
      </c>
      <c r="S105" s="4">
        <f>Forward!S105*(1+SUM($B105:$B$228))+('Swap - Encargos'!AF22)*(1+SUM($B105:$B$228))</f>
        <v>194.2902</v>
      </c>
      <c r="T105" s="4">
        <f>Forward!T105*(1+SUM($B105:$B$228))+('Swap - Encargos'!AG22)*(1+SUM($B105:$B$228))</f>
        <v>188.60920000000004</v>
      </c>
      <c r="U105" s="4">
        <f>Forward!U105*(1+SUM($B105:$B$228))</f>
        <v>0</v>
      </c>
      <c r="V105" s="6"/>
      <c r="W105" s="20">
        <f t="shared" si="0"/>
        <v>156.6693555555556</v>
      </c>
      <c r="X105" s="20">
        <f t="shared" si="1"/>
        <v>244.62055205761317</v>
      </c>
      <c r="Y105" s="23">
        <f t="shared" si="2"/>
        <v>168.17653666666672</v>
      </c>
      <c r="Z105" s="23">
        <f t="shared" si="3"/>
        <v>238.24234861111108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212.52936444444438</v>
      </c>
      <c r="AJ105" s="9">
        <f t="shared" si="8"/>
        <v>0.57565032848554942</v>
      </c>
      <c r="AK105" s="9">
        <f t="shared" si="9"/>
        <v>0.57565032848554942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Forward!L106*(1+SUM($B106:$B$228))+('Swap - Encargos'!Y23)*(1+SUM($B106:$B$228))</f>
        <v>148.4623</v>
      </c>
      <c r="M106" s="4">
        <f>Forward!M106*(1+SUM($B106:$B$228))+('Swap - Encargos'!Z23)*(1+SUM($B106:$B$228))</f>
        <v>140.5292</v>
      </c>
      <c r="N106" s="4">
        <f>Forward!N106*(1+SUM($B106:$B$228))+('Swap - Encargos'!AA23)*(1+SUM($B106:$B$228))</f>
        <v>154.12879999999998</v>
      </c>
      <c r="O106" s="4">
        <f>Forward!O106*(1+SUM($B106:$B$228))+('Swap - Encargos'!AB23)*(1+SUM($B106:$B$228))</f>
        <v>164.32849999999999</v>
      </c>
      <c r="P106" s="4">
        <f>Forward!P106*(1+SUM($B106:$B$228))+('Swap - Encargos'!AC23)*(1+SUM($B106:$B$228))</f>
        <v>182.46129999999999</v>
      </c>
      <c r="Q106" s="4">
        <f>Forward!Q106*(1+SUM($B106:$B$228))+('Swap - Encargos'!AD23)*(1+SUM($B106:$B$228))</f>
        <v>196.06089999999998</v>
      </c>
      <c r="R106" s="4">
        <f>Forward!R106*(1+SUM($B106:$B$228))+('Swap - Encargos'!AE23)*(1+SUM($B106:$B$228))</f>
        <v>196.0609</v>
      </c>
      <c r="S106" s="4">
        <f>Forward!S106*(1+SUM($B106:$B$228))+('Swap - Encargos'!AF23)*(1+SUM($B106:$B$228))</f>
        <v>190.39439999999999</v>
      </c>
      <c r="T106" s="4">
        <f>Forward!T106*(1+SUM($B106:$B$228))+('Swap - Encargos'!AG23)*(1+SUM($B106:$B$228))</f>
        <v>189.26109999999997</v>
      </c>
      <c r="U106" s="4">
        <f>Forward!U106*(1+SUM($B106:$B$228))</f>
        <v>0</v>
      </c>
      <c r="V106" s="6"/>
      <c r="W106" s="20">
        <f t="shared" si="0"/>
        <v>151.23258888888887</v>
      </c>
      <c r="X106" s="20">
        <f t="shared" si="1"/>
        <v>244.62055205761317</v>
      </c>
      <c r="Y106" s="23">
        <f t="shared" si="2"/>
        <v>164.32849999999999</v>
      </c>
      <c r="Z106" s="23">
        <f t="shared" si="3"/>
        <v>238.24234861111108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217.96613111111111</v>
      </c>
      <c r="AJ106" s="9">
        <f t="shared" si="8"/>
        <v>0.59037618307861717</v>
      </c>
      <c r="AK106" s="9">
        <f t="shared" si="9"/>
        <v>0.59037618307861717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Forward!L107*(1+SUM($B107:$B$228))+('Swap - Encargos'!Y24)*(1+SUM($B107:$B$228))</f>
        <v>149.25240000000002</v>
      </c>
      <c r="M107" s="4">
        <f>Forward!M107*(1+SUM($B107:$B$228))+('Swap - Encargos'!Z24)*(1+SUM($B107:$B$228))</f>
        <v>140.20680000000002</v>
      </c>
      <c r="N107" s="4">
        <f>Forward!N107*(1+SUM($B107:$B$228))+('Swap - Encargos'!AA24)*(1+SUM($B107:$B$228))</f>
        <v>158.298</v>
      </c>
      <c r="O107" s="4">
        <f>Forward!O107*(1+SUM($B107:$B$228))+('Swap - Encargos'!AB24)*(1+SUM($B107:$B$228))</f>
        <v>171.8664</v>
      </c>
      <c r="P107" s="4">
        <f>Forward!P107*(1+SUM($B107:$B$228))+('Swap - Encargos'!AC24)*(1+SUM($B107:$B$228))</f>
        <v>177.51990000000001</v>
      </c>
      <c r="Q107" s="4">
        <f>Forward!Q107*(1+SUM($B107:$B$228))+('Swap - Encargos'!AD24)*(1+SUM($B107:$B$228))</f>
        <v>192.21900000000002</v>
      </c>
      <c r="R107" s="4">
        <f>Forward!R107*(1+SUM($B107:$B$228))+('Swap - Encargos'!AE24)*(1+SUM($B107:$B$228))</f>
        <v>193.34970000000001</v>
      </c>
      <c r="S107" s="4">
        <f>Forward!S107*(1+SUM($B107:$B$228))+('Swap - Encargos'!AF24)*(1+SUM($B107:$B$228))</f>
        <v>191.0883</v>
      </c>
      <c r="T107" s="4">
        <f>Forward!T107*(1+SUM($B107:$B$228))+('Swap - Encargos'!AG24)*(1+SUM($B107:$B$228))</f>
        <v>187.69620000000003</v>
      </c>
      <c r="U107" s="4">
        <f>Forward!U107*(1+SUM($B107:$B$228))</f>
        <v>0</v>
      </c>
      <c r="V107" s="6"/>
      <c r="W107" s="20">
        <f t="shared" si="0"/>
        <v>154.9059</v>
      </c>
      <c r="X107" s="20">
        <f t="shared" si="1"/>
        <v>244.62055205761317</v>
      </c>
      <c r="Y107" s="23">
        <f t="shared" si="2"/>
        <v>165.87369000000001</v>
      </c>
      <c r="Z107" s="23">
        <f t="shared" si="3"/>
        <v>238.24234861111108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214.29281999999998</v>
      </c>
      <c r="AJ107" s="9">
        <f t="shared" si="8"/>
        <v>0.5804267685435095</v>
      </c>
      <c r="AK107" s="9">
        <f t="shared" si="9"/>
        <v>0.5804267685435095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Forward!L108*(1+SUM($B108:$B$228))+('Swap - Encargos'!Y25)*(1+SUM($B108:$B$228))</f>
        <v>147.80730000000003</v>
      </c>
      <c r="M108" s="4">
        <f>Forward!M108*(1+SUM($B108:$B$228))+('Swap - Encargos'!Z25)*(1+SUM($B108:$B$228))</f>
        <v>156.83369999999999</v>
      </c>
      <c r="N108" s="4">
        <f>Forward!N108*(1+SUM($B108:$B$228))+('Swap - Encargos'!AA25)*(1+SUM($B108:$B$228))</f>
        <v>171.5016</v>
      </c>
      <c r="O108" s="4">
        <f>Forward!O108*(1+SUM($B108:$B$228))+('Swap - Encargos'!AB25)*(1+SUM($B108:$B$228))</f>
        <v>179.39970000000002</v>
      </c>
      <c r="P108" s="4">
        <f>Forward!P108*(1+SUM($B108:$B$228))+('Swap - Encargos'!AC25)*(1+SUM($B108:$B$228))</f>
        <v>178.2714</v>
      </c>
      <c r="Q108" s="4">
        <f>Forward!Q108*(1+SUM($B108:$B$228))+('Swap - Encargos'!AD25)*(1+SUM($B108:$B$228))</f>
        <v>191.81100000000001</v>
      </c>
      <c r="R108" s="4">
        <f>Forward!R108*(1+SUM($B108:$B$228))+('Swap - Encargos'!AE25)*(1+SUM($B108:$B$228))</f>
        <v>190.68270000000001</v>
      </c>
      <c r="S108" s="4">
        <f>Forward!S108*(1+SUM($B108:$B$228))+('Swap - Encargos'!AF25)*(1+SUM($B108:$B$228))</f>
        <v>189.55440000000002</v>
      </c>
      <c r="T108" s="4">
        <f>Forward!T108*(1+SUM($B108:$B$228))+('Swap - Encargos'!AG25)*(1+SUM($B108:$B$228))</f>
        <v>187.2978</v>
      </c>
      <c r="U108" s="4">
        <f>Forward!U108*(1+SUM($B108:$B$228))</f>
        <v>0</v>
      </c>
      <c r="V108" s="6"/>
      <c r="W108" s="20">
        <f t="shared" si="0"/>
        <v>167.48986666666667</v>
      </c>
      <c r="X108" s="20">
        <f t="shared" si="1"/>
        <v>244.62055205761317</v>
      </c>
      <c r="Y108" s="23">
        <f t="shared" si="2"/>
        <v>174.09669</v>
      </c>
      <c r="Z108" s="23">
        <f t="shared" si="3"/>
        <v>238.24234861111108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201.70885333333331</v>
      </c>
      <c r="AJ108" s="9">
        <f t="shared" si="8"/>
        <v>0.54634223361698908</v>
      </c>
      <c r="AK108" s="9">
        <f t="shared" si="9"/>
        <v>0.54634223361698908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Forward!L109*(1+SUM($B109:$B$228))+('Swap - Encargos'!Y26)*(1+SUM($B109:$B$228))</f>
        <v>147.44049999999999</v>
      </c>
      <c r="M109" s="4">
        <f>Forward!M109*(1+SUM($B109:$B$228))+('Swap - Encargos'!Z26)*(1+SUM($B109:$B$228))</f>
        <v>153.06799999999998</v>
      </c>
      <c r="N109" s="4">
        <f>Forward!N109*(1+SUM($B109:$B$228))+('Swap - Encargos'!AA26)*(1+SUM($B109:$B$228))</f>
        <v>187.95850000000002</v>
      </c>
      <c r="O109" s="4">
        <f>Forward!O109*(1+SUM($B109:$B$228))+('Swap - Encargos'!AB26)*(1+SUM($B109:$B$228))</f>
        <v>195.83699999999999</v>
      </c>
      <c r="P109" s="4">
        <f>Forward!P109*(1+SUM($B109:$B$228))+('Swap - Encargos'!AC26)*(1+SUM($B109:$B$228))</f>
        <v>196.96249999999998</v>
      </c>
      <c r="Q109" s="4">
        <f>Forward!Q109*(1+SUM($B109:$B$228))+('Swap - Encargos'!AD26)*(1+SUM($B109:$B$228))</f>
        <v>203.71549999999999</v>
      </c>
      <c r="R109" s="4">
        <f>Forward!R109*(1+SUM($B109:$B$228))+('Swap - Encargos'!AE26)*(1+SUM($B109:$B$228))</f>
        <v>201.46449999999999</v>
      </c>
      <c r="S109" s="4">
        <f>Forward!S109*(1+SUM($B109:$B$228))+('Swap - Encargos'!AF26)*(1+SUM($B109:$B$228))</f>
        <v>199.21349999999998</v>
      </c>
      <c r="T109" s="4">
        <f>Forward!T109*(1+SUM($B109:$B$228))+('Swap - Encargos'!AG26)*(1+SUM($B109:$B$228))</f>
        <v>196.96249999999998</v>
      </c>
      <c r="U109" s="4">
        <f>Forward!U109*(1+SUM($B109:$B$228))</f>
        <v>0</v>
      </c>
      <c r="V109" s="6"/>
      <c r="W109" s="20">
        <f t="shared" si="0"/>
        <v>177.61015277777778</v>
      </c>
      <c r="X109" s="20">
        <f t="shared" si="1"/>
        <v>244.62055205761317</v>
      </c>
      <c r="Y109" s="23">
        <f t="shared" si="2"/>
        <v>186.5703833333333</v>
      </c>
      <c r="Z109" s="23">
        <f t="shared" si="3"/>
        <v>238.24234861111108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191.5885672222222</v>
      </c>
      <c r="AJ109" s="9">
        <f t="shared" si="8"/>
        <v>0.5189307460822784</v>
      </c>
      <c r="AK109" s="9">
        <f t="shared" si="9"/>
        <v>0.5189307460822784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Forward!M110*(1+SUM($B110:$B$228))+('Swap - Encargos'!Z27)*(1+SUM($B110:$B$228))</f>
        <v>160.5461</v>
      </c>
      <c r="N110" s="4">
        <f>Forward!N110*(1+SUM($B110:$B$228))+('Swap - Encargos'!AA27)*(1+SUM($B110:$B$228))</f>
        <v>176.26390000000001</v>
      </c>
      <c r="O110" s="4">
        <f>Forward!O110*(1+SUM($B110:$B$228))+('Swap - Encargos'!AB27)*(1+SUM($B110:$B$228))</f>
        <v>188.61360000000002</v>
      </c>
      <c r="P110" s="4">
        <f>Forward!P110*(1+SUM($B110:$B$228))+('Swap - Encargos'!AC27)*(1+SUM($B110:$B$228))</f>
        <v>213.31300000000002</v>
      </c>
      <c r="Q110" s="4">
        <f>Forward!Q110*(1+SUM($B110:$B$228))+('Swap - Encargos'!AD27)*(1+SUM($B110:$B$228))</f>
        <v>211.06760000000003</v>
      </c>
      <c r="R110" s="4">
        <f>Forward!R110*(1+SUM($B110:$B$228))+('Swap - Encargos'!AE27)*(1+SUM($B110:$B$228))</f>
        <v>211.0676</v>
      </c>
      <c r="S110" s="4">
        <f>Forward!S110*(1+SUM($B110:$B$228))+('Swap - Encargos'!AF27)*(1+SUM($B110:$B$228))</f>
        <v>207.6995</v>
      </c>
      <c r="T110" s="4">
        <f>Forward!T110*(1+SUM($B110:$B$228))+('Swap - Encargos'!AG27)*(1+SUM($B110:$B$228))</f>
        <v>205.45410000000001</v>
      </c>
      <c r="U110" s="4">
        <f>Forward!U110*(1+SUM($B110:$B$228))</f>
        <v>0</v>
      </c>
      <c r="V110" s="6"/>
      <c r="W110" s="20">
        <f t="shared" si="0"/>
        <v>175.1412</v>
      </c>
      <c r="X110" s="20">
        <f t="shared" si="1"/>
        <v>244.62055205761317</v>
      </c>
      <c r="Y110" s="23">
        <f t="shared" si="2"/>
        <v>189.96084000000002</v>
      </c>
      <c r="Z110" s="23">
        <f t="shared" si="3"/>
        <v>238.24234861111108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213.87434999999996</v>
      </c>
      <c r="AJ110" s="9">
        <f t="shared" si="8"/>
        <v>0.54978354978354971</v>
      </c>
      <c r="AK110" s="9">
        <f t="shared" si="9"/>
        <v>0.54978354978354971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Forward!M111*(1+SUM($B111:$B$228))+('Swap - Encargos'!Z28)*(1+SUM($B111:$B$228))</f>
        <v>201.32999999999998</v>
      </c>
      <c r="N111" s="4">
        <f>Forward!N111*(1+SUM($B111:$B$228))+('Swap - Encargos'!AA28)*(1+SUM($B111:$B$228))</f>
        <v>266.20299999999997</v>
      </c>
      <c r="O111" s="4">
        <f>Forward!O111*(1+SUM($B111:$B$228))+('Swap - Encargos'!AB28)*(1+SUM($B111:$B$228))</f>
        <v>256.13650000000001</v>
      </c>
      <c r="P111" s="4">
        <f>Forward!P111*(1+SUM($B111:$B$228))+('Swap - Encargos'!AC28)*(1+SUM($B111:$B$228))</f>
        <v>248.30700000000002</v>
      </c>
      <c r="Q111" s="4">
        <f>Forward!Q111*(1+SUM($B111:$B$228))+('Swap - Encargos'!AD28)*(1+SUM($B111:$B$228))</f>
        <v>237.12200000000001</v>
      </c>
      <c r="R111" s="4">
        <f>Forward!R111*(1+SUM($B111:$B$228))+('Swap - Encargos'!AE28)*(1+SUM($B111:$B$228))</f>
        <v>230.411</v>
      </c>
      <c r="S111" s="4">
        <f>Forward!S111*(1+SUM($B111:$B$228))+('Swap - Encargos'!AF28)*(1+SUM($B111:$B$228))</f>
        <v>225.93700000000001</v>
      </c>
      <c r="T111" s="4">
        <f>Forward!T111*(1+SUM($B111:$B$228))+('Swap - Encargos'!AG28)*(1+SUM($B111:$B$228))</f>
        <v>220.34450000000001</v>
      </c>
      <c r="U111" s="4">
        <f>Forward!U111*(1+SUM($B111:$B$228))</f>
        <v>0</v>
      </c>
      <c r="V111" s="6"/>
      <c r="W111" s="20">
        <f t="shared" si="0"/>
        <v>242.52808333333329</v>
      </c>
      <c r="X111" s="20">
        <f t="shared" si="1"/>
        <v>244.62055205761317</v>
      </c>
      <c r="Y111" s="23">
        <f t="shared" si="2"/>
        <v>242.30438333333331</v>
      </c>
      <c r="Z111" s="23">
        <f t="shared" si="3"/>
        <v>238.24234861111108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146.48746666666668</v>
      </c>
      <c r="AJ111" s="9">
        <f t="shared" si="8"/>
        <v>0.37655941174245267</v>
      </c>
      <c r="AK111" s="9">
        <f t="shared" si="9"/>
        <v>0.37655941174245267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Forward!M112*(1+SUM($B112:$B$228))+('Swap - Encargos'!Z29)*(1+SUM($B112:$B$228))</f>
        <v>202.05640000000002</v>
      </c>
      <c r="N112" s="4">
        <f>Forward!N112*(1+SUM($B112:$B$228))+('Swap - Encargos'!AA29)*(1+SUM($B112:$B$228))</f>
        <v>247.5746</v>
      </c>
      <c r="O112" s="4">
        <f>Forward!O112*(1+SUM($B112:$B$228))+('Swap - Encargos'!AB29)*(1+SUM($B112:$B$228))</f>
        <v>240.9134</v>
      </c>
      <c r="P112" s="4">
        <f>Forward!P112*(1+SUM($B112:$B$228))+('Swap - Encargos'!AC29)*(1+SUM($B112:$B$228))</f>
        <v>233.14200000000002</v>
      </c>
      <c r="Q112" s="4">
        <f>Forward!Q112*(1+SUM($B112:$B$228))+('Swap - Encargos'!AD29)*(1+SUM($B112:$B$228))</f>
        <v>233.14200000000002</v>
      </c>
      <c r="R112" s="4">
        <f>Forward!R112*(1+SUM($B112:$B$228))+('Swap - Encargos'!AE29)*(1+SUM($B112:$B$228))</f>
        <v>229.81140000000002</v>
      </c>
      <c r="S112" s="4">
        <f>Forward!S112*(1+SUM($B112:$B$228))+('Swap - Encargos'!AF29)*(1+SUM($B112:$B$228))</f>
        <v>226.48080000000002</v>
      </c>
      <c r="T112" s="4">
        <f>Forward!T112*(1+SUM($B112:$B$228))+('Swap - Encargos'!AG29)*(1+SUM($B112:$B$228))</f>
        <v>218.70940000000002</v>
      </c>
      <c r="U112" s="4">
        <f>Forward!U112*(1+SUM($B112:$B$228))</f>
        <v>0</v>
      </c>
      <c r="V112" s="6"/>
      <c r="W112" s="20">
        <f t="shared" si="0"/>
        <v>231.90844444444443</v>
      </c>
      <c r="X112" s="20">
        <f t="shared" si="1"/>
        <v>244.62055205761317</v>
      </c>
      <c r="Y112" s="23">
        <f t="shared" si="2"/>
        <v>232.29084666666665</v>
      </c>
      <c r="Z112" s="23">
        <f t="shared" si="3"/>
        <v>238.24234861111108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157.10710555555553</v>
      </c>
      <c r="AJ112" s="9">
        <f t="shared" si="8"/>
        <v>0.40385816339618186</v>
      </c>
      <c r="AK112" s="9">
        <f t="shared" si="9"/>
        <v>0.40385816339618186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Forward!M113*(1+SUM($B113:$B$228))+('Swap - Encargos'!Z30)*(1+SUM($B113:$B$228))</f>
        <v>191.7878</v>
      </c>
      <c r="N113" s="4">
        <f>Forward!N113*(1+SUM($B113:$B$228))+('Swap - Encargos'!AA30)*(1+SUM($B113:$B$228))</f>
        <v>227.26300000000001</v>
      </c>
      <c r="O113" s="4">
        <f>Forward!O113*(1+SUM($B113:$B$228))+('Swap - Encargos'!AB30)*(1+SUM($B113:$B$228))</f>
        <v>228.3716</v>
      </c>
      <c r="P113" s="4">
        <f>Forward!P113*(1+SUM($B113:$B$228))+('Swap - Encargos'!AC30)*(1+SUM($B113:$B$228))</f>
        <v>223.93719999999999</v>
      </c>
      <c r="Q113" s="4">
        <f>Forward!Q113*(1+SUM($B113:$B$228))+('Swap - Encargos'!AD30)*(1+SUM($B113:$B$228))</f>
        <v>221.72000000000003</v>
      </c>
      <c r="R113" s="4">
        <f>Forward!R113*(1+SUM($B113:$B$228))+('Swap - Encargos'!AE30)*(1+SUM($B113:$B$228))</f>
        <v>212.85120000000001</v>
      </c>
      <c r="S113" s="4">
        <f>Forward!S113*(1+SUM($B113:$B$228))+('Swap - Encargos'!AF30)*(1+SUM($B113:$B$228))</f>
        <v>209.52539999999999</v>
      </c>
      <c r="T113" s="4">
        <f>Forward!T113*(1+SUM($B113:$B$228))+('Swap - Encargos'!AG30)*(1+SUM($B113:$B$228))</f>
        <v>202.87379999999999</v>
      </c>
      <c r="U113" s="4">
        <f>Forward!U113*(1+SUM($B113:$B$228))</f>
        <v>0</v>
      </c>
      <c r="V113" s="6"/>
      <c r="W113" s="20">
        <f t="shared" si="0"/>
        <v>218.48658333333333</v>
      </c>
      <c r="X113" s="20">
        <f t="shared" si="1"/>
        <v>244.62055205761317</v>
      </c>
      <c r="Y113" s="23">
        <f t="shared" si="2"/>
        <v>219.66908999999995</v>
      </c>
      <c r="Z113" s="23">
        <f t="shared" si="3"/>
        <v>238.24234861111108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170.52896666666663</v>
      </c>
      <c r="AJ113" s="9">
        <f t="shared" si="8"/>
        <v>0.4383602831986193</v>
      </c>
      <c r="AK113" s="9">
        <f t="shared" si="9"/>
        <v>0.4383602831986193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Forward!M114*(1+SUM($B114:$B$228))+('Swap - Encargos'!Z31)*(1+SUM($B114:$B$228))</f>
        <v>157.9864</v>
      </c>
      <c r="N114" s="4">
        <f>Forward!N114*(1+SUM($B114:$B$228))+('Swap - Encargos'!AA31)*(1+SUM($B114:$B$228))</f>
        <v>201.0736</v>
      </c>
      <c r="O114" s="4">
        <f>Forward!O114*(1+SUM($B114:$B$228))+('Swap - Encargos'!AB31)*(1+SUM($B114:$B$228))</f>
        <v>218.75040000000001</v>
      </c>
      <c r="P114" s="4">
        <f>Forward!P114*(1+SUM($B114:$B$228))+('Swap - Encargos'!AC31)*(1+SUM($B114:$B$228))</f>
        <v>214.3312</v>
      </c>
      <c r="Q114" s="4">
        <f>Forward!Q114*(1+SUM($B114:$B$228))+('Swap - Encargos'!AD31)*(1+SUM($B114:$B$228))</f>
        <v>207.70240000000001</v>
      </c>
      <c r="R114" s="4">
        <f>Forward!R114*(1+SUM($B114:$B$228))+('Swap - Encargos'!AE31)*(1+SUM($B114:$B$228))</f>
        <v>202.17840000000001</v>
      </c>
      <c r="S114" s="4">
        <f>Forward!S114*(1+SUM($B114:$B$228))+('Swap - Encargos'!AF31)*(1+SUM($B114:$B$228))</f>
        <v>195.5496</v>
      </c>
      <c r="T114" s="4">
        <f>Forward!T114*(1+SUM($B114:$B$228))+('Swap - Encargos'!AG31)*(1+SUM($B114:$B$228))</f>
        <v>193.34</v>
      </c>
      <c r="U114" s="4">
        <f>Forward!U114*(1+SUM($B114:$B$228))</f>
        <v>0</v>
      </c>
      <c r="V114" s="6"/>
      <c r="W114" s="20">
        <f t="shared" si="0"/>
        <v>198.86400000000003</v>
      </c>
      <c r="X114" s="20">
        <f t="shared" si="1"/>
        <v>244.62055205761317</v>
      </c>
      <c r="Y114" s="23">
        <f t="shared" si="2"/>
        <v>202.91493333333335</v>
      </c>
      <c r="Z114" s="23">
        <f t="shared" si="3"/>
        <v>238.24234861111108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190.15154999999993</v>
      </c>
      <c r="AJ114" s="9">
        <f t="shared" si="8"/>
        <v>0.48880192578420051</v>
      </c>
      <c r="AK114" s="9">
        <f t="shared" si="9"/>
        <v>0.48880192578420051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Forward!M115*(1+SUM($B115:$B$228))+('Swap - Encargos'!Z32)*(1+SUM($B115:$B$228))</f>
        <v>213.43880000000001</v>
      </c>
      <c r="N115" s="4">
        <f>Forward!N115*(1+SUM($B115:$B$228))+('Swap - Encargos'!AA32)*(1+SUM($B115:$B$228))</f>
        <v>229.9418</v>
      </c>
      <c r="O115" s="4">
        <f>Forward!O115*(1+SUM($B115:$B$228))+('Swap - Encargos'!AB32)*(1+SUM($B115:$B$228))</f>
        <v>228.8416</v>
      </c>
      <c r="P115" s="4">
        <f>Forward!P115*(1+SUM($B115:$B$228))+('Swap - Encargos'!AC32)*(1+SUM($B115:$B$228))</f>
        <v>220.04</v>
      </c>
      <c r="Q115" s="4">
        <f>Forward!Q115*(1+SUM($B115:$B$228))+('Swap - Encargos'!AD32)*(1+SUM($B115:$B$228))</f>
        <v>217.83960000000002</v>
      </c>
      <c r="R115" s="4">
        <f>Forward!R115*(1+SUM($B115:$B$228))+('Swap - Encargos'!AE32)*(1+SUM($B115:$B$228))</f>
        <v>211.23840000000001</v>
      </c>
      <c r="S115" s="4">
        <f>Forward!S115*(1+SUM($B115:$B$228))+('Swap - Encargos'!AF32)*(1+SUM($B115:$B$228))</f>
        <v>205.73740000000001</v>
      </c>
      <c r="T115" s="4">
        <f>Forward!T115*(1+SUM($B115:$B$228))+('Swap - Encargos'!AG32)*(1+SUM($B115:$B$228))</f>
        <v>201.3366</v>
      </c>
      <c r="U115" s="4">
        <f>Forward!U115*(1+SUM($B115:$B$228))</f>
        <v>0</v>
      </c>
      <c r="V115" s="6"/>
      <c r="W115" s="20">
        <f t="shared" si="0"/>
        <v>224.99090000000001</v>
      </c>
      <c r="X115" s="20">
        <f t="shared" si="1"/>
        <v>244.62055205761317</v>
      </c>
      <c r="Y115" s="23">
        <f t="shared" si="2"/>
        <v>221.83699333333334</v>
      </c>
      <c r="Z115" s="23">
        <f t="shared" si="3"/>
        <v>238.24234861111108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164.02464999999995</v>
      </c>
      <c r="AJ115" s="9">
        <f t="shared" si="8"/>
        <v>0.42164034316880128</v>
      </c>
      <c r="AK115" s="9">
        <f t="shared" si="9"/>
        <v>0.42164034316880128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Forward!M116*(1+SUM($B116:$B$228))+('Swap - Encargos'!Z33)*(1+SUM($B116:$B$228))</f>
        <v>276.72120000000001</v>
      </c>
      <c r="N116" s="4">
        <f>Forward!N116*(1+SUM($B116:$B$228))+('Swap - Encargos'!AA33)*(1+SUM($B116:$B$228))</f>
        <v>254.75920000000002</v>
      </c>
      <c r="O116" s="4">
        <f>Forward!O116*(1+SUM($B116:$B$228))+('Swap - Encargos'!AB33)*(1+SUM($B116:$B$228))</f>
        <v>240.48390000000001</v>
      </c>
      <c r="P116" s="4">
        <f>Forward!P116*(1+SUM($B116:$B$228))+('Swap - Encargos'!AC33)*(1+SUM($B116:$B$228))</f>
        <v>221.81620000000001</v>
      </c>
      <c r="Q116" s="4">
        <f>Forward!Q116*(1+SUM($B116:$B$228))+('Swap - Encargos'!AD33)*(1+SUM($B116:$B$228))</f>
        <v>215.2276</v>
      </c>
      <c r="R116" s="4">
        <f>Forward!R116*(1+SUM($B116:$B$228))+('Swap - Encargos'!AE33)*(1+SUM($B116:$B$228))</f>
        <v>209.7371</v>
      </c>
      <c r="S116" s="4">
        <f>Forward!S116*(1+SUM($B116:$B$228))+('Swap - Encargos'!AF33)*(1+SUM($B116:$B$228))</f>
        <v>207.54090000000002</v>
      </c>
      <c r="T116" s="4">
        <f>Forward!T116*(1+SUM($B116:$B$228))+('Swap - Encargos'!AG33)*(1+SUM($B116:$B$228))</f>
        <v>198.7561</v>
      </c>
      <c r="U116" s="4">
        <f>Forward!U116*(1+SUM($B116:$B$228))</f>
        <v>0</v>
      </c>
      <c r="V116" s="6"/>
      <c r="W116" s="20">
        <f t="shared" si="0"/>
        <v>248.17060000000004</v>
      </c>
      <c r="X116" s="20">
        <f t="shared" si="1"/>
        <v>244.62055205761317</v>
      </c>
      <c r="Y116" s="23">
        <f t="shared" si="2"/>
        <v>235.10321000000005</v>
      </c>
      <c r="Z116" s="23">
        <f t="shared" si="3"/>
        <v>238.24234861111108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140.84494999999993</v>
      </c>
      <c r="AJ116" s="9">
        <f t="shared" si="8"/>
        <v>0.36205480732068407</v>
      </c>
      <c r="AK116" s="9">
        <f t="shared" si="9"/>
        <v>0.36205480732068407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Forward!M117*(1+SUM($B117:$B$228))+('Swap - Encargos'!Z34)*(1+SUM($B117:$B$228))</f>
        <v>224.33150000000001</v>
      </c>
      <c r="N117" s="4">
        <f>Forward!N117*(1+SUM($B117:$B$228))+('Swap - Encargos'!AA34)*(1+SUM($B117:$B$228))</f>
        <v>246.21750000000003</v>
      </c>
      <c r="O117" s="4">
        <f>Forward!O117*(1+SUM($B117:$B$228))+('Swap - Encargos'!AB34)*(1+SUM($B117:$B$228))</f>
        <v>233.08590000000001</v>
      </c>
      <c r="P117" s="4">
        <f>Forward!P117*(1+SUM($B117:$B$228))+('Swap - Encargos'!AC34)*(1+SUM($B117:$B$228))</f>
        <v>221.04860000000002</v>
      </c>
      <c r="Q117" s="4">
        <f>Forward!Q117*(1+SUM($B117:$B$228))+('Swap - Encargos'!AD34)*(1+SUM($B117:$B$228))</f>
        <v>215.5771</v>
      </c>
      <c r="R117" s="4">
        <f>Forward!R117*(1+SUM($B117:$B$228))+('Swap - Encargos'!AE34)*(1+SUM($B117:$B$228))</f>
        <v>210.10560000000001</v>
      </c>
      <c r="S117" s="4">
        <f>Forward!S117*(1+SUM($B117:$B$228))+('Swap - Encargos'!AF34)*(1+SUM($B117:$B$228))</f>
        <v>202.44550000000001</v>
      </c>
      <c r="T117" s="4">
        <f>Forward!T117*(1+SUM($B117:$B$228))+('Swap - Encargos'!AG34)*(1+SUM($B117:$B$228))</f>
        <v>200.25690000000003</v>
      </c>
      <c r="U117" s="4">
        <f>Forward!U117*(1+SUM($B117:$B$228))</f>
        <v>0</v>
      </c>
      <c r="V117" s="6"/>
      <c r="W117" s="20">
        <f t="shared" si="0"/>
        <v>233.90662500000002</v>
      </c>
      <c r="X117" s="20">
        <f t="shared" si="1"/>
        <v>244.62055205761317</v>
      </c>
      <c r="Y117" s="23">
        <f t="shared" si="2"/>
        <v>226.39243166666665</v>
      </c>
      <c r="Z117" s="23">
        <f t="shared" si="3"/>
        <v>238.24234861111108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155.10892499999994</v>
      </c>
      <c r="AJ117" s="9">
        <f t="shared" si="8"/>
        <v>0.39872165778463087</v>
      </c>
      <c r="AK117" s="9">
        <f t="shared" si="9"/>
        <v>0.39872165778463087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Forward!M118*(1+SUM($B118:$B$228))+('Swap - Encargos'!Z35)*(1+SUM($B118:$B$228))</f>
        <v>270.91520000000003</v>
      </c>
      <c r="N118" s="4">
        <f>Forward!N118*(1+SUM($B118:$B$228))+('Swap - Encargos'!AA35)*(1+SUM($B118:$B$228))</f>
        <v>259.99119999999999</v>
      </c>
      <c r="O118" s="4">
        <f>Forward!O118*(1+SUM($B118:$B$228))+('Swap - Encargos'!AB35)*(1+SUM($B118:$B$228))</f>
        <v>240.32800000000003</v>
      </c>
      <c r="P118" s="4">
        <f>Forward!P118*(1+SUM($B118:$B$228))+('Swap - Encargos'!AC35)*(1+SUM($B118:$B$228))</f>
        <v>221.75720000000001</v>
      </c>
      <c r="Q118" s="4">
        <f>Forward!Q118*(1+SUM($B118:$B$228))+('Swap - Encargos'!AD35)*(1+SUM($B118:$B$228))</f>
        <v>219.57240000000002</v>
      </c>
      <c r="R118" s="4">
        <f>Forward!R118*(1+SUM($B118:$B$228))+('Swap - Encargos'!AE35)*(1+SUM($B118:$B$228))</f>
        <v>211.92560000000003</v>
      </c>
      <c r="S118" s="4">
        <f>Forward!S118*(1+SUM($B118:$B$228))+('Swap - Encargos'!AF35)*(1+SUM($B118:$B$228))</f>
        <v>206.46360000000001</v>
      </c>
      <c r="T118" s="4">
        <f>Forward!T118*(1+SUM($B118:$B$228))+('Swap - Encargos'!AG35)*(1+SUM($B118:$B$228))</f>
        <v>202.09400000000002</v>
      </c>
      <c r="U118" s="4">
        <f>Forward!U118*(1+SUM($B118:$B$228))</f>
        <v>0</v>
      </c>
      <c r="V118" s="6"/>
      <c r="W118" s="20">
        <f t="shared" si="0"/>
        <v>246.15413333333333</v>
      </c>
      <c r="X118" s="20">
        <f t="shared" si="1"/>
        <v>244.62055205761317</v>
      </c>
      <c r="Y118" s="23">
        <f t="shared" si="2"/>
        <v>234.64752000000001</v>
      </c>
      <c r="Z118" s="23">
        <f t="shared" si="3"/>
        <v>238.24234861111108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142.86141666666663</v>
      </c>
      <c r="AJ118" s="9">
        <f t="shared" si="8"/>
        <v>0.36723831905091364</v>
      </c>
      <c r="AK118" s="9">
        <f t="shared" si="9"/>
        <v>0.36723831905091364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Forward!M119*(1+SUM($B119:$B$228))+('Swap - Encargos'!Z36)*(1+SUM($B119:$B$228))</f>
        <v>371.00800000000004</v>
      </c>
      <c r="N119" s="4">
        <f>Forward!N119*(1+SUM($B119:$B$228))+('Swap - Encargos'!AA36)*(1+SUM($B119:$B$228))</f>
        <v>289.40800000000002</v>
      </c>
      <c r="O119" s="4">
        <f>Forward!O119*(1+SUM($B119:$B$228))+('Swap - Encargos'!AB36)*(1+SUM($B119:$B$228))</f>
        <v>242.62400000000002</v>
      </c>
      <c r="P119" s="4">
        <f>Forward!P119*(1+SUM($B119:$B$228))+('Swap - Encargos'!AC36)*(1+SUM($B119:$B$228))</f>
        <v>218.68800000000002</v>
      </c>
      <c r="Q119" s="4">
        <f>Forward!Q119*(1+SUM($B119:$B$228))+('Swap - Encargos'!AD36)*(1+SUM($B119:$B$228))</f>
        <v>215.42400000000001</v>
      </c>
      <c r="R119" s="4">
        <f>Forward!R119*(1+SUM($B119:$B$228))+('Swap - Encargos'!AE36)*(1+SUM($B119:$B$228))</f>
        <v>209.98400000000001</v>
      </c>
      <c r="S119" s="4">
        <f>Forward!S119*(1+SUM($B119:$B$228))+('Swap - Encargos'!AF36)*(1+SUM($B119:$B$228))</f>
        <v>205.63200000000001</v>
      </c>
      <c r="T119" s="4">
        <f>Forward!T119*(1+SUM($B119:$B$228))+('Swap - Encargos'!AG36)*(1+SUM($B119:$B$228))</f>
        <v>200.19200000000001</v>
      </c>
      <c r="U119" s="4">
        <f>Forward!U119*(1+SUM($B119:$B$228))</f>
        <v>0</v>
      </c>
      <c r="V119" s="6"/>
      <c r="W119" s="20">
        <f t="shared" si="0"/>
        <v>262.93333333333334</v>
      </c>
      <c r="X119" s="20">
        <f t="shared" si="1"/>
        <v>244.62055205761317</v>
      </c>
      <c r="Y119" s="23">
        <f t="shared" si="2"/>
        <v>243.27680000000001</v>
      </c>
      <c r="Z119" s="23">
        <f t="shared" si="3"/>
        <v>238.24234861111108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126.08221666666662</v>
      </c>
      <c r="AJ119" s="9">
        <f t="shared" si="8"/>
        <v>0.32410585300938904</v>
      </c>
      <c r="AK119" s="9">
        <f t="shared" si="9"/>
        <v>0.32410585300938904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Forward!M120*(1+SUM($B120:$B$228))+('Swap - Encargos'!Z37)*(1+SUM($B120:$B$228))</f>
        <v>329.11040000000003</v>
      </c>
      <c r="N120" s="4">
        <f>Forward!N120*(1+SUM($B120:$B$228))+('Swap - Encargos'!AA37)*(1+SUM($B120:$B$228))</f>
        <v>215.4374</v>
      </c>
      <c r="O120" s="4">
        <f>Forward!O120*(1+SUM($B120:$B$228))+('Swap - Encargos'!AB37)*(1+SUM($B120:$B$228))</f>
        <v>229.5112</v>
      </c>
      <c r="P120" s="4">
        <f>Forward!P120*(1+SUM($B120:$B$228))+('Swap - Encargos'!AC37)*(1+SUM($B120:$B$228))</f>
        <v>217.6026</v>
      </c>
      <c r="Q120" s="4">
        <f>Forward!Q120*(1+SUM($B120:$B$228))+('Swap - Encargos'!AD37)*(1+SUM($B120:$B$228))</f>
        <v>212.18960000000001</v>
      </c>
      <c r="R120" s="4">
        <f>Forward!R120*(1+SUM($B120:$B$228))+('Swap - Encargos'!AE37)*(1+SUM($B120:$B$228))</f>
        <v>205.69400000000002</v>
      </c>
      <c r="S120" s="4">
        <f>Forward!S120*(1+SUM($B120:$B$228))+('Swap - Encargos'!AF37)*(1+SUM($B120:$B$228))</f>
        <v>199.19839999999999</v>
      </c>
      <c r="T120" s="4">
        <f>Forward!T120*(1+SUM($B120:$B$228))+('Swap - Encargos'!AG37)*(1+SUM($B120:$B$228))</f>
        <v>193.78540000000001</v>
      </c>
      <c r="U120" s="4">
        <f>Forward!U120*(1+SUM($B120:$B$228))</f>
        <v>0</v>
      </c>
      <c r="V120" s="6"/>
      <c r="W120" s="20">
        <f t="shared" si="0"/>
        <v>227.04527777777776</v>
      </c>
      <c r="X120" s="20">
        <f t="shared" si="1"/>
        <v>244.62055205761317</v>
      </c>
      <c r="Y120" s="23">
        <f t="shared" si="2"/>
        <v>220.20084</v>
      </c>
      <c r="Z120" s="23">
        <f t="shared" si="3"/>
        <v>238.24234861111108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161.97027222222221</v>
      </c>
      <c r="AJ120" s="9">
        <f t="shared" si="8"/>
        <v>0.41635937746504537</v>
      </c>
      <c r="AK120" s="9">
        <f t="shared" si="9"/>
        <v>0.41635937746504537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Forward!M121*(1+SUM($B121:$B$228))+('Swap - Encargos'!Z38)*(1+SUM($B121:$B$228))</f>
        <v>148.86060000000001</v>
      </c>
      <c r="N121" s="4">
        <f>Forward!N121*(1+SUM($B121:$B$228))+('Swap - Encargos'!AA38)*(1+SUM($B121:$B$228))</f>
        <v>217.8974</v>
      </c>
      <c r="O121" s="4">
        <f>Forward!O121*(1+SUM($B121:$B$228))+('Swap - Encargos'!AB38)*(1+SUM($B121:$B$228))</f>
        <v>228.68440000000001</v>
      </c>
      <c r="P121" s="4">
        <f>Forward!P121*(1+SUM($B121:$B$228))+('Swap - Encargos'!AC38)*(1+SUM($B121:$B$228))</f>
        <v>223.29090000000002</v>
      </c>
      <c r="Q121" s="4">
        <f>Forward!Q121*(1+SUM($B121:$B$228))+('Swap - Encargos'!AD38)*(1+SUM($B121:$B$228))</f>
        <v>216.81869999999998</v>
      </c>
      <c r="R121" s="4">
        <f>Forward!R121*(1+SUM($B121:$B$228))+('Swap - Encargos'!AE38)*(1+SUM($B121:$B$228))</f>
        <v>213.58260000000001</v>
      </c>
      <c r="S121" s="4">
        <f>Forward!S121*(1+SUM($B121:$B$228))+('Swap - Encargos'!AF38)*(1+SUM($B121:$B$228))</f>
        <v>207.1104</v>
      </c>
      <c r="T121" s="4">
        <f>Forward!T121*(1+SUM($B121:$B$228))+('Swap - Encargos'!AG38)*(1+SUM($B121:$B$228))</f>
        <v>203.87430000000001</v>
      </c>
      <c r="U121" s="4">
        <f>Forward!U121*(1+SUM($B121:$B$228))</f>
        <v>0</v>
      </c>
      <c r="V121" s="6"/>
      <c r="W121" s="20">
        <f t="shared" si="0"/>
        <v>221.22339166666669</v>
      </c>
      <c r="X121" s="20">
        <f t="shared" si="1"/>
        <v>244.62055205761317</v>
      </c>
      <c r="Y121" s="23">
        <f t="shared" si="2"/>
        <v>218.9761</v>
      </c>
      <c r="Z121" s="23">
        <f t="shared" si="3"/>
        <v>238.24234861111108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167.79215833333328</v>
      </c>
      <c r="AJ121" s="9">
        <f t="shared" si="8"/>
        <v>0.43132506742553939</v>
      </c>
      <c r="AK121" s="9">
        <f t="shared" si="9"/>
        <v>0.43132506742553939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Forward!N122*(1+SUM($B122:$B$228))+('Swap - Encargos'!AA39)*(1+SUM($B122:$B$228))</f>
        <v>209.33249999999998</v>
      </c>
      <c r="O122" s="4">
        <f>Forward!O122*(1+SUM($B122:$B$228))+('Swap - Encargos'!AB39)*(1+SUM($B122:$B$228))</f>
        <v>238.31699999999998</v>
      </c>
      <c r="P122" s="4">
        <f>Forward!P122*(1+SUM($B122:$B$228))+('Swap - Encargos'!AC39)*(1+SUM($B122:$B$228))</f>
        <v>214.7</v>
      </c>
      <c r="Q122" s="4">
        <f>Forward!Q122*(1+SUM($B122:$B$228))+('Swap - Encargos'!AD39)*(1+SUM($B122:$B$228))</f>
        <v>209.33249999999998</v>
      </c>
      <c r="R122" s="4">
        <f>Forward!R122*(1+SUM($B122:$B$228))+('Swap - Encargos'!AE39)*(1+SUM($B122:$B$228))</f>
        <v>206.11199999999997</v>
      </c>
      <c r="S122" s="4">
        <f>Forward!S122*(1+SUM($B122:$B$228))+('Swap - Encargos'!AF39)*(1+SUM($B122:$B$228))</f>
        <v>201.81799999999996</v>
      </c>
      <c r="T122" s="4">
        <f>Forward!T122*(1+SUM($B122:$B$228))+('Swap - Encargos'!AG39)*(1+SUM($B122:$B$228))</f>
        <v>196.45049999999998</v>
      </c>
      <c r="U122" s="4">
        <f>Forward!U122*(1+SUM($B122:$B$228))</f>
        <v>0</v>
      </c>
      <c r="V122" s="6"/>
      <c r="W122" s="20">
        <f t="shared" si="0"/>
        <v>220.78316666666666</v>
      </c>
      <c r="X122" s="20">
        <f t="shared" si="1"/>
        <v>244.62055205761317</v>
      </c>
      <c r="Y122" s="23">
        <f t="shared" si="2"/>
        <v>215.55879999999996</v>
      </c>
      <c r="Z122" s="23">
        <f t="shared" si="3"/>
        <v>238.24234861111108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185.32188333333329</v>
      </c>
      <c r="AJ122" s="9">
        <f t="shared" si="8"/>
        <v>0.45633976561811607</v>
      </c>
      <c r="AK122" s="9">
        <f t="shared" si="9"/>
        <v>0.45633976561811607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Forward!N123*(1+SUM($B123:$B$228))+('Swap - Encargos'!AA40)*(1+SUM($B123:$B$228))</f>
        <v>264.7593</v>
      </c>
      <c r="O123" s="4">
        <f>Forward!O123*(1+SUM($B123:$B$228))+('Swap - Encargos'!AB40)*(1+SUM($B123:$B$228))</f>
        <v>259.39980000000003</v>
      </c>
      <c r="P123" s="4">
        <f>Forward!P123*(1+SUM($B123:$B$228))+('Swap - Encargos'!AC40)*(1+SUM($B123:$B$228))</f>
        <v>233.67420000000004</v>
      </c>
      <c r="Q123" s="4">
        <f>Forward!Q123*(1+SUM($B123:$B$228))+('Swap - Encargos'!AD40)*(1+SUM($B123:$B$228))</f>
        <v>219.73950000000002</v>
      </c>
      <c r="R123" s="4">
        <f>Forward!R123*(1+SUM($B123:$B$228))+('Swap - Encargos'!AE40)*(1+SUM($B123:$B$228))</f>
        <v>212.2362</v>
      </c>
      <c r="S123" s="4">
        <f>Forward!S123*(1+SUM($B123:$B$228))+('Swap - Encargos'!AF40)*(1+SUM($B123:$B$228))</f>
        <v>206.87670000000003</v>
      </c>
      <c r="T123" s="4">
        <f>Forward!T123*(1+SUM($B123:$B$228))+('Swap - Encargos'!AG40)*(1+SUM($B123:$B$228))</f>
        <v>196.15770000000003</v>
      </c>
      <c r="U123" s="4">
        <f>Forward!U123*(1+SUM($B123:$B$228))</f>
        <v>0</v>
      </c>
      <c r="V123" s="6"/>
      <c r="W123" s="20">
        <f t="shared" si="0"/>
        <v>251.36055000000002</v>
      </c>
      <c r="X123" s="20">
        <f t="shared" si="1"/>
        <v>244.62055205761317</v>
      </c>
      <c r="Y123" s="23">
        <f t="shared" si="2"/>
        <v>236.99709000000001</v>
      </c>
      <c r="Z123" s="23">
        <f t="shared" si="3"/>
        <v>238.24234861111108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4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154.74449999999993</v>
      </c>
      <c r="AJ123" s="9">
        <f t="shared" si="8"/>
        <v>0.3810454954943307</v>
      </c>
      <c r="AK123" s="9">
        <f t="shared" si="9"/>
        <v>0.3810454954943307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Forward!N124*(1+SUM($B124:$B$228))+('Swap - Encargos'!AA41)*(1+SUM($B124:$B$228))</f>
        <v>363.16840000000002</v>
      </c>
      <c r="O124" s="4">
        <f>Forward!O124*(1+SUM($B124:$B$228))+('Swap - Encargos'!AB41)*(1+SUM($B124:$B$228))</f>
        <v>278.46440000000001</v>
      </c>
      <c r="P124" s="4">
        <f>Forward!P124*(1+SUM($B124:$B$228))+('Swap - Encargos'!AC41)*(1+SUM($B124:$B$228))</f>
        <v>240.3476</v>
      </c>
      <c r="Q124" s="4">
        <f>Forward!Q124*(1+SUM($B124:$B$228))+('Swap - Encargos'!AD41)*(1+SUM($B124:$B$228))</f>
        <v>223.40679999999998</v>
      </c>
      <c r="R124" s="4">
        <f>Forward!R124*(1+SUM($B124:$B$228))+('Swap - Encargos'!AE41)*(1+SUM($B124:$B$228))</f>
        <v>218.11279999999999</v>
      </c>
      <c r="S124" s="4">
        <f>Forward!S124*(1+SUM($B124:$B$228))+('Swap - Encargos'!AF41)*(1+SUM($B124:$B$228))</f>
        <v>215.99519999999998</v>
      </c>
      <c r="T124" s="4">
        <f>Forward!T124*(1+SUM($B124:$B$228))+('Swap - Encargos'!AG41)*(1+SUM($B124:$B$228))</f>
        <v>202.23079999999999</v>
      </c>
      <c r="U124" s="4">
        <f>Forward!U124*(1+SUM($B124:$B$228))</f>
        <v>0</v>
      </c>
      <c r="V124" s="6"/>
      <c r="W124" s="20">
        <f t="shared" si="0"/>
        <v>286.22893333333332</v>
      </c>
      <c r="X124" s="20">
        <f t="shared" si="1"/>
        <v>244.62055205761317</v>
      </c>
      <c r="Y124" s="23">
        <f t="shared" si="2"/>
        <v>259.7942266666667</v>
      </c>
      <c r="Z124" s="23">
        <f t="shared" si="3"/>
        <v>238.24234861111108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4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119.87611666666663</v>
      </c>
      <c r="AJ124" s="9">
        <f t="shared" si="8"/>
        <v>0.29518499380065982</v>
      </c>
      <c r="AK124" s="9">
        <f t="shared" si="9"/>
        <v>0.29518499380065982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Forward!N125*(1+SUM($B125:$B$228))+('Swap - Encargos'!AA42)*(1+SUM($B125:$B$228))</f>
        <v>410.43599999999998</v>
      </c>
      <c r="O125" s="4">
        <f>Forward!O125*(1+SUM($B125:$B$228))+('Swap - Encargos'!AB42)*(1+SUM($B125:$B$228))</f>
        <v>308.35320000000002</v>
      </c>
      <c r="P125" s="4">
        <f>Forward!P125*(1+SUM($B125:$B$228))+('Swap - Encargos'!AC42)*(1+SUM($B125:$B$228))</f>
        <v>251.52360000000002</v>
      </c>
      <c r="Q125" s="4">
        <f>Forward!Q125*(1+SUM($B125:$B$228))+('Swap - Encargos'!AD42)*(1+SUM($B125:$B$228))</f>
        <v>233.6328</v>
      </c>
      <c r="R125" s="4">
        <f>Forward!R125*(1+SUM($B125:$B$228))+('Swap - Encargos'!AE42)*(1+SUM($B125:$B$228))</f>
        <v>227.3184</v>
      </c>
      <c r="S125" s="4">
        <f>Forward!S125*(1+SUM($B125:$B$228))+('Swap - Encargos'!AF42)*(1+SUM($B125:$B$228))</f>
        <v>221.00400000000002</v>
      </c>
      <c r="T125" s="4">
        <f>Forward!T125*(1+SUM($B125:$B$228))+('Swap - Encargos'!AG42)*(1+SUM($B125:$B$228))</f>
        <v>210.48000000000002</v>
      </c>
      <c r="U125" s="4">
        <f>Forward!U125*(1+SUM($B125:$B$228))</f>
        <v>0</v>
      </c>
      <c r="V125" s="6"/>
      <c r="W125" s="20">
        <f t="shared" si="0"/>
        <v>308.70400000000001</v>
      </c>
      <c r="X125" s="20">
        <f t="shared" si="1"/>
        <v>244.62055205761317</v>
      </c>
      <c r="Y125" s="23">
        <f t="shared" si="2"/>
        <v>276.78120000000001</v>
      </c>
      <c r="Z125" s="23">
        <f t="shared" si="3"/>
        <v>238.24234861111108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4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97.401049999999941</v>
      </c>
      <c r="AJ125" s="9">
        <f t="shared" si="8"/>
        <v>0.23984200639711314</v>
      </c>
      <c r="AK125" s="9">
        <f t="shared" si="9"/>
        <v>0.23984200639711314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Forward!N126*(1+SUM($B126:$B$228))+('Swap - Encargos'!AA43)*(1+SUM($B126:$B$228))</f>
        <v>396.18180000000001</v>
      </c>
      <c r="O126" s="4">
        <f>Forward!O126*(1+SUM($B126:$B$228))+('Swap - Encargos'!AB43)*(1+SUM($B126:$B$228))</f>
        <v>307.0933</v>
      </c>
      <c r="P126" s="4">
        <f>Forward!P126*(1+SUM($B126:$B$228))+('Swap - Encargos'!AC43)*(1+SUM($B126:$B$228))</f>
        <v>253.64019999999999</v>
      </c>
      <c r="Q126" s="4">
        <f>Forward!Q126*(1+SUM($B126:$B$228))+('Swap - Encargos'!AD43)*(1+SUM($B126:$B$228))</f>
        <v>233.72630000000001</v>
      </c>
      <c r="R126" s="4">
        <f>Forward!R126*(1+SUM($B126:$B$228))+('Swap - Encargos'!AE43)*(1+SUM($B126:$B$228))</f>
        <v>228.48580000000001</v>
      </c>
      <c r="S126" s="4">
        <f>Forward!S126*(1+SUM($B126:$B$228))+('Swap - Encargos'!AF43)*(1+SUM($B126:$B$228))</f>
        <v>222.19720000000001</v>
      </c>
      <c r="T126" s="4">
        <f>Forward!T126*(1+SUM($B126:$B$228))+('Swap - Encargos'!AG43)*(1+SUM($B126:$B$228))</f>
        <v>211.71619999999999</v>
      </c>
      <c r="U126" s="4">
        <f>Forward!U126*(1+SUM($B126:$B$228))</f>
        <v>0</v>
      </c>
      <c r="V126" s="6"/>
      <c r="W126" s="20">
        <f t="shared" si="0"/>
        <v>300.92115555555552</v>
      </c>
      <c r="X126" s="20">
        <f t="shared" si="1"/>
        <v>244.62055205761317</v>
      </c>
      <c r="Y126" s="23">
        <f t="shared" si="2"/>
        <v>272.22650666666664</v>
      </c>
      <c r="Z126" s="23">
        <f t="shared" si="3"/>
        <v>238.24234861111108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4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105.18389444444443</v>
      </c>
      <c r="AJ126" s="9">
        <f t="shared" si="8"/>
        <v>0.25900661526972996</v>
      </c>
      <c r="AK126" s="9">
        <f t="shared" si="9"/>
        <v>0.25900661526972996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Forward!N127*(1+SUM($B127:$B$228))+('Swap - Encargos'!AA44)*(1+SUM($B127:$B$228))</f>
        <v>401.47200000000004</v>
      </c>
      <c r="O127" s="4">
        <f>Forward!O127*(1+SUM($B127:$B$228))+('Swap - Encargos'!AB44)*(1+SUM($B127:$B$228))</f>
        <v>317.83199999999999</v>
      </c>
      <c r="P127" s="4">
        <f>Forward!P127*(1+SUM($B127:$B$228))+('Swap - Encargos'!AC44)*(1+SUM($B127:$B$228))</f>
        <v>253.01100000000002</v>
      </c>
      <c r="Q127" s="4">
        <f>Forward!Q127*(1+SUM($B127:$B$228))+('Swap - Encargos'!AD44)*(1+SUM($B127:$B$228))</f>
        <v>234.19200000000004</v>
      </c>
      <c r="R127" s="4">
        <f>Forward!R127*(1+SUM($B127:$B$228))+('Swap - Encargos'!AE44)*(1+SUM($B127:$B$228))</f>
        <v>230.01000000000002</v>
      </c>
      <c r="S127" s="4">
        <f>Forward!S127*(1+SUM($B127:$B$228))+('Swap - Encargos'!AF44)*(1+SUM($B127:$B$228))</f>
        <v>222.69150000000002</v>
      </c>
      <c r="T127" s="4">
        <f>Forward!T127*(1+SUM($B127:$B$228))+('Swap - Encargos'!AG44)*(1+SUM($B127:$B$228))</f>
        <v>213.28200000000001</v>
      </c>
      <c r="U127" s="4">
        <f>Forward!U127*(1+SUM($B127:$B$228))</f>
        <v>0</v>
      </c>
      <c r="V127" s="6"/>
      <c r="W127" s="20">
        <f t="shared" si="0"/>
        <v>300.87166666666673</v>
      </c>
      <c r="X127" s="20">
        <f t="shared" si="1"/>
        <v>244.62055205761317</v>
      </c>
      <c r="Y127" s="23">
        <f t="shared" si="2"/>
        <v>272.40502500000008</v>
      </c>
      <c r="Z127" s="23">
        <f t="shared" si="3"/>
        <v>238.24234861111108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4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105.23338333333322</v>
      </c>
      <c r="AJ127" s="9">
        <f t="shared" si="8"/>
        <v>0.2591284775536114</v>
      </c>
      <c r="AK127" s="9">
        <f t="shared" si="9"/>
        <v>0.2591284775536114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Forward!N128*(1+SUM($B128:$B$228))+('Swap - Encargos'!AA45)*(1+SUM($B128:$B$228))</f>
        <v>350.48160000000001</v>
      </c>
      <c r="O128" s="4">
        <f>Forward!O128*(1+SUM($B128:$B$228))+('Swap - Encargos'!AB45)*(1+SUM($B128:$B$228))</f>
        <v>309.80070000000001</v>
      </c>
      <c r="P128" s="4">
        <f>Forward!P128*(1+SUM($B128:$B$228))+('Swap - Encargos'!AC45)*(1+SUM($B128:$B$228))</f>
        <v>257.64569999999998</v>
      </c>
      <c r="Q128" s="4">
        <f>Forward!Q128*(1+SUM($B128:$B$228))+('Swap - Encargos'!AD45)*(1+SUM($B128:$B$228))</f>
        <v>236.78369999999998</v>
      </c>
      <c r="R128" s="4">
        <f>Forward!R128*(1+SUM($B128:$B$228))+('Swap - Encargos'!AE45)*(1+SUM($B128:$B$228))</f>
        <v>228.43889999999999</v>
      </c>
      <c r="S128" s="4">
        <f>Forward!S128*(1+SUM($B128:$B$228))+('Swap - Encargos'!AF45)*(1+SUM($B128:$B$228))</f>
        <v>224.26649999999998</v>
      </c>
      <c r="T128" s="4">
        <f>Forward!T128*(1+SUM($B128:$B$228))+('Swap - Encargos'!AG45)*(1+SUM($B128:$B$228))</f>
        <v>213.8355</v>
      </c>
      <c r="U128" s="4">
        <f>Forward!U128*(1+SUM($B128:$B$228))</f>
        <v>0</v>
      </c>
      <c r="V128" s="6"/>
      <c r="W128" s="20">
        <f t="shared" si="0"/>
        <v>287.02634999999998</v>
      </c>
      <c r="X128" s="20">
        <f t="shared" si="1"/>
        <v>244.62055205761317</v>
      </c>
      <c r="Y128" s="23">
        <f t="shared" si="2"/>
        <v>264.00860999999998</v>
      </c>
      <c r="Z128" s="23">
        <f t="shared" si="3"/>
        <v>238.24234861111108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4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119.07869999999997</v>
      </c>
      <c r="AJ128" s="9">
        <f t="shared" si="8"/>
        <v>0.2932214214031566</v>
      </c>
      <c r="AK128" s="9">
        <f t="shared" si="9"/>
        <v>0.2932214214031566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Forward!N129*(1+SUM($B129:$B$228))+('Swap - Encargos'!AA46)*(1+SUM($B129:$B$228))</f>
        <v>327.75749999999999</v>
      </c>
      <c r="O129" s="4">
        <f>Forward!O129*(1+SUM($B129:$B$228))+('Swap - Encargos'!AB46)*(1+SUM($B129:$B$228))</f>
        <v>300.7045</v>
      </c>
      <c r="P129" s="4">
        <f>Forward!P129*(1+SUM($B129:$B$228))+('Swap - Encargos'!AC46)*(1+SUM($B129:$B$228))</f>
        <v>255.96299999999999</v>
      </c>
      <c r="Q129" s="4">
        <f>Forward!Q129*(1+SUM($B129:$B$228))+('Swap - Encargos'!AD46)*(1+SUM($B129:$B$228))</f>
        <v>234.11250000000001</v>
      </c>
      <c r="R129" s="4">
        <f>Forward!R129*(1+SUM($B129:$B$228))+('Swap - Encargos'!AE46)*(1+SUM($B129:$B$228))</f>
        <v>228.91</v>
      </c>
      <c r="S129" s="4">
        <f>Forward!S129*(1+SUM($B129:$B$228))+('Swap - Encargos'!AF46)*(1+SUM($B129:$B$228))</f>
        <v>224.74800000000002</v>
      </c>
      <c r="T129" s="4">
        <f>Forward!T129*(1+SUM($B129:$B$228))+('Swap - Encargos'!AG46)*(1+SUM($B129:$B$228))</f>
        <v>216.42400000000001</v>
      </c>
      <c r="U129" s="4">
        <f>Forward!U129*(1+SUM($B129:$B$228))</f>
        <v>0</v>
      </c>
      <c r="V129" s="6"/>
      <c r="W129" s="20">
        <f t="shared" si="0"/>
        <v>276.59958333333338</v>
      </c>
      <c r="X129" s="20">
        <f t="shared" si="1"/>
        <v>244.62055205761317</v>
      </c>
      <c r="Y129" s="23">
        <f t="shared" si="2"/>
        <v>257.47172500000005</v>
      </c>
      <c r="Z129" s="23">
        <f t="shared" si="3"/>
        <v>238.24234861111108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4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129.50546666666656</v>
      </c>
      <c r="AJ129" s="9">
        <f t="shared" si="8"/>
        <v>0.31889646943978306</v>
      </c>
      <c r="AK129" s="9">
        <f t="shared" si="9"/>
        <v>0.31889646943978306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Forward!N130*(1+SUM($B130:$B$228))+('Swap - Encargos'!AA47)*(1+SUM($B130:$B$228))</f>
        <v>367.6848</v>
      </c>
      <c r="O130" s="4">
        <f>Forward!O130*(1+SUM($B130:$B$228))+('Swap - Encargos'!AB47)*(1+SUM($B130:$B$228))</f>
        <v>323.93760000000003</v>
      </c>
      <c r="P130" s="4">
        <f>Forward!P130*(1+SUM($B130:$B$228))+('Swap - Encargos'!AC47)*(1+SUM($B130:$B$228))</f>
        <v>272.89920000000001</v>
      </c>
      <c r="Q130" s="4">
        <f>Forward!Q130*(1+SUM($B130:$B$228))+('Swap - Encargos'!AD47)*(1+SUM($B130:$B$228))</f>
        <v>251.02560000000003</v>
      </c>
      <c r="R130" s="4">
        <f>Forward!R130*(1+SUM($B130:$B$228))+('Swap - Encargos'!AE47)*(1+SUM($B130:$B$228))</f>
        <v>245.81760000000003</v>
      </c>
      <c r="S130" s="4">
        <f>Forward!S130*(1+SUM($B130:$B$228))+('Swap - Encargos'!AF47)*(1+SUM($B130:$B$228))</f>
        <v>240.60960000000003</v>
      </c>
      <c r="T130" s="4">
        <f>Forward!T130*(1+SUM($B130:$B$228))+('Swap - Encargos'!AG47)*(1+SUM($B130:$B$228))</f>
        <v>230.19360000000003</v>
      </c>
      <c r="U130" s="4">
        <f>Forward!U130*(1+SUM($B130:$B$228))</f>
        <v>0</v>
      </c>
      <c r="V130" s="6"/>
      <c r="W130" s="20">
        <f t="shared" si="0"/>
        <v>295.58293333333336</v>
      </c>
      <c r="X130" s="20">
        <f t="shared" si="1"/>
        <v>244.62055205761317</v>
      </c>
      <c r="Y130" s="23">
        <f t="shared" si="2"/>
        <v>275.32960000000003</v>
      </c>
      <c r="Z130" s="23">
        <f t="shared" si="3"/>
        <v>238.24234861111108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4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7"/>
        <v>110.52211666666659</v>
      </c>
      <c r="AJ130" s="9">
        <f t="shared" si="8"/>
        <v>0.27215154469678871</v>
      </c>
      <c r="AK130" s="9">
        <f t="shared" si="9"/>
        <v>0.27215154469678871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Forward!N131*(1+SUM($B131:$B$228))+('Swap - Encargos'!AA48)*(1+SUM($B131:$B$228))</f>
        <v>354.5856</v>
      </c>
      <c r="O131" s="4">
        <f>Forward!O131*(1+SUM($B131:$B$228))+('Swap - Encargos'!AB48)*(1+SUM($B131:$B$228))</f>
        <v>312.07679999999999</v>
      </c>
      <c r="P131" s="4">
        <f>Forward!P131*(1+SUM($B131:$B$228))+('Swap - Encargos'!AC48)*(1+SUM($B131:$B$228))</f>
        <v>272.67840000000001</v>
      </c>
      <c r="Q131" s="4">
        <f>Forward!Q131*(1+SUM($B131:$B$228))+('Swap - Encargos'!AD48)*(1+SUM($B131:$B$228))</f>
        <v>262.31040000000002</v>
      </c>
      <c r="R131" s="4">
        <f>Forward!R131*(1+SUM($B131:$B$228))+('Swap - Encargos'!AE48)*(1+SUM($B131:$B$228))</f>
        <v>254.01599999999999</v>
      </c>
      <c r="S131" s="4">
        <f>Forward!S131*(1+SUM($B131:$B$228))+('Swap - Encargos'!AF48)*(1+SUM($B131:$B$228))</f>
        <v>248.83199999999997</v>
      </c>
      <c r="T131" s="4">
        <f>Forward!T131*(1+SUM($B131:$B$228))+('Swap - Encargos'!AG48)*(1+SUM($B131:$B$228))</f>
        <v>241.57439999999997</v>
      </c>
      <c r="U131" s="4">
        <f>Forward!U131*(1+SUM($B131:$B$228))</f>
        <v>0</v>
      </c>
      <c r="V131" s="6"/>
      <c r="W131" s="20">
        <f t="shared" si="0"/>
        <v>290.04479999999995</v>
      </c>
      <c r="X131" s="20">
        <f t="shared" si="1"/>
        <v>244.62055205761317</v>
      </c>
      <c r="Y131" s="23">
        <f t="shared" si="2"/>
        <v>275.27040000000005</v>
      </c>
      <c r="Z131" s="23">
        <f t="shared" si="3"/>
        <v>238.24234861111108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4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7"/>
        <v>116.06025</v>
      </c>
      <c r="AJ131" s="9">
        <f t="shared" si="8"/>
        <v>0.28578873865272053</v>
      </c>
      <c r="AK131" s="9">
        <f>IF(AJ131&gt;0,AJ131,0)</f>
        <v>0.28578873865272053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Forward!N132*(1+SUM($B132:$B$228))+('Swap - Encargos'!AA49)*(1+SUM($B132:$B$228))</f>
        <v>328.38030000000003</v>
      </c>
      <c r="O132" s="4">
        <f>Forward!O132*(1+SUM($B132:$B$228))+('Swap - Encargos'!AB49)*(1+SUM($B132:$B$228))</f>
        <v>310.77</v>
      </c>
      <c r="P132" s="4">
        <f>Forward!P132*(1+SUM($B132:$B$228))+('Swap - Encargos'!AC49)*(1+SUM($B132:$B$228))</f>
        <v>262.08269999999999</v>
      </c>
      <c r="Q132" s="4">
        <f>Forward!Q132*(1+SUM($B132:$B$228))+('Swap - Encargos'!AD49)*(1+SUM($B132:$B$228))</f>
        <v>253.7955</v>
      </c>
      <c r="R132" s="4">
        <f>Forward!R132*(1+SUM($B132:$B$228))+('Swap - Encargos'!AE49)*(1+SUM($B132:$B$228))</f>
        <v>249.65190000000001</v>
      </c>
      <c r="S132" s="4">
        <f>Forward!S132*(1+SUM($B132:$B$228))+('Swap - Encargos'!AF49)*(1+SUM($B132:$B$228))</f>
        <v>244.47239999999999</v>
      </c>
      <c r="T132" s="4">
        <f>Forward!T132*(1+SUM($B132:$B$228))+('Swap - Encargos'!AG49)*(1+SUM($B132:$B$228))</f>
        <v>233.07749999999999</v>
      </c>
      <c r="U132" s="4">
        <f>Forward!U132*(1+SUM($B132:$B$228))</f>
        <v>0</v>
      </c>
      <c r="V132" s="6"/>
      <c r="W132" s="20">
        <f t="shared" si="0"/>
        <v>279.69299999999998</v>
      </c>
      <c r="X132" s="20">
        <f t="shared" si="1"/>
        <v>244.62055205761317</v>
      </c>
      <c r="Y132" s="23">
        <f t="shared" si="2"/>
        <v>266.95143000000002</v>
      </c>
      <c r="Z132" s="23">
        <f t="shared" si="3"/>
        <v>238.24234861111108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4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7"/>
        <v>126.41204999999997</v>
      </c>
      <c r="AJ132" s="9">
        <f t="shared" si="8"/>
        <v>0.31127918749101985</v>
      </c>
      <c r="AK132" s="9">
        <f>IF(AJ132&gt;0,AJ132,0)</f>
        <v>0.31127918749101985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Forward!N133*(1+SUM($B133:$B$228))+('Swap - Encargos'!AA50)*(1+SUM($B133:$B$228))</f>
        <v>346.42349999999999</v>
      </c>
      <c r="O133" s="4">
        <f>Forward!O133*(1+SUM($B133:$B$228))+('Swap - Encargos'!AB50)*(1+SUM($B133:$B$228))</f>
        <v>348.49169999999998</v>
      </c>
      <c r="P133" s="4">
        <f>Forward!P133*(1+SUM($B133:$B$228))+('Swap - Encargos'!AC50)*(1+SUM($B133:$B$228))</f>
        <v>295.75259999999997</v>
      </c>
      <c r="Q133" s="4">
        <f>Forward!Q133*(1+SUM($B133:$B$228))+('Swap - Encargos'!AD50)*(1+SUM($B133:$B$228))</f>
        <v>289.548</v>
      </c>
      <c r="R133" s="4">
        <f>Forward!R133*(1+SUM($B133:$B$228))+('Swap - Encargos'!AE50)*(1+SUM($B133:$B$228))</f>
        <v>261.62729999999999</v>
      </c>
      <c r="S133" s="4">
        <f>Forward!S133*(1+SUM($B133:$B$228))+('Swap - Encargos'!AF50)*(1+SUM($B133:$B$228))</f>
        <v>234.7407</v>
      </c>
      <c r="T133" s="4">
        <f>Forward!T133*(1+SUM($B133:$B$228))+('Swap - Encargos'!AG50)*(1+SUM($B133:$B$228))</f>
        <v>223.36560000000003</v>
      </c>
      <c r="U133" s="4">
        <f>Forward!U133*(1+SUM($B133:$B$228))</f>
        <v>0</v>
      </c>
      <c r="V133" s="6"/>
      <c r="W133" s="20">
        <f t="shared" si="0"/>
        <v>312.843975</v>
      </c>
      <c r="X133" s="20">
        <f t="shared" si="1"/>
        <v>244.62055205761317</v>
      </c>
      <c r="Y133" s="23">
        <f t="shared" si="2"/>
        <v>287.89343999999994</v>
      </c>
      <c r="Z133" s="23">
        <f t="shared" si="3"/>
        <v>238.24234861111108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4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7"/>
        <v>93.261074999999948</v>
      </c>
      <c r="AJ133" s="9">
        <f t="shared" si="8"/>
        <v>0.22964766136249712</v>
      </c>
      <c r="AK133" s="9">
        <f>IF(AJ133&gt;0,AJ133,0)</f>
        <v>0.22964766136249712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Forward!O134*(1+SUM($B134:$B$228))+('Swap - Encargos'!AB51)*(1+SUM($B134:$B$228))</f>
        <v>396.85799999999995</v>
      </c>
      <c r="P134" s="4">
        <f>Forward!P134*(1+SUM($B134:$B$228))+('Swap - Encargos'!AC51)*(1+SUM($B134:$B$228))</f>
        <v>326.76359999999994</v>
      </c>
      <c r="Q134" s="4">
        <f>Forward!Q134*(1+SUM($B134:$B$228))+('Swap - Encargos'!AD51)*(1+SUM($B134:$B$228))</f>
        <v>305.11679999999996</v>
      </c>
      <c r="R134" s="4">
        <f>Forward!R134*(1+SUM($B134:$B$228))+('Swap - Encargos'!AE51)*(1+SUM($B134:$B$228))</f>
        <v>286.56239999999997</v>
      </c>
      <c r="S134" s="4">
        <f>Forward!S134*(1+SUM($B134:$B$228))+('Swap - Encargos'!AF51)*(1+SUM($B134:$B$228))</f>
        <v>245.3304</v>
      </c>
      <c r="T134" s="4">
        <f>Forward!T134*(1+SUM($B134:$B$228))+('Swap - Encargos'!AG51)*(1+SUM($B134:$B$228))</f>
        <v>232.96080000000001</v>
      </c>
      <c r="U134" s="4">
        <f>Forward!U134*(1+SUM($B134:$B$228))</f>
        <v>0</v>
      </c>
      <c r="V134" s="6"/>
      <c r="W134" s="20">
        <f t="shared" si="0"/>
        <v>342.91279999999989</v>
      </c>
      <c r="X134" s="20">
        <f t="shared" si="1"/>
        <v>244.62055205761317</v>
      </c>
      <c r="Y134" s="23">
        <f t="shared" si="2"/>
        <v>312.12623999999994</v>
      </c>
      <c r="Z134" s="23">
        <f t="shared" si="3"/>
        <v>238.24234861111108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7"/>
        <v>59.09920000000011</v>
      </c>
      <c r="AJ134" s="9">
        <f t="shared" si="8"/>
        <v>0.14700854700854729</v>
      </c>
      <c r="AK134" s="9">
        <f>IF(AJ134&gt;0,AJ134,0)</f>
        <v>0.14700854700854729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Forward!O135*(1+SUM($B135:$B$228))+('Swap - Encargos'!AB52)*(1+SUM($B135:$B$228))</f>
        <v>469.26679999999999</v>
      </c>
      <c r="P135" s="4">
        <f>Forward!P135*(1+SUM($B135:$B$228))+('Swap - Encargos'!AC52)*(1+SUM($B135:$B$228))</f>
        <v>345.29020000000003</v>
      </c>
      <c r="Q135" s="4">
        <f>Forward!Q135*(1+SUM($B135:$B$228))+('Swap - Encargos'!AD52)*(1+SUM($B135:$B$228))</f>
        <v>327.87200000000001</v>
      </c>
      <c r="R135" s="4">
        <f>Forward!R135*(1+SUM($B135:$B$228))+('Swap - Encargos'!AE52)*(1+SUM($B135:$B$228))</f>
        <v>299.1832</v>
      </c>
      <c r="S135" s="4">
        <f>Forward!S135*(1+SUM($B135:$B$228))+('Swap - Encargos'!AF52)*(1+SUM($B135:$B$228))</f>
        <v>274.59280000000001</v>
      </c>
      <c r="T135" s="4">
        <f>Forward!T135*(1+SUM($B135:$B$228))+('Swap - Encargos'!AG52)*(1+SUM($B135:$B$228))</f>
        <v>236.68260000000001</v>
      </c>
      <c r="U135" s="4">
        <f>Forward!U135*(1+SUM($B135:$B$228))</f>
        <v>0</v>
      </c>
      <c r="V135" s="6"/>
      <c r="W135" s="20">
        <f t="shared" si="0"/>
        <v>376.0851222222222</v>
      </c>
      <c r="X135" s="20">
        <f t="shared" si="1"/>
        <v>244.62055205761317</v>
      </c>
      <c r="Y135" s="23">
        <f t="shared" si="2"/>
        <v>339.36459666666667</v>
      </c>
      <c r="Z135" s="23">
        <f t="shared" si="3"/>
        <v>238.24234861111108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25.926877777777804</v>
      </c>
      <c r="AJ135" s="9">
        <f>(AE135-W135)/AE135</f>
        <v>6.4492795682163234E-2</v>
      </c>
      <c r="AK135" s="9">
        <f>IF(AJ135&gt;0,AJ135,0)</f>
        <v>6.4492795682163234E-2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Forward!O136*(1+SUM($B136:$B$228))+('Swap - Encargos'!AB53)*(1+SUM($B136:$B$228))</f>
        <v>431.12160000000006</v>
      </c>
      <c r="P136" s="4">
        <f>Forward!P136*(1+SUM($B136:$B$228))+('Swap - Encargos'!AC53)*(1+SUM($B136:$B$228))</f>
        <v>324.10560000000004</v>
      </c>
      <c r="Q136" s="4">
        <f>Forward!Q136*(1+SUM($B136:$B$228))+('Swap - Encargos'!AD53)*(1+SUM($B136:$B$228))</f>
        <v>309.83680000000004</v>
      </c>
      <c r="R136" s="4">
        <f>Forward!R136*(1+SUM($B136:$B$228))+('Swap - Encargos'!AE53)*(1+SUM($B136:$B$228))</f>
        <v>288.43360000000001</v>
      </c>
      <c r="S136" s="4">
        <f>Forward!S136*(1+SUM($B136:$B$228))+('Swap - Encargos'!AF53)*(1+SUM($B136:$B$228))</f>
        <v>267.03040000000004</v>
      </c>
      <c r="T136" s="4">
        <f>Forward!T136*(1+SUM($B136:$B$228))+('Swap - Encargos'!AG53)*(1+SUM($B136:$B$228))</f>
        <v>244.60800000000003</v>
      </c>
      <c r="U136" s="4">
        <f>Forward!U136*(1+SUM($B136:$B$228))</f>
        <v>0</v>
      </c>
      <c r="V136" s="6"/>
      <c r="W136" s="20">
        <f t="shared" si="0"/>
        <v>347.09422222222224</v>
      </c>
      <c r="X136" s="20">
        <f t="shared" si="1"/>
        <v>244.62055205761317</v>
      </c>
      <c r="Y136" s="23">
        <f t="shared" si="2"/>
        <v>317.88848000000002</v>
      </c>
      <c r="Z136" s="23">
        <f t="shared" si="3"/>
        <v>238.24234861111108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15">AD136*(1-0%)</f>
        <v>402.012</v>
      </c>
      <c r="AF136" s="8">
        <f t="shared" si="4"/>
        <v>421.44258000000002</v>
      </c>
      <c r="AG136" s="14">
        <f t="shared" ref="AG136:AG139" si="16">$AE136+$AB136</f>
        <v>448.01660400000003</v>
      </c>
      <c r="AH136" s="8">
        <f t="shared" si="6"/>
        <v>483.20811600000002</v>
      </c>
      <c r="AI136" s="25">
        <f t="shared" ref="AI136:AI139" si="17">(AE136-W136)</f>
        <v>54.917777777777758</v>
      </c>
      <c r="AJ136" s="9">
        <f t="shared" ref="AJ136:AJ139" si="18">(AE136-W136)/AE136</f>
        <v>0.13660730967677023</v>
      </c>
      <c r="AK136" s="9">
        <f t="shared" ref="AK136:AK139" si="19">IF(AJ136&gt;0,AJ136,0)</f>
        <v>0.13660730967677023</v>
      </c>
      <c r="AL136" s="9">
        <f t="shared" ref="AL136:AL139" si="20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Forward!O137*(1+SUM($B137:$B$228))+('Swap - Encargos'!AB54)*(1+SUM($B137:$B$228))</f>
        <v>352.35</v>
      </c>
      <c r="P137" s="4">
        <f>Forward!P137*(1+SUM($B137:$B$228))+('Swap - Encargos'!AC54)*(1+SUM($B137:$B$228))</f>
        <v>322.98750000000001</v>
      </c>
      <c r="Q137" s="4">
        <f>Forward!Q137*(1+SUM($B137:$B$228))+('Swap - Encargos'!AD54)*(1+SUM($B137:$B$228))</f>
        <v>305.77499999999998</v>
      </c>
      <c r="R137" s="4">
        <f>Forward!R137*(1+SUM($B137:$B$228))+('Swap - Encargos'!AE54)*(1+SUM($B137:$B$228))</f>
        <v>282.48750000000001</v>
      </c>
      <c r="S137" s="4">
        <f>Forward!S137*(1+SUM($B137:$B$228))+('Swap - Encargos'!AF54)*(1+SUM($B137:$B$228))</f>
        <v>257.17500000000001</v>
      </c>
      <c r="T137" s="4">
        <f>Forward!T137*(1+SUM($B137:$B$228))+('Swap - Encargos'!AG54)*(1+SUM($B137:$B$228))</f>
        <v>237.93749999999997</v>
      </c>
      <c r="U137" s="4">
        <f>Forward!U137*(1+SUM($B137:$B$228))</f>
        <v>0</v>
      </c>
      <c r="V137" s="4"/>
      <c r="W137" s="20">
        <f t="shared" si="0"/>
        <v>321.21562499999999</v>
      </c>
      <c r="X137" s="20">
        <f t="shared" si="1"/>
        <v>244.62055205761317</v>
      </c>
      <c r="Y137" s="23">
        <f t="shared" si="2"/>
        <v>298.43437499999999</v>
      </c>
      <c r="Z137" s="23">
        <f t="shared" si="3"/>
        <v>238.24234861111108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15"/>
        <v>402.012</v>
      </c>
      <c r="AF137" s="8">
        <f t="shared" si="4"/>
        <v>421.44258000000002</v>
      </c>
      <c r="AG137" s="14">
        <f t="shared" si="16"/>
        <v>448.01660400000003</v>
      </c>
      <c r="AH137" s="8">
        <f t="shared" si="6"/>
        <v>483.20811600000002</v>
      </c>
      <c r="AI137" s="25">
        <f t="shared" si="17"/>
        <v>80.796375000000012</v>
      </c>
      <c r="AJ137" s="9">
        <f t="shared" si="18"/>
        <v>0.20098000805946095</v>
      </c>
      <c r="AK137" s="9">
        <f t="shared" si="19"/>
        <v>0.20098000805946095</v>
      </c>
      <c r="AL137" s="9">
        <f t="shared" si="20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Forward!O138*(1+SUM($B138:$B$228))+('Swap - Encargos'!AB55)*(1+SUM($B138:$B$228))</f>
        <v>359.07060000000001</v>
      </c>
      <c r="P138" s="4">
        <f>Forward!P138*(1+SUM($B138:$B$228))+('Swap - Encargos'!AC55)*(1+SUM($B138:$B$228))</f>
        <v>341.97199999999998</v>
      </c>
      <c r="Q138" s="4">
        <f>Forward!Q138*(1+SUM($B138:$B$228))+('Swap - Encargos'!AD55)*(1+SUM($B138:$B$228))</f>
        <v>314.81540000000001</v>
      </c>
      <c r="R138" s="4">
        <f>Forward!R138*(1+SUM($B138:$B$228))+('Swap - Encargos'!AE55)*(1+SUM($B138:$B$228))</f>
        <v>288.66460000000001</v>
      </c>
      <c r="S138" s="4">
        <f>Forward!S138*(1+SUM($B138:$B$228))+('Swap - Encargos'!AF55)*(1+SUM($B138:$B$228))</f>
        <v>271.56599999999997</v>
      </c>
      <c r="T138" s="4">
        <f>Forward!T138*(1+SUM($B138:$B$228))+('Swap - Encargos'!AG55)*(1+SUM($B138:$B$228))</f>
        <v>241.392</v>
      </c>
      <c r="U138" s="4">
        <f>Forward!U138*(1+SUM($B138:$B$228))</f>
        <v>0</v>
      </c>
      <c r="V138" s="4"/>
      <c r="W138" s="20">
        <f t="shared" si="0"/>
        <v>330.79644444444443</v>
      </c>
      <c r="X138" s="20">
        <f t="shared" si="1"/>
        <v>244.62055205761317</v>
      </c>
      <c r="Y138" s="23">
        <f t="shared" si="2"/>
        <v>307.37248</v>
      </c>
      <c r="Z138" s="23">
        <f t="shared" si="3"/>
        <v>238.24234861111108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15"/>
        <v>402.012</v>
      </c>
      <c r="AF138" s="8">
        <f t="shared" si="4"/>
        <v>421.44258000000002</v>
      </c>
      <c r="AG138" s="14">
        <f t="shared" si="16"/>
        <v>448.01660400000003</v>
      </c>
      <c r="AH138" s="8">
        <f t="shared" si="6"/>
        <v>483.20811600000002</v>
      </c>
      <c r="AI138" s="25">
        <f t="shared" si="17"/>
        <v>71.215555555555568</v>
      </c>
      <c r="AJ138" s="9">
        <f t="shared" si="18"/>
        <v>0.17714783527744338</v>
      </c>
      <c r="AK138" s="9">
        <f t="shared" si="19"/>
        <v>0.17714783527744338</v>
      </c>
      <c r="AL138" s="9">
        <f t="shared" si="20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Forward!O139*(1+SUM($B139:$B$228))+('Swap - Encargos'!AB56)*(1+SUM($B139:$B$228))</f>
        <v>334</v>
      </c>
      <c r="P139" s="4">
        <f>Forward!P139*(1+SUM($B139:$B$228))+('Swap - Encargos'!AC56)*(1+SUM($B139:$B$228))</f>
        <v>334</v>
      </c>
      <c r="Q139" s="4">
        <f>Forward!Q139*(1+SUM($B139:$B$228))+('Swap - Encargos'!AD56)*(1+SUM($B139:$B$228))</f>
        <v>315</v>
      </c>
      <c r="R139" s="4">
        <f>Forward!R139*(1+SUM($B139:$B$228))+('Swap - Encargos'!AE56)*(1+SUM($B139:$B$228))</f>
        <v>291</v>
      </c>
      <c r="S139" s="4">
        <f>Forward!S139*(1+SUM($B139:$B$228))+('Swap - Encargos'!AF56)*(1+SUM($B139:$B$228))</f>
        <v>272</v>
      </c>
      <c r="T139" s="4">
        <f>Forward!T139*(1+SUM($B139:$B$228))+('Swap - Encargos'!AG56)*(1+SUM($B139:$B$228))</f>
        <v>243</v>
      </c>
      <c r="U139" s="4">
        <f>Forward!U139*(1+SUM($B139:$B$228))</f>
        <v>0</v>
      </c>
      <c r="V139" s="4"/>
      <c r="W139" s="20">
        <f t="shared" si="0"/>
        <v>321.69444444444446</v>
      </c>
      <c r="X139" s="20">
        <f t="shared" si="1"/>
        <v>244.62055205761317</v>
      </c>
      <c r="Y139" s="23">
        <f t="shared" si="2"/>
        <v>301.61666666666667</v>
      </c>
      <c r="Z139" s="23">
        <f t="shared" si="3"/>
        <v>238.24234861111108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15"/>
        <v>402.012</v>
      </c>
      <c r="AF139" s="8">
        <f t="shared" si="4"/>
        <v>421.44258000000002</v>
      </c>
      <c r="AG139" s="14">
        <f t="shared" si="16"/>
        <v>448.01660400000003</v>
      </c>
      <c r="AH139" s="8">
        <f t="shared" si="6"/>
        <v>483.20811600000002</v>
      </c>
      <c r="AI139" s="25">
        <f t="shared" si="17"/>
        <v>80.317555555555543</v>
      </c>
      <c r="AJ139" s="9">
        <f t="shared" si="18"/>
        <v>0.19978895046803463</v>
      </c>
      <c r="AK139" s="9">
        <f t="shared" si="19"/>
        <v>0.19978895046803463</v>
      </c>
      <c r="AL139" s="9">
        <f t="shared" si="20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66C36-807B-4837-A9A6-64DC6E182F79}">
  <dimension ref="A1:AR145"/>
  <sheetViews>
    <sheetView zoomScale="70" zoomScaleNormal="70" workbookViewId="0">
      <pane ySplit="1" topLeftCell="A83" activePane="bottomLeft" state="frozen"/>
      <selection pane="bottomLeft" activeCell="L98" sqref="L98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Forward!K86+('Swap - Encargos'!X3)</f>
        <v>257</v>
      </c>
      <c r="L86" s="4">
        <f>Forward!L86+('Swap - Encargos'!Y3)</f>
        <v>264</v>
      </c>
      <c r="M86" s="4">
        <f>Forward!M86+('Swap - Encargos'!Z3)</f>
        <v>235</v>
      </c>
      <c r="N86" s="4">
        <f>Forward!N86+('Swap - Encargos'!AA3)</f>
        <v>222</v>
      </c>
      <c r="O86" s="4">
        <f>Forward!O86+('Swap - Encargos'!AB3)</f>
        <v>211</v>
      </c>
      <c r="P86" s="4">
        <f>Forward!P86+('Swap - Encargos'!AC3)</f>
        <v>206</v>
      </c>
      <c r="Q86" s="4">
        <f>Forward!Q86+('Swap - Encargos'!AD3)</f>
        <v>199</v>
      </c>
      <c r="R86" s="4">
        <f>Forward!R86+('Swap - Encargos'!AE3)</f>
        <v>193</v>
      </c>
      <c r="S86" s="4">
        <f>Forward!S86+('Swap - Encargos'!AF3)</f>
        <v>189</v>
      </c>
      <c r="T86" s="4">
        <f>Forward!T86+('Swap - Encargos'!AG3)</f>
        <v>184</v>
      </c>
      <c r="U86" s="4">
        <f>Forward!U86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252</v>
      </c>
      <c r="X86" s="20">
        <f t="shared" ref="X86:X139" si="1">AVERAGE($W$2:$W$198)</f>
        <v>223.10648148148141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237.8</v>
      </c>
      <c r="Z86" s="23">
        <f t="shared" ref="Z86:Z139" si="3">AVERAGE($Y$2:$Y$198)</f>
        <v>216.82746913580252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39" si="4">$AE86+$AA86</f>
        <v>335.89</v>
      </c>
      <c r="AG86" s="14">
        <f t="shared" ref="AG86:AG130" si="5">$AE86+$AB86</f>
        <v>371</v>
      </c>
      <c r="AH86" s="8">
        <f t="shared" ref="AH86:AH139" si="6">$AE86+$AC86</f>
        <v>403.95</v>
      </c>
      <c r="AI86" s="25">
        <f t="shared" ref="AI86:AI134" si="7">(AE86-W86)</f>
        <v>54</v>
      </c>
      <c r="AJ86" s="9">
        <f t="shared" ref="AJ86:AJ134" si="8">(AE86-W86)/AE86</f>
        <v>0.17647058823529413</v>
      </c>
      <c r="AK86" s="9">
        <f t="shared" ref="AK86:AK130" si="9">IF(AJ86&gt;0,AJ86,0)</f>
        <v>0.17647058823529413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Forward!K87+('Swap - Encargos'!X4)</f>
        <v>196</v>
      </c>
      <c r="L87" s="4">
        <f>Forward!L87+('Swap - Encargos'!Y4)</f>
        <v>255</v>
      </c>
      <c r="M87" s="4">
        <f>Forward!M87+('Swap - Encargos'!Z4)</f>
        <v>241</v>
      </c>
      <c r="N87" s="4">
        <f>Forward!N87+('Swap - Encargos'!AA4)</f>
        <v>221</v>
      </c>
      <c r="O87" s="4">
        <f>Forward!O87+('Swap - Encargos'!AB4)</f>
        <v>214</v>
      </c>
      <c r="P87" s="4">
        <f>Forward!P87+('Swap - Encargos'!AC4)</f>
        <v>207</v>
      </c>
      <c r="Q87" s="4">
        <f>Forward!Q87+('Swap - Encargos'!AD4)</f>
        <v>202</v>
      </c>
      <c r="R87" s="4">
        <f>Forward!R87+('Swap - Encargos'!AE4)</f>
        <v>195</v>
      </c>
      <c r="S87" s="4">
        <f>Forward!S87+('Swap - Encargos'!AF4)</f>
        <v>190</v>
      </c>
      <c r="T87" s="4">
        <f>Forward!T87+('Swap - Encargos'!AG4)</f>
        <v>186</v>
      </c>
      <c r="U87" s="4">
        <f>Forward!U87</f>
        <v>0</v>
      </c>
      <c r="V87" s="6"/>
      <c r="W87" s="20">
        <f t="shared" si="0"/>
        <v>231.36111111111111</v>
      </c>
      <c r="X87" s="20">
        <f t="shared" si="1"/>
        <v>223.10648148148141</v>
      </c>
      <c r="Y87" s="23">
        <f t="shared" si="2"/>
        <v>225.58333333333334</v>
      </c>
      <c r="Z87" s="23">
        <f t="shared" si="3"/>
        <v>216.82746913580252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74.638888888888886</v>
      </c>
      <c r="AJ87" s="9">
        <f t="shared" si="8"/>
        <v>0.24391793754538851</v>
      </c>
      <c r="AK87" s="9">
        <f t="shared" si="9"/>
        <v>0.24391793754538851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Forward!K88+('Swap - Encargos'!X5)</f>
        <v>212</v>
      </c>
      <c r="L88" s="4">
        <f>Forward!L88+('Swap - Encargos'!Y5)</f>
        <v>279</v>
      </c>
      <c r="M88" s="4">
        <f>Forward!M88+('Swap - Encargos'!Z5)</f>
        <v>246</v>
      </c>
      <c r="N88" s="4">
        <f>Forward!N88+('Swap - Encargos'!AA5)</f>
        <v>222</v>
      </c>
      <c r="O88" s="4">
        <f>Forward!O88+('Swap - Encargos'!AB5)</f>
        <v>215</v>
      </c>
      <c r="P88" s="4">
        <f>Forward!P88+('Swap - Encargos'!AC5)</f>
        <v>205</v>
      </c>
      <c r="Q88" s="4">
        <f>Forward!Q88+('Swap - Encargos'!AD5)</f>
        <v>199</v>
      </c>
      <c r="R88" s="4">
        <f>Forward!R88+('Swap - Encargos'!AE5)</f>
        <v>196</v>
      </c>
      <c r="S88" s="4">
        <f>Forward!S88+('Swap - Encargos'!AF5)</f>
        <v>192</v>
      </c>
      <c r="T88" s="4">
        <f>Forward!T88+('Swap - Encargos'!AG5)</f>
        <v>186</v>
      </c>
      <c r="U88" s="4">
        <f>Forward!U88</f>
        <v>0</v>
      </c>
      <c r="V88" s="6"/>
      <c r="W88" s="20">
        <f t="shared" si="0"/>
        <v>246.22222222222223</v>
      </c>
      <c r="X88" s="20">
        <f t="shared" si="1"/>
        <v>223.10648148148141</v>
      </c>
      <c r="Y88" s="23">
        <f t="shared" si="2"/>
        <v>234.56666666666666</v>
      </c>
      <c r="Z88" s="23">
        <f t="shared" si="3"/>
        <v>216.82746913580252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59.777777777777771</v>
      </c>
      <c r="AJ88" s="9">
        <f t="shared" si="8"/>
        <v>0.19535221496005808</v>
      </c>
      <c r="AK88" s="9">
        <f t="shared" si="9"/>
        <v>0.19535221496005808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Forward!K89+('Swap - Encargos'!X6)</f>
        <v>193</v>
      </c>
      <c r="L89" s="4">
        <f>Forward!L89+('Swap - Encargos'!Y6)</f>
        <v>278</v>
      </c>
      <c r="M89" s="4">
        <f>Forward!M89+('Swap - Encargos'!Z6)</f>
        <v>255</v>
      </c>
      <c r="N89" s="4">
        <f>Forward!N89+('Swap - Encargos'!AA6)</f>
        <v>222</v>
      </c>
      <c r="O89" s="4">
        <f>Forward!O89+('Swap - Encargos'!AB6)</f>
        <v>214</v>
      </c>
      <c r="P89" s="4">
        <f>Forward!P89+('Swap - Encargos'!AC6)</f>
        <v>208</v>
      </c>
      <c r="Q89" s="4">
        <f>Forward!Q89+('Swap - Encargos'!AD6)</f>
        <v>203</v>
      </c>
      <c r="R89" s="4">
        <f>Forward!R89+('Swap - Encargos'!AE6)</f>
        <v>196</v>
      </c>
      <c r="S89" s="4">
        <f>Forward!S89+('Swap - Encargos'!AF6)</f>
        <v>193</v>
      </c>
      <c r="T89" s="4">
        <f>Forward!T89+('Swap - Encargos'!AG6)</f>
        <v>189</v>
      </c>
      <c r="U89" s="4">
        <f>Forward!U89</f>
        <v>0</v>
      </c>
      <c r="V89" s="6"/>
      <c r="W89" s="20">
        <f t="shared" si="0"/>
        <v>244.41666666666666</v>
      </c>
      <c r="X89" s="20">
        <f t="shared" si="1"/>
        <v>223.10648148148141</v>
      </c>
      <c r="Y89" s="23">
        <f t="shared" si="2"/>
        <v>233.15</v>
      </c>
      <c r="Z89" s="23">
        <f t="shared" si="3"/>
        <v>216.82746913580252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61.583333333333343</v>
      </c>
      <c r="AJ89" s="9">
        <f t="shared" si="8"/>
        <v>0.20125272331154687</v>
      </c>
      <c r="AK89" s="9">
        <f t="shared" si="9"/>
        <v>0.20125272331154687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Forward!K90+('Swap - Encargos'!X7)</f>
        <v>191</v>
      </c>
      <c r="L90" s="4">
        <f>Forward!L90+('Swap - Encargos'!Y7)</f>
        <v>255</v>
      </c>
      <c r="M90" s="4">
        <f>Forward!M90+('Swap - Encargos'!Z7)</f>
        <v>249</v>
      </c>
      <c r="N90" s="4">
        <f>Forward!N90+('Swap - Encargos'!AA7)</f>
        <v>231</v>
      </c>
      <c r="O90" s="4">
        <f>Forward!O90+('Swap - Encargos'!AB7)</f>
        <v>222</v>
      </c>
      <c r="P90" s="4">
        <f>Forward!P90+('Swap - Encargos'!AC7)</f>
        <v>214</v>
      </c>
      <c r="Q90" s="4">
        <f>Forward!Q90+('Swap - Encargos'!AD7)</f>
        <v>210</v>
      </c>
      <c r="R90" s="4">
        <f>Forward!R90+('Swap - Encargos'!AE7)</f>
        <v>203</v>
      </c>
      <c r="S90" s="4">
        <f>Forward!S90+('Swap - Encargos'!AF7)</f>
        <v>197</v>
      </c>
      <c r="T90" s="4">
        <f>Forward!T90+('Swap - Encargos'!AG7)</f>
        <v>195</v>
      </c>
      <c r="U90" s="4">
        <f>Forward!U90</f>
        <v>0</v>
      </c>
      <c r="V90" s="6"/>
      <c r="W90" s="20">
        <f t="shared" si="0"/>
        <v>236.11111111111111</v>
      </c>
      <c r="X90" s="20">
        <f t="shared" si="1"/>
        <v>223.10648148148141</v>
      </c>
      <c r="Y90" s="23">
        <f t="shared" si="2"/>
        <v>231.13333333333333</v>
      </c>
      <c r="Z90" s="23">
        <f t="shared" si="3"/>
        <v>216.82746913580252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69.888888888888886</v>
      </c>
      <c r="AJ90" s="9">
        <f t="shared" si="8"/>
        <v>0.22839506172839505</v>
      </c>
      <c r="AK90" s="9">
        <f t="shared" si="9"/>
        <v>0.22839506172839505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Forward!K91+('Swap - Encargos'!X8)</f>
        <v>184</v>
      </c>
      <c r="L91" s="4">
        <f>Forward!L91+('Swap - Encargos'!Y8)</f>
        <v>252</v>
      </c>
      <c r="M91" s="4">
        <f>Forward!M91+('Swap - Encargos'!Z8)</f>
        <v>244</v>
      </c>
      <c r="N91" s="4">
        <f>Forward!N91+('Swap - Encargos'!AA8)</f>
        <v>223</v>
      </c>
      <c r="O91" s="4">
        <f>Forward!O91+('Swap - Encargos'!AB8)</f>
        <v>215</v>
      </c>
      <c r="P91" s="4">
        <f>Forward!P91+('Swap - Encargos'!AC8)</f>
        <v>209</v>
      </c>
      <c r="Q91" s="4">
        <f>Forward!Q91+('Swap - Encargos'!AD8)</f>
        <v>202</v>
      </c>
      <c r="R91" s="4">
        <f>Forward!R91+('Swap - Encargos'!AE8)</f>
        <v>198</v>
      </c>
      <c r="S91" s="4">
        <f>Forward!S91+('Swap - Encargos'!AF8)</f>
        <v>194</v>
      </c>
      <c r="T91" s="4">
        <f>Forward!T91+('Swap - Encargos'!AG8)</f>
        <v>188</v>
      </c>
      <c r="U91" s="4">
        <f>Forward!U91</f>
        <v>0</v>
      </c>
      <c r="V91" s="6"/>
      <c r="W91" s="20">
        <f t="shared" si="0"/>
        <v>232.08333333333334</v>
      </c>
      <c r="X91" s="20">
        <f t="shared" si="1"/>
        <v>223.10648148148141</v>
      </c>
      <c r="Y91" s="23">
        <f t="shared" si="2"/>
        <v>225.68333333333334</v>
      </c>
      <c r="Z91" s="23">
        <f t="shared" si="3"/>
        <v>216.82746913580252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73.916666666666657</v>
      </c>
      <c r="AJ91" s="9">
        <f t="shared" si="8"/>
        <v>0.24155773420479298</v>
      </c>
      <c r="AK91" s="9">
        <f t="shared" si="9"/>
        <v>0.24155773420479298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Forward!K92+('Swap - Encargos'!X9)</f>
        <v>117</v>
      </c>
      <c r="L92" s="4">
        <f>Forward!L92+('Swap - Encargos'!Y9)</f>
        <v>240</v>
      </c>
      <c r="M92" s="4">
        <f>Forward!M92+('Swap - Encargos'!Z9)</f>
        <v>239</v>
      </c>
      <c r="N92" s="4">
        <f>Forward!N92+('Swap - Encargos'!AA9)</f>
        <v>224</v>
      </c>
      <c r="O92" s="4">
        <f>Forward!O92+('Swap - Encargos'!AB9)</f>
        <v>215</v>
      </c>
      <c r="P92" s="4">
        <f>Forward!P92+('Swap - Encargos'!AC9)</f>
        <v>210</v>
      </c>
      <c r="Q92" s="4">
        <f>Forward!Q92+('Swap - Encargos'!AD9)</f>
        <v>204</v>
      </c>
      <c r="R92" s="4">
        <f>Forward!R92+('Swap - Encargos'!AE9)</f>
        <v>197</v>
      </c>
      <c r="S92" s="4">
        <f>Forward!S92+('Swap - Encargos'!AF9)</f>
        <v>193</v>
      </c>
      <c r="T92" s="4">
        <f>Forward!T92+('Swap - Encargos'!AG9)</f>
        <v>190</v>
      </c>
      <c r="U92" s="4">
        <f>Forward!U92</f>
        <v>0</v>
      </c>
      <c r="V92" s="6"/>
      <c r="W92" s="20">
        <f t="shared" si="0"/>
        <v>216.5</v>
      </c>
      <c r="X92" s="20">
        <f t="shared" si="1"/>
        <v>223.10648148148141</v>
      </c>
      <c r="Y92" s="23">
        <f t="shared" si="2"/>
        <v>216.3</v>
      </c>
      <c r="Z92" s="23">
        <f t="shared" si="3"/>
        <v>216.82746913580252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89.5</v>
      </c>
      <c r="AJ92" s="9">
        <f t="shared" si="8"/>
        <v>0.29248366013071897</v>
      </c>
      <c r="AK92" s="9">
        <f t="shared" si="9"/>
        <v>0.29248366013071897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Forward!K93+('Swap - Encargos'!X10)</f>
        <v>121</v>
      </c>
      <c r="L93" s="4">
        <f>Forward!L93+('Swap - Encargos'!Y10)</f>
        <v>226</v>
      </c>
      <c r="M93" s="4">
        <f>Forward!M93+('Swap - Encargos'!Z10)</f>
        <v>229</v>
      </c>
      <c r="N93" s="4">
        <f>Forward!N93+('Swap - Encargos'!AA10)</f>
        <v>219</v>
      </c>
      <c r="O93" s="4">
        <f>Forward!O93+('Swap - Encargos'!AB10)</f>
        <v>213</v>
      </c>
      <c r="P93" s="4">
        <f>Forward!P93+('Swap - Encargos'!AC10)</f>
        <v>202</v>
      </c>
      <c r="Q93" s="4">
        <f>Forward!Q93+('Swap - Encargos'!AD10)</f>
        <v>199</v>
      </c>
      <c r="R93" s="4">
        <f>Forward!R93+('Swap - Encargos'!AE10)</f>
        <v>195</v>
      </c>
      <c r="S93" s="4">
        <f>Forward!S93+('Swap - Encargos'!AF10)</f>
        <v>187</v>
      </c>
      <c r="T93" s="4">
        <f>Forward!T93+('Swap - Encargos'!AG10)</f>
        <v>184</v>
      </c>
      <c r="U93" s="4">
        <f>Forward!U93</f>
        <v>0</v>
      </c>
      <c r="V93" s="6"/>
      <c r="W93" s="20">
        <f t="shared" si="0"/>
        <v>211.05555555555554</v>
      </c>
      <c r="X93" s="20">
        <f t="shared" si="1"/>
        <v>223.10648148148141</v>
      </c>
      <c r="Y93" s="23">
        <f t="shared" si="2"/>
        <v>211.05</v>
      </c>
      <c r="Z93" s="23">
        <f t="shared" si="3"/>
        <v>216.82746913580252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94.944444444444457</v>
      </c>
      <c r="AJ93" s="9">
        <f t="shared" si="8"/>
        <v>0.31027596223674658</v>
      </c>
      <c r="AK93" s="9">
        <f t="shared" si="9"/>
        <v>0.31027596223674658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Forward!K94+('Swap - Encargos'!X11)</f>
        <v>141</v>
      </c>
      <c r="L94" s="4">
        <f>Forward!L94+('Swap - Encargos'!Y11)</f>
        <v>218</v>
      </c>
      <c r="M94" s="4">
        <f>Forward!M94+('Swap - Encargos'!Z11)</f>
        <v>226</v>
      </c>
      <c r="N94" s="4">
        <f>Forward!N94+('Swap - Encargos'!AA11)</f>
        <v>220</v>
      </c>
      <c r="O94" s="4">
        <f>Forward!O94+('Swap - Encargos'!AB11)</f>
        <v>213</v>
      </c>
      <c r="P94" s="4">
        <f>Forward!P94+('Swap - Encargos'!AC11)</f>
        <v>204</v>
      </c>
      <c r="Q94" s="4">
        <f>Forward!Q94+('Swap - Encargos'!AD11)</f>
        <v>201</v>
      </c>
      <c r="R94" s="4">
        <f>Forward!R94+('Swap - Encargos'!AE11)</f>
        <v>195</v>
      </c>
      <c r="S94" s="4">
        <f>Forward!S94+('Swap - Encargos'!AF11)</f>
        <v>190</v>
      </c>
      <c r="T94" s="4">
        <f>Forward!T94+('Swap - Encargos'!AG11)</f>
        <v>184</v>
      </c>
      <c r="U94" s="4">
        <f>Forward!U94</f>
        <v>0</v>
      </c>
      <c r="V94" s="6"/>
      <c r="W94" s="20">
        <f t="shared" si="0"/>
        <v>212.55555555555554</v>
      </c>
      <c r="X94" s="20">
        <f t="shared" si="1"/>
        <v>223.10648148148141</v>
      </c>
      <c r="Y94" s="23">
        <f t="shared" si="2"/>
        <v>212</v>
      </c>
      <c r="Z94" s="23">
        <f t="shared" si="3"/>
        <v>216.82746913580252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93.444444444444457</v>
      </c>
      <c r="AJ94" s="9">
        <f t="shared" si="8"/>
        <v>0.30537400145243287</v>
      </c>
      <c r="AK94" s="9">
        <f t="shared" si="9"/>
        <v>0.30537400145243287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Forward!K95+('Swap - Encargos'!X12)</f>
        <v>118</v>
      </c>
      <c r="L95" s="4">
        <f>Forward!L95+('Swap - Encargos'!Y12)</f>
        <v>187</v>
      </c>
      <c r="M95" s="4">
        <f>Forward!M95+('Swap - Encargos'!Z12)</f>
        <v>205</v>
      </c>
      <c r="N95" s="4">
        <f>Forward!N95+('Swap - Encargos'!AA12)</f>
        <v>205</v>
      </c>
      <c r="O95" s="4">
        <f>Forward!O95+('Swap - Encargos'!AB12)</f>
        <v>199</v>
      </c>
      <c r="P95" s="4">
        <f>Forward!P95+('Swap - Encargos'!AC12)</f>
        <v>195</v>
      </c>
      <c r="Q95" s="4">
        <f>Forward!Q95+('Swap - Encargos'!AD12)</f>
        <v>193</v>
      </c>
      <c r="R95" s="4">
        <f>Forward!R95+('Swap - Encargos'!AE12)</f>
        <v>188</v>
      </c>
      <c r="S95" s="4">
        <f>Forward!S95+('Swap - Encargos'!AF12)</f>
        <v>183</v>
      </c>
      <c r="T95" s="4">
        <f>Forward!T95+('Swap - Encargos'!AG12)</f>
        <v>177</v>
      </c>
      <c r="U95" s="4">
        <f>Forward!U95</f>
        <v>0</v>
      </c>
      <c r="V95" s="6"/>
      <c r="W95" s="20">
        <f t="shared" si="0"/>
        <v>191.75</v>
      </c>
      <c r="X95" s="20">
        <f t="shared" si="1"/>
        <v>223.10648148148141</v>
      </c>
      <c r="Y95" s="23">
        <f t="shared" si="2"/>
        <v>194.35</v>
      </c>
      <c r="Z95" s="23">
        <f t="shared" si="3"/>
        <v>216.82746913580252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114.25</v>
      </c>
      <c r="AJ95" s="9">
        <f t="shared" si="8"/>
        <v>0.37336601307189543</v>
      </c>
      <c r="AK95" s="9">
        <f t="shared" si="9"/>
        <v>0.37336601307189543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Forward!K96+('Swap - Encargos'!X13)</f>
        <v>112</v>
      </c>
      <c r="L96" s="4">
        <f>Forward!L96+('Swap - Encargos'!Y13)</f>
        <v>144</v>
      </c>
      <c r="M96" s="4">
        <f>Forward!M96+('Swap - Encargos'!Z13)</f>
        <v>186</v>
      </c>
      <c r="N96" s="4">
        <f>Forward!N96+('Swap - Encargos'!AA13)</f>
        <v>193</v>
      </c>
      <c r="O96" s="4">
        <f>Forward!O96+('Swap - Encargos'!AB13)</f>
        <v>187</v>
      </c>
      <c r="P96" s="4">
        <f>Forward!P96+('Swap - Encargos'!AC13)</f>
        <v>195</v>
      </c>
      <c r="Q96" s="4">
        <f>Forward!Q96+('Swap - Encargos'!AD13)</f>
        <v>193</v>
      </c>
      <c r="R96" s="4">
        <f>Forward!R96+('Swap - Encargos'!AE13)</f>
        <v>188</v>
      </c>
      <c r="S96" s="4">
        <f>Forward!S96+('Swap - Encargos'!AF13)</f>
        <v>182</v>
      </c>
      <c r="T96" s="4">
        <f>Forward!T96+('Swap - Encargos'!AG13)</f>
        <v>178</v>
      </c>
      <c r="U96" s="4">
        <f>Forward!U96</f>
        <v>0</v>
      </c>
      <c r="V96" s="6"/>
      <c r="W96" s="20">
        <f t="shared" si="0"/>
        <v>169.83333333333334</v>
      </c>
      <c r="X96" s="20">
        <f t="shared" si="1"/>
        <v>223.10648148148141</v>
      </c>
      <c r="Y96" s="23">
        <f t="shared" si="2"/>
        <v>178.23333333333332</v>
      </c>
      <c r="Z96" s="23">
        <f t="shared" si="3"/>
        <v>216.82746913580252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136.16666666666666</v>
      </c>
      <c r="AJ96" s="9">
        <f t="shared" si="8"/>
        <v>0.44498910675381259</v>
      </c>
      <c r="AK96" s="9">
        <f t="shared" si="9"/>
        <v>0.44498910675381259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Forward!K97+('Swap - Encargos'!X14)</f>
        <v>114</v>
      </c>
      <c r="L97" s="4">
        <f>Forward!L97+('Swap - Encargos'!Y14)</f>
        <v>138</v>
      </c>
      <c r="M97" s="4">
        <f>Forward!M97+('Swap - Encargos'!Z14)</f>
        <v>178</v>
      </c>
      <c r="N97" s="4">
        <f>Forward!N97+('Swap - Encargos'!AA14)</f>
        <v>192</v>
      </c>
      <c r="O97" s="4">
        <f>Forward!O97+('Swap - Encargos'!AB14)</f>
        <v>182</v>
      </c>
      <c r="P97" s="4">
        <f>Forward!P97+('Swap - Encargos'!AC14)</f>
        <v>196</v>
      </c>
      <c r="Q97" s="4">
        <f>Forward!Q97+('Swap - Encargos'!AD14)</f>
        <v>191</v>
      </c>
      <c r="R97" s="4">
        <f>Forward!R97+('Swap - Encargos'!AE14)</f>
        <v>185</v>
      </c>
      <c r="S97" s="4">
        <f>Forward!S97+('Swap - Encargos'!AF14)</f>
        <v>181</v>
      </c>
      <c r="T97" s="4">
        <f>Forward!T97+('Swap - Encargos'!AG14)</f>
        <v>177</v>
      </c>
      <c r="U97" s="4">
        <f>Forward!U97</f>
        <v>0</v>
      </c>
      <c r="V97" s="6"/>
      <c r="W97" s="20">
        <f t="shared" si="0"/>
        <v>167.16666666666666</v>
      </c>
      <c r="X97" s="20">
        <f t="shared" si="1"/>
        <v>223.10648148148141</v>
      </c>
      <c r="Y97" s="23">
        <f t="shared" si="2"/>
        <v>175.83333333333334</v>
      </c>
      <c r="Z97" s="23">
        <f t="shared" si="3"/>
        <v>216.82746913580252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138.83333333333334</v>
      </c>
      <c r="AJ97" s="9">
        <f t="shared" si="8"/>
        <v>0.45370370370370372</v>
      </c>
      <c r="AK97" s="9">
        <f t="shared" si="9"/>
        <v>0.45370370370370372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Forward!L98+('Swap - Encargos'!Y15)</f>
        <v>130</v>
      </c>
      <c r="M98" s="4">
        <f>Forward!M98+('Swap - Encargos'!Z15)</f>
        <v>150</v>
      </c>
      <c r="N98" s="4">
        <f>Forward!N98+('Swap - Encargos'!AA15)</f>
        <v>166</v>
      </c>
      <c r="O98" s="4">
        <f>Forward!O98+('Swap - Encargos'!AB15)</f>
        <v>180</v>
      </c>
      <c r="P98" s="4">
        <f>Forward!P98+('Swap - Encargos'!AC15)</f>
        <v>199</v>
      </c>
      <c r="Q98" s="4">
        <f>Forward!Q98+('Swap - Encargos'!AD15)</f>
        <v>194</v>
      </c>
      <c r="R98" s="4">
        <f>Forward!R98+('Swap - Encargos'!AE15)</f>
        <v>191</v>
      </c>
      <c r="S98" s="4">
        <f>Forward!S98+('Swap - Encargos'!AF15)</f>
        <v>187</v>
      </c>
      <c r="T98" s="4">
        <f>Forward!T98+('Swap - Encargos'!AG15)</f>
        <v>182</v>
      </c>
      <c r="U98" s="4">
        <f>Forward!U98</f>
        <v>0</v>
      </c>
      <c r="V98" s="6"/>
      <c r="W98" s="20">
        <f t="shared" si="0"/>
        <v>148.66666666666666</v>
      </c>
      <c r="X98" s="20">
        <f t="shared" si="1"/>
        <v>223.10648148148141</v>
      </c>
      <c r="Y98" s="23">
        <f t="shared" si="2"/>
        <v>165</v>
      </c>
      <c r="Z98" s="23">
        <f t="shared" si="3"/>
        <v>216.82746913580252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168.13333333333335</v>
      </c>
      <c r="AJ98" s="9">
        <f t="shared" si="8"/>
        <v>0.53072390572390582</v>
      </c>
      <c r="AK98" s="9">
        <f t="shared" si="9"/>
        <v>0.53072390572390582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Forward!L99+('Swap - Encargos'!Y16)</f>
        <v>130</v>
      </c>
      <c r="M99" s="4">
        <f>Forward!M99+('Swap - Encargos'!Z16)</f>
        <v>142</v>
      </c>
      <c r="N99" s="4">
        <f>Forward!N99+('Swap - Encargos'!AA16)</f>
        <v>157</v>
      </c>
      <c r="O99" s="4">
        <f>Forward!O99+('Swap - Encargos'!AB16)</f>
        <v>166</v>
      </c>
      <c r="P99" s="4">
        <f>Forward!P99+('Swap - Encargos'!AC16)</f>
        <v>202</v>
      </c>
      <c r="Q99" s="4">
        <f>Forward!Q99+('Swap - Encargos'!AD16)</f>
        <v>201</v>
      </c>
      <c r="R99" s="4">
        <f>Forward!R99+('Swap - Encargos'!AE16)</f>
        <v>194</v>
      </c>
      <c r="S99" s="4">
        <f>Forward!S99+('Swap - Encargos'!AF16)</f>
        <v>191</v>
      </c>
      <c r="T99" s="4">
        <f>Forward!T99+('Swap - Encargos'!AG16)</f>
        <v>186</v>
      </c>
      <c r="U99" s="4">
        <f>Forward!U99</f>
        <v>0</v>
      </c>
      <c r="V99" s="6"/>
      <c r="W99" s="20">
        <f t="shared" si="0"/>
        <v>144</v>
      </c>
      <c r="X99" s="20">
        <f t="shared" si="1"/>
        <v>223.10648148148141</v>
      </c>
      <c r="Y99" s="23">
        <f t="shared" si="2"/>
        <v>160.58333333333334</v>
      </c>
      <c r="Z99" s="23">
        <f t="shared" si="3"/>
        <v>216.82746913580252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172.8</v>
      </c>
      <c r="AJ99" s="9">
        <f t="shared" si="8"/>
        <v>0.54545454545454553</v>
      </c>
      <c r="AK99" s="9">
        <f t="shared" si="9"/>
        <v>0.54545454545454553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Forward!L100+('Swap - Encargos'!Y17)</f>
        <v>124</v>
      </c>
      <c r="M100" s="4">
        <f>Forward!M100+('Swap - Encargos'!Z17)</f>
        <v>137</v>
      </c>
      <c r="N100" s="4">
        <f>Forward!N100+('Swap - Encargos'!AA17)</f>
        <v>151</v>
      </c>
      <c r="O100" s="4">
        <f>Forward!O100+('Swap - Encargos'!AB17)</f>
        <v>160</v>
      </c>
      <c r="P100" s="4">
        <f>Forward!P100+('Swap - Encargos'!AC17)</f>
        <v>180</v>
      </c>
      <c r="Q100" s="4">
        <f>Forward!Q100+('Swap - Encargos'!AD17)</f>
        <v>194</v>
      </c>
      <c r="R100" s="4">
        <f>Forward!R100+('Swap - Encargos'!AE17)</f>
        <v>186</v>
      </c>
      <c r="S100" s="4">
        <f>Forward!S100+('Swap - Encargos'!AF17)</f>
        <v>184</v>
      </c>
      <c r="T100" s="4">
        <f>Forward!T100+('Swap - Encargos'!AG17)</f>
        <v>178</v>
      </c>
      <c r="U100" s="4">
        <f>Forward!U100</f>
        <v>0</v>
      </c>
      <c r="V100" s="6"/>
      <c r="W100" s="20">
        <f t="shared" si="0"/>
        <v>139.33333333333334</v>
      </c>
      <c r="X100" s="20">
        <f t="shared" si="1"/>
        <v>223.10648148148141</v>
      </c>
      <c r="Y100" s="23">
        <f t="shared" si="2"/>
        <v>152.73333333333332</v>
      </c>
      <c r="Z100" s="23">
        <f t="shared" si="3"/>
        <v>216.82746913580252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177.46666666666667</v>
      </c>
      <c r="AJ100" s="9">
        <f t="shared" si="8"/>
        <v>0.56018518518518512</v>
      </c>
      <c r="AK100" s="9">
        <f t="shared" si="9"/>
        <v>0.56018518518518512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Forward!L101+('Swap - Encargos'!Y18)</f>
        <v>122</v>
      </c>
      <c r="M101" s="4">
        <f>Forward!M101+('Swap - Encargos'!Z18)</f>
        <v>126</v>
      </c>
      <c r="N101" s="4">
        <f>Forward!N101+('Swap - Encargos'!AA18)</f>
        <v>135</v>
      </c>
      <c r="O101" s="4">
        <f>Forward!O101+('Swap - Encargos'!AB18)</f>
        <v>149</v>
      </c>
      <c r="P101" s="4">
        <f>Forward!P101+('Swap - Encargos'!AC18)</f>
        <v>170</v>
      </c>
      <c r="Q101" s="4">
        <f>Forward!Q101+('Swap - Encargos'!AD18)</f>
        <v>185</v>
      </c>
      <c r="R101" s="4">
        <f>Forward!R101+('Swap - Encargos'!AE18)</f>
        <v>186</v>
      </c>
      <c r="S101" s="4">
        <f>Forward!S101+('Swap - Encargos'!AF18)</f>
        <v>183</v>
      </c>
      <c r="T101" s="4">
        <f>Forward!T101+('Swap - Encargos'!AG18)</f>
        <v>180</v>
      </c>
      <c r="U101" s="4">
        <f>Forward!U101</f>
        <v>0</v>
      </c>
      <c r="V101" s="6"/>
      <c r="W101" s="20">
        <f t="shared" si="0"/>
        <v>129.91666666666666</v>
      </c>
      <c r="X101" s="20">
        <f t="shared" si="1"/>
        <v>223.10648148148141</v>
      </c>
      <c r="Y101" s="23">
        <f t="shared" si="2"/>
        <v>143.55000000000001</v>
      </c>
      <c r="Z101" s="23">
        <f t="shared" si="3"/>
        <v>216.82746913580252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186.88333333333335</v>
      </c>
      <c r="AJ101" s="9">
        <f t="shared" si="8"/>
        <v>0.58990951178451179</v>
      </c>
      <c r="AK101" s="9">
        <f t="shared" si="9"/>
        <v>0.58990951178451179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Forward!L102+('Swap - Encargos'!Y19)</f>
        <v>128</v>
      </c>
      <c r="M102" s="4">
        <f>Forward!M102+('Swap - Encargos'!Z19)</f>
        <v>129</v>
      </c>
      <c r="N102" s="4">
        <f>Forward!N102+('Swap - Encargos'!AA19)</f>
        <v>140</v>
      </c>
      <c r="O102" s="4">
        <f>Forward!O102+('Swap - Encargos'!AB19)</f>
        <v>153</v>
      </c>
      <c r="P102" s="4">
        <f>Forward!P102+('Swap - Encargos'!AC19)</f>
        <v>167</v>
      </c>
      <c r="Q102" s="4">
        <f>Forward!Q102+('Swap - Encargos'!AD19)</f>
        <v>180</v>
      </c>
      <c r="R102" s="4">
        <f>Forward!R102+('Swap - Encargos'!AE19)</f>
        <v>181</v>
      </c>
      <c r="S102" s="4">
        <f>Forward!S102+('Swap - Encargos'!AF19)</f>
        <v>176</v>
      </c>
      <c r="T102" s="4">
        <f>Forward!T102+('Swap - Encargos'!AG19)</f>
        <v>176</v>
      </c>
      <c r="U102" s="4">
        <f>Forward!U102</f>
        <v>0</v>
      </c>
      <c r="V102" s="6"/>
      <c r="W102" s="20">
        <f t="shared" si="0"/>
        <v>135.11111111111111</v>
      </c>
      <c r="X102" s="20">
        <f t="shared" si="1"/>
        <v>223.10648148148141</v>
      </c>
      <c r="Y102" s="23">
        <f t="shared" si="2"/>
        <v>146.86666666666667</v>
      </c>
      <c r="Z102" s="23">
        <f t="shared" si="3"/>
        <v>216.82746913580252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181.6888888888889</v>
      </c>
      <c r="AJ102" s="9">
        <f t="shared" si="8"/>
        <v>0.57351290684624023</v>
      </c>
      <c r="AK102" s="9">
        <f t="shared" si="9"/>
        <v>0.57351290684624023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Forward!L103+('Swap - Encargos'!Y20)</f>
        <v>128</v>
      </c>
      <c r="M103" s="4">
        <f>Forward!M103+('Swap - Encargos'!Z20)</f>
        <v>129</v>
      </c>
      <c r="N103" s="4">
        <f>Forward!N103+('Swap - Encargos'!AA20)</f>
        <v>144</v>
      </c>
      <c r="O103" s="4">
        <f>Forward!O103+('Swap - Encargos'!AB20)</f>
        <v>152</v>
      </c>
      <c r="P103" s="4">
        <f>Forward!P103+('Swap - Encargos'!AC20)</f>
        <v>162</v>
      </c>
      <c r="Q103" s="4">
        <f>Forward!Q103+('Swap - Encargos'!AD20)</f>
        <v>178</v>
      </c>
      <c r="R103" s="4">
        <f>Forward!R103+('Swap - Encargos'!AE20)</f>
        <v>176</v>
      </c>
      <c r="S103" s="4">
        <f>Forward!S103+('Swap - Encargos'!AF20)</f>
        <v>175</v>
      </c>
      <c r="T103" s="4">
        <f>Forward!T103+('Swap - Encargos'!AG20)</f>
        <v>170</v>
      </c>
      <c r="U103" s="4">
        <f>Forward!U103</f>
        <v>0</v>
      </c>
      <c r="V103" s="6"/>
      <c r="W103" s="20">
        <f t="shared" si="0"/>
        <v>137</v>
      </c>
      <c r="X103" s="20">
        <f t="shared" si="1"/>
        <v>223.10648148148141</v>
      </c>
      <c r="Y103" s="23">
        <f t="shared" si="2"/>
        <v>147.16666666666666</v>
      </c>
      <c r="Z103" s="23">
        <f t="shared" si="3"/>
        <v>216.82746913580252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179.8</v>
      </c>
      <c r="AJ103" s="9">
        <f t="shared" si="8"/>
        <v>0.56755050505050508</v>
      </c>
      <c r="AK103" s="9">
        <f t="shared" si="9"/>
        <v>0.56755050505050508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Forward!L104+('Swap - Encargos'!Y21)</f>
        <v>131</v>
      </c>
      <c r="M104" s="4">
        <f>Forward!M104+('Swap - Encargos'!Z21)</f>
        <v>131</v>
      </c>
      <c r="N104" s="4">
        <f>Forward!N104+('Swap - Encargos'!AA21)</f>
        <v>145</v>
      </c>
      <c r="O104" s="4">
        <f>Forward!O104+('Swap - Encargos'!AB21)</f>
        <v>153</v>
      </c>
      <c r="P104" s="4">
        <f>Forward!P104+('Swap - Encargos'!AC21)</f>
        <v>159</v>
      </c>
      <c r="Q104" s="4">
        <f>Forward!Q104+('Swap - Encargos'!AD21)</f>
        <v>174</v>
      </c>
      <c r="R104" s="4">
        <f>Forward!R104+('Swap - Encargos'!AE21)</f>
        <v>171</v>
      </c>
      <c r="S104" s="4">
        <f>Forward!S104+('Swap - Encargos'!AF21)</f>
        <v>169</v>
      </c>
      <c r="T104" s="4">
        <f>Forward!T104+('Swap - Encargos'!AG21)</f>
        <v>169</v>
      </c>
      <c r="U104" s="4">
        <f>Forward!U104</f>
        <v>0</v>
      </c>
      <c r="V104" s="6"/>
      <c r="W104" s="20">
        <f t="shared" si="0"/>
        <v>139.33333333333334</v>
      </c>
      <c r="X104" s="20">
        <f t="shared" si="1"/>
        <v>223.10648148148141</v>
      </c>
      <c r="Y104" s="23">
        <f t="shared" si="2"/>
        <v>148.1</v>
      </c>
      <c r="Z104" s="23">
        <f t="shared" si="3"/>
        <v>216.82746913580252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177.46666666666667</v>
      </c>
      <c r="AJ104" s="9">
        <f t="shared" si="8"/>
        <v>0.56018518518518512</v>
      </c>
      <c r="AK104" s="9">
        <f t="shared" si="9"/>
        <v>0.56018518518518512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Forward!L105+('Swap - Encargos'!Y22)</f>
        <v>131</v>
      </c>
      <c r="M105" s="4">
        <f>Forward!M105+('Swap - Encargos'!Z22)</f>
        <v>128</v>
      </c>
      <c r="N105" s="4">
        <f>Forward!N105+('Swap - Encargos'!AA22)</f>
        <v>143</v>
      </c>
      <c r="O105" s="4">
        <f>Forward!O105+('Swap - Encargos'!AB22)</f>
        <v>151</v>
      </c>
      <c r="P105" s="4">
        <f>Forward!P105+('Swap - Encargos'!AC22)</f>
        <v>162</v>
      </c>
      <c r="Q105" s="4">
        <f>Forward!Q105+('Swap - Encargos'!AD22)</f>
        <v>174</v>
      </c>
      <c r="R105" s="4">
        <f>Forward!R105+('Swap - Encargos'!AE22)</f>
        <v>172</v>
      </c>
      <c r="S105" s="4">
        <f>Forward!S105+('Swap - Encargos'!AF22)</f>
        <v>171</v>
      </c>
      <c r="T105" s="4">
        <f>Forward!T105+('Swap - Encargos'!AG22)</f>
        <v>166</v>
      </c>
      <c r="U105" s="4">
        <f>Forward!U105</f>
        <v>0</v>
      </c>
      <c r="V105" s="6"/>
      <c r="W105" s="20">
        <f t="shared" si="0"/>
        <v>137.88888888888889</v>
      </c>
      <c r="X105" s="20">
        <f t="shared" si="1"/>
        <v>223.10648148148141</v>
      </c>
      <c r="Y105" s="23">
        <f t="shared" si="2"/>
        <v>148.01666666666668</v>
      </c>
      <c r="Z105" s="23">
        <f t="shared" si="3"/>
        <v>216.82746913580252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178.91111111111113</v>
      </c>
      <c r="AJ105" s="9">
        <f t="shared" si="8"/>
        <v>0.56474466891133557</v>
      </c>
      <c r="AK105" s="9">
        <f t="shared" si="9"/>
        <v>0.56474466891133557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Forward!L106+('Swap - Encargos'!Y23)</f>
        <v>131</v>
      </c>
      <c r="M106" s="4">
        <f>Forward!M106+('Swap - Encargos'!Z23)</f>
        <v>124</v>
      </c>
      <c r="N106" s="4">
        <f>Forward!N106+('Swap - Encargos'!AA23)</f>
        <v>136</v>
      </c>
      <c r="O106" s="4">
        <f>Forward!O106+('Swap - Encargos'!AB23)</f>
        <v>145</v>
      </c>
      <c r="P106" s="4">
        <f>Forward!P106+('Swap - Encargos'!AC23)</f>
        <v>161</v>
      </c>
      <c r="Q106" s="4">
        <f>Forward!Q106+('Swap - Encargos'!AD23)</f>
        <v>173</v>
      </c>
      <c r="R106" s="4">
        <f>Forward!R106+('Swap - Encargos'!AE23)</f>
        <v>173</v>
      </c>
      <c r="S106" s="4">
        <f>Forward!S106+('Swap - Encargos'!AF23)</f>
        <v>168</v>
      </c>
      <c r="T106" s="4">
        <f>Forward!T106+('Swap - Encargos'!AG23)</f>
        <v>167</v>
      </c>
      <c r="U106" s="4">
        <f>Forward!U106</f>
        <v>0</v>
      </c>
      <c r="V106" s="6"/>
      <c r="W106" s="20">
        <f t="shared" si="0"/>
        <v>133.44444444444446</v>
      </c>
      <c r="X106" s="20">
        <f t="shared" si="1"/>
        <v>223.10648148148141</v>
      </c>
      <c r="Y106" s="23">
        <f t="shared" si="2"/>
        <v>145</v>
      </c>
      <c r="Z106" s="23">
        <f t="shared" si="3"/>
        <v>216.82746913580252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183.35555555555555</v>
      </c>
      <c r="AJ106" s="9">
        <f t="shared" si="8"/>
        <v>0.57877384960718292</v>
      </c>
      <c r="AK106" s="9">
        <f t="shared" si="9"/>
        <v>0.57877384960718292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Forward!L107+('Swap - Encargos'!Y24)</f>
        <v>132</v>
      </c>
      <c r="M107" s="4">
        <f>Forward!M107+('Swap - Encargos'!Z24)</f>
        <v>124</v>
      </c>
      <c r="N107" s="4">
        <f>Forward!N107+('Swap - Encargos'!AA24)</f>
        <v>140</v>
      </c>
      <c r="O107" s="4">
        <f>Forward!O107+('Swap - Encargos'!AB24)</f>
        <v>152</v>
      </c>
      <c r="P107" s="4">
        <f>Forward!P107+('Swap - Encargos'!AC24)</f>
        <v>157</v>
      </c>
      <c r="Q107" s="4">
        <f>Forward!Q107+('Swap - Encargos'!AD24)</f>
        <v>170</v>
      </c>
      <c r="R107" s="4">
        <f>Forward!R107+('Swap - Encargos'!AE24)</f>
        <v>171</v>
      </c>
      <c r="S107" s="4">
        <f>Forward!S107+('Swap - Encargos'!AF24)</f>
        <v>169</v>
      </c>
      <c r="T107" s="4">
        <f>Forward!T107+('Swap - Encargos'!AG24)</f>
        <v>166</v>
      </c>
      <c r="U107" s="4">
        <f>Forward!U107</f>
        <v>0</v>
      </c>
      <c r="V107" s="6"/>
      <c r="W107" s="20">
        <f t="shared" si="0"/>
        <v>137</v>
      </c>
      <c r="X107" s="20">
        <f t="shared" si="1"/>
        <v>223.10648148148141</v>
      </c>
      <c r="Y107" s="23">
        <f t="shared" si="2"/>
        <v>146.69999999999999</v>
      </c>
      <c r="Z107" s="23">
        <f t="shared" si="3"/>
        <v>216.82746913580252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179.8</v>
      </c>
      <c r="AJ107" s="9">
        <f t="shared" si="8"/>
        <v>0.56755050505050508</v>
      </c>
      <c r="AK107" s="9">
        <f t="shared" si="9"/>
        <v>0.56755050505050508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Forward!L108+('Swap - Encargos'!Y25)</f>
        <v>131</v>
      </c>
      <c r="M108" s="4">
        <f>Forward!M108+('Swap - Encargos'!Z25)</f>
        <v>139</v>
      </c>
      <c r="N108" s="4">
        <f>Forward!N108+('Swap - Encargos'!AA25)</f>
        <v>152</v>
      </c>
      <c r="O108" s="4">
        <f>Forward!O108+('Swap - Encargos'!AB25)</f>
        <v>159</v>
      </c>
      <c r="P108" s="4">
        <f>Forward!P108+('Swap - Encargos'!AC25)</f>
        <v>158</v>
      </c>
      <c r="Q108" s="4">
        <f>Forward!Q108+('Swap - Encargos'!AD25)</f>
        <v>170</v>
      </c>
      <c r="R108" s="4">
        <f>Forward!R108+('Swap - Encargos'!AE25)</f>
        <v>169</v>
      </c>
      <c r="S108" s="4">
        <f>Forward!S108+('Swap - Encargos'!AF25)</f>
        <v>168</v>
      </c>
      <c r="T108" s="4">
        <f>Forward!T108+('Swap - Encargos'!AG25)</f>
        <v>166</v>
      </c>
      <c r="U108" s="4">
        <f>Forward!U108</f>
        <v>0</v>
      </c>
      <c r="V108" s="6"/>
      <c r="W108" s="20">
        <f t="shared" si="0"/>
        <v>148.44444444444446</v>
      </c>
      <c r="X108" s="20">
        <f t="shared" si="1"/>
        <v>223.10648148148141</v>
      </c>
      <c r="Y108" s="23">
        <f t="shared" si="2"/>
        <v>154.30000000000001</v>
      </c>
      <c r="Z108" s="23">
        <f t="shared" si="3"/>
        <v>216.82746913580252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168.35555555555555</v>
      </c>
      <c r="AJ108" s="9">
        <f t="shared" si="8"/>
        <v>0.53142536475869806</v>
      </c>
      <c r="AK108" s="9">
        <f t="shared" si="9"/>
        <v>0.53142536475869806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Forward!L109+('Swap - Encargos'!Y26)</f>
        <v>131</v>
      </c>
      <c r="M109" s="4">
        <f>Forward!M109+('Swap - Encargos'!Z26)</f>
        <v>136</v>
      </c>
      <c r="N109" s="4">
        <f>Forward!N109+('Swap - Encargos'!AA26)</f>
        <v>167</v>
      </c>
      <c r="O109" s="4">
        <f>Forward!O109+('Swap - Encargos'!AB26)</f>
        <v>174</v>
      </c>
      <c r="P109" s="4">
        <f>Forward!P109+('Swap - Encargos'!AC26)</f>
        <v>175</v>
      </c>
      <c r="Q109" s="4">
        <f>Forward!Q109+('Swap - Encargos'!AD26)</f>
        <v>181</v>
      </c>
      <c r="R109" s="4">
        <f>Forward!R109+('Swap - Encargos'!AE26)</f>
        <v>179</v>
      </c>
      <c r="S109" s="4">
        <f>Forward!S109+('Swap - Encargos'!AF26)</f>
        <v>177</v>
      </c>
      <c r="T109" s="4">
        <f>Forward!T109+('Swap - Encargos'!AG26)</f>
        <v>175</v>
      </c>
      <c r="U109" s="4">
        <f>Forward!U109</f>
        <v>0</v>
      </c>
      <c r="V109" s="6"/>
      <c r="W109" s="20">
        <f t="shared" si="0"/>
        <v>157.80555555555554</v>
      </c>
      <c r="X109" s="20">
        <f t="shared" si="1"/>
        <v>223.10648148148141</v>
      </c>
      <c r="Y109" s="23">
        <f t="shared" si="2"/>
        <v>165.76666666666668</v>
      </c>
      <c r="Z109" s="23">
        <f t="shared" si="3"/>
        <v>216.82746913580252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158.99444444444447</v>
      </c>
      <c r="AJ109" s="9">
        <f t="shared" si="8"/>
        <v>0.50187640291806968</v>
      </c>
      <c r="AK109" s="9">
        <f t="shared" si="9"/>
        <v>0.50187640291806968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Forward!M110+('Swap - Encargos'!Z27)</f>
        <v>143</v>
      </c>
      <c r="N110" s="4">
        <f>Forward!N110+('Swap - Encargos'!AA27)</f>
        <v>157</v>
      </c>
      <c r="O110" s="4">
        <f>Forward!O110+('Swap - Encargos'!AB27)</f>
        <v>168</v>
      </c>
      <c r="P110" s="4">
        <f>Forward!P110+('Swap - Encargos'!AC27)</f>
        <v>190</v>
      </c>
      <c r="Q110" s="4">
        <f>Forward!Q110+('Swap - Encargos'!AD27)</f>
        <v>188</v>
      </c>
      <c r="R110" s="4">
        <f>Forward!R110+('Swap - Encargos'!AE27)</f>
        <v>188</v>
      </c>
      <c r="S110" s="4">
        <f>Forward!S110+('Swap - Encargos'!AF27)</f>
        <v>185</v>
      </c>
      <c r="T110" s="4">
        <f>Forward!T110+('Swap - Encargos'!AG27)</f>
        <v>183</v>
      </c>
      <c r="U110" s="4">
        <f>Forward!U110</f>
        <v>0</v>
      </c>
      <c r="V110" s="6"/>
      <c r="W110" s="20">
        <f t="shared" si="0"/>
        <v>156</v>
      </c>
      <c r="X110" s="20">
        <f t="shared" si="1"/>
        <v>223.10648148148141</v>
      </c>
      <c r="Y110" s="23">
        <f t="shared" si="2"/>
        <v>169.2</v>
      </c>
      <c r="Z110" s="23">
        <f t="shared" si="3"/>
        <v>216.82746913580252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190.5</v>
      </c>
      <c r="AJ110" s="9">
        <f t="shared" si="8"/>
        <v>0.54978354978354982</v>
      </c>
      <c r="AK110" s="9">
        <f t="shared" si="9"/>
        <v>0.54978354978354982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Forward!M111+('Swap - Encargos'!Z28)</f>
        <v>180</v>
      </c>
      <c r="N111" s="4">
        <f>Forward!N111+('Swap - Encargos'!AA28)</f>
        <v>238</v>
      </c>
      <c r="O111" s="4">
        <f>Forward!O111+('Swap - Encargos'!AB28)</f>
        <v>229</v>
      </c>
      <c r="P111" s="4">
        <f>Forward!P111+('Swap - Encargos'!AC28)</f>
        <v>222</v>
      </c>
      <c r="Q111" s="4">
        <f>Forward!Q111+('Swap - Encargos'!AD28)</f>
        <v>212</v>
      </c>
      <c r="R111" s="4">
        <f>Forward!R111+('Swap - Encargos'!AE28)</f>
        <v>206</v>
      </c>
      <c r="S111" s="4">
        <f>Forward!S111+('Swap - Encargos'!AF28)</f>
        <v>202</v>
      </c>
      <c r="T111" s="4">
        <f>Forward!T111+('Swap - Encargos'!AG28)</f>
        <v>197</v>
      </c>
      <c r="U111" s="4">
        <f>Forward!U111</f>
        <v>0</v>
      </c>
      <c r="V111" s="6"/>
      <c r="W111" s="20">
        <f t="shared" si="0"/>
        <v>216.83333333333334</v>
      </c>
      <c r="X111" s="20">
        <f t="shared" si="1"/>
        <v>223.10648148148141</v>
      </c>
      <c r="Y111" s="23">
        <f t="shared" si="2"/>
        <v>216.63333333333333</v>
      </c>
      <c r="Z111" s="23">
        <f t="shared" si="3"/>
        <v>216.82746913580252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129.66666666666666</v>
      </c>
      <c r="AJ111" s="9">
        <f t="shared" si="8"/>
        <v>0.37421837421837417</v>
      </c>
      <c r="AK111" s="9">
        <f t="shared" si="9"/>
        <v>0.37421837421837417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Forward!M112+('Swap - Encargos'!Z29)</f>
        <v>182</v>
      </c>
      <c r="N112" s="4">
        <f>Forward!N112+('Swap - Encargos'!AA29)</f>
        <v>223</v>
      </c>
      <c r="O112" s="4">
        <f>Forward!O112+('Swap - Encargos'!AB29)</f>
        <v>217</v>
      </c>
      <c r="P112" s="4">
        <f>Forward!P112+('Swap - Encargos'!AC29)</f>
        <v>210</v>
      </c>
      <c r="Q112" s="4">
        <f>Forward!Q112+('Swap - Encargos'!AD29)</f>
        <v>210</v>
      </c>
      <c r="R112" s="4">
        <f>Forward!R112+('Swap - Encargos'!AE29)</f>
        <v>207</v>
      </c>
      <c r="S112" s="4">
        <f>Forward!S112+('Swap - Encargos'!AF29)</f>
        <v>204</v>
      </c>
      <c r="T112" s="4">
        <f>Forward!T112+('Swap - Encargos'!AG29)</f>
        <v>197</v>
      </c>
      <c r="U112" s="4">
        <f>Forward!U112</f>
        <v>0</v>
      </c>
      <c r="V112" s="6"/>
      <c r="W112" s="20">
        <f t="shared" si="0"/>
        <v>208.88888888888889</v>
      </c>
      <c r="X112" s="20">
        <f t="shared" si="1"/>
        <v>223.10648148148141</v>
      </c>
      <c r="Y112" s="23">
        <f t="shared" si="2"/>
        <v>209.23333333333332</v>
      </c>
      <c r="Z112" s="23">
        <f t="shared" si="3"/>
        <v>216.82746913580252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137.61111111111111</v>
      </c>
      <c r="AJ112" s="9">
        <f t="shared" si="8"/>
        <v>0.39714606381273049</v>
      </c>
      <c r="AK112" s="9">
        <f t="shared" si="9"/>
        <v>0.39714606381273049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Forward!M113+('Swap - Encargos'!Z30)</f>
        <v>173</v>
      </c>
      <c r="N113" s="4">
        <f>Forward!N113+('Swap - Encargos'!AA30)</f>
        <v>205</v>
      </c>
      <c r="O113" s="4">
        <f>Forward!O113+('Swap - Encargos'!AB30)</f>
        <v>206</v>
      </c>
      <c r="P113" s="4">
        <f>Forward!P113+('Swap - Encargos'!AC30)</f>
        <v>202</v>
      </c>
      <c r="Q113" s="4">
        <f>Forward!Q113+('Swap - Encargos'!AD30)</f>
        <v>200</v>
      </c>
      <c r="R113" s="4">
        <f>Forward!R113+('Swap - Encargos'!AE30)</f>
        <v>192</v>
      </c>
      <c r="S113" s="4">
        <f>Forward!S113+('Swap - Encargos'!AF30)</f>
        <v>189</v>
      </c>
      <c r="T113" s="4">
        <f>Forward!T113+('Swap - Encargos'!AG30)</f>
        <v>183</v>
      </c>
      <c r="U113" s="4">
        <f>Forward!U113</f>
        <v>0</v>
      </c>
      <c r="V113" s="6"/>
      <c r="W113" s="20">
        <f t="shared" si="0"/>
        <v>197.08333333333334</v>
      </c>
      <c r="X113" s="20">
        <f t="shared" si="1"/>
        <v>223.10648148148141</v>
      </c>
      <c r="Y113" s="23">
        <f t="shared" si="2"/>
        <v>198.15</v>
      </c>
      <c r="Z113" s="23">
        <f t="shared" si="3"/>
        <v>216.82746913580252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149.41666666666666</v>
      </c>
      <c r="AJ113" s="9">
        <f t="shared" si="8"/>
        <v>0.43121693121693117</v>
      </c>
      <c r="AK113" s="9">
        <f t="shared" si="9"/>
        <v>0.43121693121693117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Forward!M114+('Swap - Encargos'!Z31)</f>
        <v>143</v>
      </c>
      <c r="N114" s="4">
        <f>Forward!N114+('Swap - Encargos'!AA31)</f>
        <v>182</v>
      </c>
      <c r="O114" s="4">
        <f>Forward!O114+('Swap - Encargos'!AB31)</f>
        <v>198</v>
      </c>
      <c r="P114" s="4">
        <f>Forward!P114+('Swap - Encargos'!AC31)</f>
        <v>194</v>
      </c>
      <c r="Q114" s="4">
        <f>Forward!Q114+('Swap - Encargos'!AD31)</f>
        <v>188</v>
      </c>
      <c r="R114" s="4">
        <f>Forward!R114+('Swap - Encargos'!AE31)</f>
        <v>183</v>
      </c>
      <c r="S114" s="4">
        <f>Forward!S114+('Swap - Encargos'!AF31)</f>
        <v>177</v>
      </c>
      <c r="T114" s="4">
        <f>Forward!T114+('Swap - Encargos'!AG31)</f>
        <v>175</v>
      </c>
      <c r="U114" s="4">
        <f>Forward!U114</f>
        <v>0</v>
      </c>
      <c r="V114" s="6"/>
      <c r="W114" s="20">
        <f t="shared" si="0"/>
        <v>180</v>
      </c>
      <c r="X114" s="20">
        <f t="shared" si="1"/>
        <v>223.10648148148141</v>
      </c>
      <c r="Y114" s="23">
        <f t="shared" si="2"/>
        <v>183.66666666666666</v>
      </c>
      <c r="Z114" s="23">
        <f t="shared" si="3"/>
        <v>216.82746913580252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166.5</v>
      </c>
      <c r="AJ114" s="9">
        <f t="shared" si="8"/>
        <v>0.48051948051948051</v>
      </c>
      <c r="AK114" s="9">
        <f t="shared" si="9"/>
        <v>0.48051948051948051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Forward!M115+('Swap - Encargos'!Z32)</f>
        <v>194</v>
      </c>
      <c r="N115" s="4">
        <f>Forward!N115+('Swap - Encargos'!AA32)</f>
        <v>209</v>
      </c>
      <c r="O115" s="4">
        <f>Forward!O115+('Swap - Encargos'!AB32)</f>
        <v>208</v>
      </c>
      <c r="P115" s="4">
        <f>Forward!P115+('Swap - Encargos'!AC32)</f>
        <v>200</v>
      </c>
      <c r="Q115" s="4">
        <f>Forward!Q115+('Swap - Encargos'!AD32)</f>
        <v>198</v>
      </c>
      <c r="R115" s="4">
        <f>Forward!R115+('Swap - Encargos'!AE32)</f>
        <v>192</v>
      </c>
      <c r="S115" s="4">
        <f>Forward!S115+('Swap - Encargos'!AF32)</f>
        <v>187</v>
      </c>
      <c r="T115" s="4">
        <f>Forward!T115+('Swap - Encargos'!AG32)</f>
        <v>183</v>
      </c>
      <c r="U115" s="4">
        <f>Forward!U115</f>
        <v>0</v>
      </c>
      <c r="V115" s="6"/>
      <c r="W115" s="20">
        <f t="shared" si="0"/>
        <v>204.5</v>
      </c>
      <c r="X115" s="20">
        <f t="shared" si="1"/>
        <v>223.10648148148141</v>
      </c>
      <c r="Y115" s="23">
        <f t="shared" si="2"/>
        <v>201.63333333333333</v>
      </c>
      <c r="Z115" s="23">
        <f t="shared" si="3"/>
        <v>216.82746913580252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142</v>
      </c>
      <c r="AJ115" s="9">
        <f t="shared" si="8"/>
        <v>0.40981240981240979</v>
      </c>
      <c r="AK115" s="9">
        <f t="shared" si="9"/>
        <v>0.40981240981240979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Forward!M116+('Swap - Encargos'!Z33)</f>
        <v>252</v>
      </c>
      <c r="N116" s="4">
        <f>Forward!N116+('Swap - Encargos'!AA33)</f>
        <v>232</v>
      </c>
      <c r="O116" s="4">
        <f>Forward!O116+('Swap - Encargos'!AB33)</f>
        <v>219</v>
      </c>
      <c r="P116" s="4">
        <f>Forward!P116+('Swap - Encargos'!AC33)</f>
        <v>202</v>
      </c>
      <c r="Q116" s="4">
        <f>Forward!Q116+('Swap - Encargos'!AD33)</f>
        <v>196</v>
      </c>
      <c r="R116" s="4">
        <f>Forward!R116+('Swap - Encargos'!AE33)</f>
        <v>191</v>
      </c>
      <c r="S116" s="4">
        <f>Forward!S116+('Swap - Encargos'!AF33)</f>
        <v>189</v>
      </c>
      <c r="T116" s="4">
        <f>Forward!T116+('Swap - Encargos'!AG33)</f>
        <v>181</v>
      </c>
      <c r="U116" s="4">
        <f>Forward!U116</f>
        <v>0</v>
      </c>
      <c r="V116" s="6"/>
      <c r="W116" s="20">
        <f t="shared" si="0"/>
        <v>226</v>
      </c>
      <c r="X116" s="20">
        <f t="shared" si="1"/>
        <v>223.10648148148141</v>
      </c>
      <c r="Y116" s="23">
        <f t="shared" si="2"/>
        <v>214.1</v>
      </c>
      <c r="Z116" s="23">
        <f t="shared" si="3"/>
        <v>216.82746913580252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120.5</v>
      </c>
      <c r="AJ116" s="9">
        <f t="shared" si="8"/>
        <v>0.34776334776334777</v>
      </c>
      <c r="AK116" s="9">
        <f t="shared" si="9"/>
        <v>0.34776334776334777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Forward!M117+('Swap - Encargos'!Z34)</f>
        <v>205</v>
      </c>
      <c r="N117" s="4">
        <f>Forward!N117+('Swap - Encargos'!AA34)</f>
        <v>225</v>
      </c>
      <c r="O117" s="4">
        <f>Forward!O117+('Swap - Encargos'!AB34)</f>
        <v>213</v>
      </c>
      <c r="P117" s="4">
        <f>Forward!P117+('Swap - Encargos'!AC34)</f>
        <v>202</v>
      </c>
      <c r="Q117" s="4">
        <f>Forward!Q117+('Swap - Encargos'!AD34)</f>
        <v>197</v>
      </c>
      <c r="R117" s="4">
        <f>Forward!R117+('Swap - Encargos'!AE34)</f>
        <v>192</v>
      </c>
      <c r="S117" s="4">
        <f>Forward!S117+('Swap - Encargos'!AF34)</f>
        <v>185</v>
      </c>
      <c r="T117" s="4">
        <f>Forward!T117+('Swap - Encargos'!AG34)</f>
        <v>183</v>
      </c>
      <c r="U117" s="4">
        <f>Forward!U117</f>
        <v>0</v>
      </c>
      <c r="V117" s="6"/>
      <c r="W117" s="20">
        <f t="shared" si="0"/>
        <v>213.75</v>
      </c>
      <c r="X117" s="20">
        <f t="shared" si="1"/>
        <v>223.10648148148141</v>
      </c>
      <c r="Y117" s="23">
        <f t="shared" si="2"/>
        <v>206.88333333333333</v>
      </c>
      <c r="Z117" s="23">
        <f t="shared" si="3"/>
        <v>216.82746913580252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132.75</v>
      </c>
      <c r="AJ117" s="9">
        <f t="shared" si="8"/>
        <v>0.38311688311688313</v>
      </c>
      <c r="AK117" s="9">
        <f t="shared" si="9"/>
        <v>0.38311688311688313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Forward!M118+('Swap - Encargos'!Z35)</f>
        <v>248</v>
      </c>
      <c r="N118" s="4">
        <f>Forward!N118+('Swap - Encargos'!AA35)</f>
        <v>238</v>
      </c>
      <c r="O118" s="4">
        <f>Forward!O118+('Swap - Encargos'!AB35)</f>
        <v>220</v>
      </c>
      <c r="P118" s="4">
        <f>Forward!P118+('Swap - Encargos'!AC35)</f>
        <v>203</v>
      </c>
      <c r="Q118" s="4">
        <f>Forward!Q118+('Swap - Encargos'!AD35)</f>
        <v>201</v>
      </c>
      <c r="R118" s="4">
        <f>Forward!R118+('Swap - Encargos'!AE35)</f>
        <v>194</v>
      </c>
      <c r="S118" s="4">
        <f>Forward!S118+('Swap - Encargos'!AF35)</f>
        <v>189</v>
      </c>
      <c r="T118" s="4">
        <f>Forward!T118+('Swap - Encargos'!AG35)</f>
        <v>185</v>
      </c>
      <c r="U118" s="4">
        <f>Forward!U118</f>
        <v>0</v>
      </c>
      <c r="V118" s="6"/>
      <c r="W118" s="20">
        <f t="shared" si="0"/>
        <v>225.33333333333334</v>
      </c>
      <c r="X118" s="20">
        <f t="shared" si="1"/>
        <v>223.10648148148141</v>
      </c>
      <c r="Y118" s="23">
        <f t="shared" si="2"/>
        <v>214.8</v>
      </c>
      <c r="Z118" s="23">
        <f t="shared" si="3"/>
        <v>216.82746913580252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121.16666666666666</v>
      </c>
      <c r="AJ118" s="9">
        <f t="shared" si="8"/>
        <v>0.34968734968734966</v>
      </c>
      <c r="AK118" s="9">
        <f t="shared" si="9"/>
        <v>0.34968734968734966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Forward!M119+('Swap - Encargos'!Z36)</f>
        <v>341</v>
      </c>
      <c r="N119" s="4">
        <f>Forward!N119+('Swap - Encargos'!AA36)</f>
        <v>266</v>
      </c>
      <c r="O119" s="4">
        <f>Forward!O119+('Swap - Encargos'!AB36)</f>
        <v>223</v>
      </c>
      <c r="P119" s="4">
        <f>Forward!P119+('Swap - Encargos'!AC36)</f>
        <v>201</v>
      </c>
      <c r="Q119" s="4">
        <f>Forward!Q119+('Swap - Encargos'!AD36)</f>
        <v>198</v>
      </c>
      <c r="R119" s="4">
        <f>Forward!R119+('Swap - Encargos'!AE36)</f>
        <v>193</v>
      </c>
      <c r="S119" s="4">
        <f>Forward!S119+('Swap - Encargos'!AF36)</f>
        <v>189</v>
      </c>
      <c r="T119" s="4">
        <f>Forward!T119+('Swap - Encargos'!AG36)</f>
        <v>184</v>
      </c>
      <c r="U119" s="4">
        <f>Forward!U119</f>
        <v>0</v>
      </c>
      <c r="V119" s="6"/>
      <c r="W119" s="20">
        <f t="shared" si="0"/>
        <v>241.66666666666666</v>
      </c>
      <c r="X119" s="20">
        <f t="shared" si="1"/>
        <v>223.10648148148141</v>
      </c>
      <c r="Y119" s="23">
        <f t="shared" si="2"/>
        <v>223.6</v>
      </c>
      <c r="Z119" s="23">
        <f t="shared" si="3"/>
        <v>216.82746913580252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104.83333333333334</v>
      </c>
      <c r="AJ119" s="9">
        <f t="shared" si="8"/>
        <v>0.30254930254930257</v>
      </c>
      <c r="AK119" s="9">
        <f t="shared" si="9"/>
        <v>0.30254930254930257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Forward!M120+('Swap - Encargos'!Z37)</f>
        <v>304</v>
      </c>
      <c r="N120" s="4">
        <f>Forward!N120+('Swap - Encargos'!AA37)</f>
        <v>199</v>
      </c>
      <c r="O120" s="4">
        <f>Forward!O120+('Swap - Encargos'!AB37)</f>
        <v>212</v>
      </c>
      <c r="P120" s="4">
        <f>Forward!P120+('Swap - Encargos'!AC37)</f>
        <v>201</v>
      </c>
      <c r="Q120" s="4">
        <f>Forward!Q120+('Swap - Encargos'!AD37)</f>
        <v>196</v>
      </c>
      <c r="R120" s="4">
        <f>Forward!R120+('Swap - Encargos'!AE37)</f>
        <v>190</v>
      </c>
      <c r="S120" s="4">
        <f>Forward!S120+('Swap - Encargos'!AF37)</f>
        <v>184</v>
      </c>
      <c r="T120" s="4">
        <f>Forward!T120+('Swap - Encargos'!AG37)</f>
        <v>179</v>
      </c>
      <c r="U120" s="4">
        <f>Forward!U120</f>
        <v>0</v>
      </c>
      <c r="V120" s="6"/>
      <c r="W120" s="20">
        <f t="shared" si="0"/>
        <v>209.72222222222223</v>
      </c>
      <c r="X120" s="20">
        <f t="shared" si="1"/>
        <v>223.10648148148141</v>
      </c>
      <c r="Y120" s="23">
        <f t="shared" si="2"/>
        <v>203.4</v>
      </c>
      <c r="Z120" s="23">
        <f t="shared" si="3"/>
        <v>216.82746913580252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136.77777777777777</v>
      </c>
      <c r="AJ120" s="9">
        <f t="shared" si="8"/>
        <v>0.39474106140772808</v>
      </c>
      <c r="AK120" s="9">
        <f t="shared" si="9"/>
        <v>0.39474106140772808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Forward!M121+('Swap - Encargos'!Z38)</f>
        <v>138</v>
      </c>
      <c r="N121" s="4">
        <f>Forward!N121+('Swap - Encargos'!AA38)</f>
        <v>202</v>
      </c>
      <c r="O121" s="4">
        <f>Forward!O121+('Swap - Encargos'!AB38)</f>
        <v>212</v>
      </c>
      <c r="P121" s="4">
        <f>Forward!P121+('Swap - Encargos'!AC38)</f>
        <v>207</v>
      </c>
      <c r="Q121" s="4">
        <f>Forward!Q121+('Swap - Encargos'!AD38)</f>
        <v>201</v>
      </c>
      <c r="R121" s="4">
        <f>Forward!R121+('Swap - Encargos'!AE38)</f>
        <v>198</v>
      </c>
      <c r="S121" s="4">
        <f>Forward!S121+('Swap - Encargos'!AF38)</f>
        <v>192</v>
      </c>
      <c r="T121" s="4">
        <f>Forward!T121+('Swap - Encargos'!AG38)</f>
        <v>189</v>
      </c>
      <c r="U121" s="4">
        <f>Forward!U121</f>
        <v>0</v>
      </c>
      <c r="V121" s="6"/>
      <c r="W121" s="20">
        <f t="shared" si="0"/>
        <v>205.08333333333334</v>
      </c>
      <c r="X121" s="20">
        <f t="shared" si="1"/>
        <v>223.10648148148141</v>
      </c>
      <c r="Y121" s="23">
        <f t="shared" si="2"/>
        <v>203</v>
      </c>
      <c r="Z121" s="23">
        <f t="shared" si="3"/>
        <v>216.82746913580252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141.41666666666666</v>
      </c>
      <c r="AJ121" s="9">
        <f t="shared" si="8"/>
        <v>0.40812890812890812</v>
      </c>
      <c r="AK121" s="9">
        <f t="shared" si="9"/>
        <v>0.40812890812890812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Forward!N122+('Swap - Encargos'!AA39)</f>
        <v>195</v>
      </c>
      <c r="O122" s="4">
        <f>Forward!O122+('Swap - Encargos'!AB39)</f>
        <v>222</v>
      </c>
      <c r="P122" s="4">
        <f>Forward!P122+('Swap - Encargos'!AC39)</f>
        <v>200</v>
      </c>
      <c r="Q122" s="4">
        <f>Forward!Q122+('Swap - Encargos'!AD39)</f>
        <v>195</v>
      </c>
      <c r="R122" s="4">
        <f>Forward!R122+('Swap - Encargos'!AE39)</f>
        <v>192</v>
      </c>
      <c r="S122" s="4">
        <f>Forward!S122+('Swap - Encargos'!AF39)</f>
        <v>188</v>
      </c>
      <c r="T122" s="4">
        <f>Forward!T122+('Swap - Encargos'!AG39)</f>
        <v>183</v>
      </c>
      <c r="U122" s="4">
        <f>Forward!U122</f>
        <v>0</v>
      </c>
      <c r="V122" s="6"/>
      <c r="W122" s="20">
        <f t="shared" si="0"/>
        <v>205.66666666666666</v>
      </c>
      <c r="X122" s="20">
        <f t="shared" si="1"/>
        <v>223.10648148148141</v>
      </c>
      <c r="Y122" s="23">
        <f t="shared" si="2"/>
        <v>200.8</v>
      </c>
      <c r="Z122" s="23">
        <f t="shared" si="3"/>
        <v>216.82746913580252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172.63333333333335</v>
      </c>
      <c r="AJ122" s="9">
        <f t="shared" si="8"/>
        <v>0.45633976561811618</v>
      </c>
      <c r="AK122" s="9">
        <f t="shared" si="9"/>
        <v>0.45633976561811618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Forward!N123+('Swap - Encargos'!AA40)</f>
        <v>247</v>
      </c>
      <c r="O123" s="4">
        <f>Forward!O123+('Swap - Encargos'!AB40)</f>
        <v>242</v>
      </c>
      <c r="P123" s="4">
        <f>Forward!P123+('Swap - Encargos'!AC40)</f>
        <v>218</v>
      </c>
      <c r="Q123" s="4">
        <f>Forward!Q123+('Swap - Encargos'!AD40)</f>
        <v>205</v>
      </c>
      <c r="R123" s="4">
        <f>Forward!R123+('Swap - Encargos'!AE40)</f>
        <v>198</v>
      </c>
      <c r="S123" s="4">
        <f>Forward!S123+('Swap - Encargos'!AF40)</f>
        <v>193</v>
      </c>
      <c r="T123" s="4">
        <f>Forward!T123+('Swap - Encargos'!AG40)</f>
        <v>183</v>
      </c>
      <c r="U123" s="4">
        <f>Forward!U123</f>
        <v>0</v>
      </c>
      <c r="V123" s="6"/>
      <c r="W123" s="20">
        <f t="shared" si="0"/>
        <v>234.5</v>
      </c>
      <c r="X123" s="20">
        <f t="shared" si="1"/>
        <v>223.10648148148141</v>
      </c>
      <c r="Y123" s="23">
        <f t="shared" si="2"/>
        <v>221.1</v>
      </c>
      <c r="Z123" s="23">
        <f t="shared" si="3"/>
        <v>216.82746913580252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143.80000000000001</v>
      </c>
      <c r="AJ123" s="9">
        <f t="shared" si="8"/>
        <v>0.38012159661644201</v>
      </c>
      <c r="AK123" s="9">
        <f t="shared" si="9"/>
        <v>0.38012159661644201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Forward!N124+('Swap - Encargos'!AA41)</f>
        <v>343</v>
      </c>
      <c r="O124" s="4">
        <f>Forward!O124+('Swap - Encargos'!AB41)</f>
        <v>263</v>
      </c>
      <c r="P124" s="4">
        <f>Forward!P124+('Swap - Encargos'!AC41)</f>
        <v>227</v>
      </c>
      <c r="Q124" s="4">
        <f>Forward!Q124+('Swap - Encargos'!AD41)</f>
        <v>211</v>
      </c>
      <c r="R124" s="4">
        <f>Forward!R124+('Swap - Encargos'!AE41)</f>
        <v>206</v>
      </c>
      <c r="S124" s="4">
        <f>Forward!S124+('Swap - Encargos'!AF41)</f>
        <v>204</v>
      </c>
      <c r="T124" s="4">
        <f>Forward!T124+('Swap - Encargos'!AG41)</f>
        <v>191</v>
      </c>
      <c r="U124" s="4">
        <f>Forward!U124</f>
        <v>0</v>
      </c>
      <c r="V124" s="6"/>
      <c r="W124" s="20">
        <f t="shared" si="0"/>
        <v>270.33333333333331</v>
      </c>
      <c r="X124" s="20">
        <f t="shared" si="1"/>
        <v>223.10648148148141</v>
      </c>
      <c r="Y124" s="23">
        <f t="shared" si="2"/>
        <v>245.36666666666667</v>
      </c>
      <c r="Z124" s="23">
        <f t="shared" si="3"/>
        <v>216.82746913580252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107.9666666666667</v>
      </c>
      <c r="AJ124" s="9">
        <f t="shared" si="8"/>
        <v>0.28539959467794529</v>
      </c>
      <c r="AK124" s="9">
        <f t="shared" si="9"/>
        <v>0.28539959467794529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Forward!N125+('Swap - Encargos'!AA42)</f>
        <v>390</v>
      </c>
      <c r="O125" s="4">
        <f>Forward!O125+('Swap - Encargos'!AB42)</f>
        <v>293</v>
      </c>
      <c r="P125" s="4">
        <f>Forward!P125+('Swap - Encargos'!AC42)</f>
        <v>239</v>
      </c>
      <c r="Q125" s="4">
        <f>Forward!Q125+('Swap - Encargos'!AD42)</f>
        <v>222</v>
      </c>
      <c r="R125" s="4">
        <f>Forward!R125+('Swap - Encargos'!AE42)</f>
        <v>216</v>
      </c>
      <c r="S125" s="4">
        <f>Forward!S125+('Swap - Encargos'!AF42)</f>
        <v>210</v>
      </c>
      <c r="T125" s="4">
        <f>Forward!T125+('Swap - Encargos'!AG42)</f>
        <v>200</v>
      </c>
      <c r="U125" s="4">
        <f>Forward!U125</f>
        <v>0</v>
      </c>
      <c r="V125" s="6"/>
      <c r="W125" s="20">
        <f t="shared" si="0"/>
        <v>293.33333333333331</v>
      </c>
      <c r="X125" s="20">
        <f t="shared" si="1"/>
        <v>223.10648148148141</v>
      </c>
      <c r="Y125" s="23">
        <f t="shared" si="2"/>
        <v>263</v>
      </c>
      <c r="Z125" s="23">
        <f t="shared" si="3"/>
        <v>216.82746913580252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84.966666666666697</v>
      </c>
      <c r="AJ125" s="9">
        <f t="shared" si="8"/>
        <v>0.22460128645695662</v>
      </c>
      <c r="AK125" s="9">
        <f t="shared" si="9"/>
        <v>0.22460128645695662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Forward!N126+('Swap - Encargos'!AA43)</f>
        <v>378</v>
      </c>
      <c r="O126" s="4">
        <f>Forward!O126+('Swap - Encargos'!AB43)</f>
        <v>293</v>
      </c>
      <c r="P126" s="4">
        <f>Forward!P126+('Swap - Encargos'!AC43)</f>
        <v>242</v>
      </c>
      <c r="Q126" s="4">
        <f>Forward!Q126+('Swap - Encargos'!AD43)</f>
        <v>223</v>
      </c>
      <c r="R126" s="4">
        <f>Forward!R126+('Swap - Encargos'!AE43)</f>
        <v>218</v>
      </c>
      <c r="S126" s="4">
        <f>Forward!S126+('Swap - Encargos'!AF43)</f>
        <v>212</v>
      </c>
      <c r="T126" s="4">
        <f>Forward!T126+('Swap - Encargos'!AG43)</f>
        <v>202</v>
      </c>
      <c r="U126" s="4">
        <f>Forward!U126</f>
        <v>0</v>
      </c>
      <c r="V126" s="6"/>
      <c r="W126" s="20">
        <f t="shared" si="0"/>
        <v>287.11111111111109</v>
      </c>
      <c r="X126" s="20">
        <f t="shared" si="1"/>
        <v>223.10648148148141</v>
      </c>
      <c r="Y126" s="23">
        <f t="shared" si="2"/>
        <v>259.73333333333335</v>
      </c>
      <c r="Z126" s="23">
        <f t="shared" si="3"/>
        <v>216.82746913580252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91.188888888888926</v>
      </c>
      <c r="AJ126" s="9">
        <f t="shared" si="8"/>
        <v>0.24104913795635455</v>
      </c>
      <c r="AK126" s="9">
        <f t="shared" si="9"/>
        <v>0.24104913795635455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Forward!N127+('Swap - Encargos'!AA44)</f>
        <v>384</v>
      </c>
      <c r="O127" s="4">
        <f>Forward!O127+('Swap - Encargos'!AB44)</f>
        <v>304</v>
      </c>
      <c r="P127" s="4">
        <f>Forward!P127+('Swap - Encargos'!AC44)</f>
        <v>242</v>
      </c>
      <c r="Q127" s="4">
        <f>Forward!Q127+('Swap - Encargos'!AD44)</f>
        <v>224</v>
      </c>
      <c r="R127" s="4">
        <f>Forward!R127+('Swap - Encargos'!AE44)</f>
        <v>220</v>
      </c>
      <c r="S127" s="4">
        <f>Forward!S127+('Swap - Encargos'!AF44)</f>
        <v>213</v>
      </c>
      <c r="T127" s="4">
        <f>Forward!T127+('Swap - Encargos'!AG44)</f>
        <v>204</v>
      </c>
      <c r="U127" s="4">
        <f>Forward!U127</f>
        <v>0</v>
      </c>
      <c r="V127" s="6"/>
      <c r="W127" s="20">
        <f t="shared" si="0"/>
        <v>287.77777777777777</v>
      </c>
      <c r="X127" s="20">
        <f t="shared" si="1"/>
        <v>223.10648148148141</v>
      </c>
      <c r="Y127" s="23">
        <f t="shared" si="2"/>
        <v>260.55</v>
      </c>
      <c r="Z127" s="23">
        <f t="shared" si="3"/>
        <v>216.82746913580252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90.52222222222224</v>
      </c>
      <c r="AJ127" s="9">
        <f t="shared" si="8"/>
        <v>0.23928686815284758</v>
      </c>
      <c r="AK127" s="9">
        <f t="shared" si="9"/>
        <v>0.23928686815284758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Forward!N128+('Swap - Encargos'!AA45)</f>
        <v>336</v>
      </c>
      <c r="O128" s="4">
        <f>Forward!O128+('Swap - Encargos'!AB45)</f>
        <v>297</v>
      </c>
      <c r="P128" s="4">
        <f>Forward!P128+('Swap - Encargos'!AC45)</f>
        <v>247</v>
      </c>
      <c r="Q128" s="4">
        <f>Forward!Q128+('Swap - Encargos'!AD45)</f>
        <v>227</v>
      </c>
      <c r="R128" s="4">
        <f>Forward!R128+('Swap - Encargos'!AE45)</f>
        <v>219</v>
      </c>
      <c r="S128" s="4">
        <f>Forward!S128+('Swap - Encargos'!AF45)</f>
        <v>215</v>
      </c>
      <c r="T128" s="4">
        <f>Forward!T128+('Swap - Encargos'!AG45)</f>
        <v>205</v>
      </c>
      <c r="U128" s="4">
        <f>Forward!U128</f>
        <v>0</v>
      </c>
      <c r="V128" s="6"/>
      <c r="W128" s="20">
        <f t="shared" si="0"/>
        <v>275.16666666666669</v>
      </c>
      <c r="X128" s="20">
        <f t="shared" si="1"/>
        <v>223.10648148148141</v>
      </c>
      <c r="Y128" s="23">
        <f t="shared" si="2"/>
        <v>253.1</v>
      </c>
      <c r="Z128" s="23">
        <f t="shared" si="3"/>
        <v>216.82746913580252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103.13333333333333</v>
      </c>
      <c r="AJ128" s="9">
        <f t="shared" si="8"/>
        <v>0.27262313860252002</v>
      </c>
      <c r="AK128" s="9">
        <f t="shared" si="9"/>
        <v>0.27262313860252002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Forward!N129+('Swap - Encargos'!AA46)</f>
        <v>315</v>
      </c>
      <c r="O129" s="4">
        <f>Forward!O129+('Swap - Encargos'!AB46)</f>
        <v>289</v>
      </c>
      <c r="P129" s="4">
        <f>Forward!P129+('Swap - Encargos'!AC46)</f>
        <v>246</v>
      </c>
      <c r="Q129" s="4">
        <f>Forward!Q129+('Swap - Encargos'!AD46)</f>
        <v>225</v>
      </c>
      <c r="R129" s="4">
        <f>Forward!R129+('Swap - Encargos'!AE46)</f>
        <v>220</v>
      </c>
      <c r="S129" s="4">
        <f>Forward!S129+('Swap - Encargos'!AF46)</f>
        <v>216</v>
      </c>
      <c r="T129" s="4">
        <f>Forward!T129+('Swap - Encargos'!AG46)</f>
        <v>208</v>
      </c>
      <c r="U129" s="4">
        <f>Forward!U129</f>
        <v>0</v>
      </c>
      <c r="V129" s="6"/>
      <c r="W129" s="20">
        <f t="shared" si="0"/>
        <v>265.83333333333331</v>
      </c>
      <c r="X129" s="20">
        <f t="shared" si="1"/>
        <v>223.10648148148141</v>
      </c>
      <c r="Y129" s="23">
        <f t="shared" si="2"/>
        <v>247.45</v>
      </c>
      <c r="Z129" s="23">
        <f t="shared" si="3"/>
        <v>216.82746913580252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112.4666666666667</v>
      </c>
      <c r="AJ129" s="9">
        <f t="shared" si="8"/>
        <v>0.29729491585161694</v>
      </c>
      <c r="AK129" s="9">
        <f t="shared" si="9"/>
        <v>0.29729491585161694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Forward!N130+('Swap - Encargos'!AA47)</f>
        <v>353</v>
      </c>
      <c r="O130" s="4">
        <f>Forward!O130+('Swap - Encargos'!AB47)</f>
        <v>311</v>
      </c>
      <c r="P130" s="4">
        <f>Forward!P130+('Swap - Encargos'!AC47)</f>
        <v>262</v>
      </c>
      <c r="Q130" s="4">
        <f>Forward!Q130+('Swap - Encargos'!AD47)</f>
        <v>241</v>
      </c>
      <c r="R130" s="4">
        <f>Forward!R130+('Swap - Encargos'!AE47)</f>
        <v>236</v>
      </c>
      <c r="S130" s="4">
        <f>Forward!S130+('Swap - Encargos'!AF47)</f>
        <v>231</v>
      </c>
      <c r="T130" s="4">
        <f>Forward!T130+('Swap - Encargos'!AG47)</f>
        <v>221</v>
      </c>
      <c r="U130" s="4">
        <f>Forward!U130</f>
        <v>0</v>
      </c>
      <c r="V130" s="6"/>
      <c r="W130" s="20">
        <f t="shared" si="0"/>
        <v>283.77777777777777</v>
      </c>
      <c r="X130" s="20">
        <f t="shared" si="1"/>
        <v>223.10648148148141</v>
      </c>
      <c r="Y130" s="23">
        <f t="shared" si="2"/>
        <v>264.33333333333331</v>
      </c>
      <c r="Z130" s="23">
        <f t="shared" si="3"/>
        <v>216.82746913580252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94.52222222222224</v>
      </c>
      <c r="AJ130" s="9">
        <f t="shared" si="8"/>
        <v>0.24986048697388907</v>
      </c>
      <c r="AK130" s="9">
        <f t="shared" si="9"/>
        <v>0.24986048697388907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Forward!N131+('Swap - Encargos'!AA48)</f>
        <v>342</v>
      </c>
      <c r="O131" s="4">
        <f>Forward!O131+('Swap - Encargos'!AB48)</f>
        <v>301</v>
      </c>
      <c r="P131" s="4">
        <f>Forward!P131+('Swap - Encargos'!AC48)</f>
        <v>263</v>
      </c>
      <c r="Q131" s="4">
        <f>Forward!Q131+('Swap - Encargos'!AD48)</f>
        <v>253</v>
      </c>
      <c r="R131" s="4">
        <f>Forward!R131+('Swap - Encargos'!AE48)</f>
        <v>245</v>
      </c>
      <c r="S131" s="4">
        <f>Forward!S131+('Swap - Encargos'!AF48)</f>
        <v>240</v>
      </c>
      <c r="T131" s="4">
        <f>Forward!T131+('Swap - Encargos'!AG48)</f>
        <v>233</v>
      </c>
      <c r="U131" s="4">
        <f>Forward!U131</f>
        <v>0</v>
      </c>
      <c r="V131" s="6"/>
      <c r="W131" s="20">
        <f t="shared" si="0"/>
        <v>279.75</v>
      </c>
      <c r="X131" s="20">
        <f t="shared" si="1"/>
        <v>223.10648148148141</v>
      </c>
      <c r="Y131" s="23">
        <f t="shared" si="2"/>
        <v>265.5</v>
      </c>
      <c r="Z131" s="23">
        <f t="shared" si="3"/>
        <v>216.82746913580252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98.550000000000011</v>
      </c>
      <c r="AJ131" s="9">
        <f t="shared" si="8"/>
        <v>0.26050753370341001</v>
      </c>
      <c r="AK131" s="9">
        <f>IF(AJ131&gt;0,AJ131,0)</f>
        <v>0.26050753370341001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Forward!N132+('Swap - Encargos'!AA49)</f>
        <v>317</v>
      </c>
      <c r="O132" s="4">
        <f>Forward!O132+('Swap - Encargos'!AB49)</f>
        <v>300</v>
      </c>
      <c r="P132" s="4">
        <f>Forward!P132+('Swap - Encargos'!AC49)</f>
        <v>253</v>
      </c>
      <c r="Q132" s="4">
        <f>Forward!Q132+('Swap - Encargos'!AD49)</f>
        <v>245</v>
      </c>
      <c r="R132" s="4">
        <f>Forward!R132+('Swap - Encargos'!AE49)</f>
        <v>241</v>
      </c>
      <c r="S132" s="4">
        <f>Forward!S132+('Swap - Encargos'!AF49)</f>
        <v>236</v>
      </c>
      <c r="T132" s="4">
        <f>Forward!T132+('Swap - Encargos'!AG49)</f>
        <v>225</v>
      </c>
      <c r="U132" s="4">
        <f>Forward!U132</f>
        <v>0</v>
      </c>
      <c r="V132" s="6"/>
      <c r="W132" s="20">
        <f t="shared" si="0"/>
        <v>270</v>
      </c>
      <c r="X132" s="20">
        <f t="shared" si="1"/>
        <v>223.10648148148141</v>
      </c>
      <c r="Y132" s="23">
        <f t="shared" si="2"/>
        <v>257.7</v>
      </c>
      <c r="Z132" s="23">
        <f t="shared" si="3"/>
        <v>216.82746913580252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108.30000000000001</v>
      </c>
      <c r="AJ132" s="9">
        <f t="shared" si="8"/>
        <v>0.28628072957969869</v>
      </c>
      <c r="AK132" s="9">
        <f>IF(AJ132&gt;0,AJ132,0)</f>
        <v>0.28628072957969869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Forward!N133+('Swap - Encargos'!AA50)</f>
        <v>335</v>
      </c>
      <c r="O133" s="4">
        <f>Forward!O133+('Swap - Encargos'!AB50)</f>
        <v>337</v>
      </c>
      <c r="P133" s="4">
        <f>Forward!P133+('Swap - Encargos'!AC50)</f>
        <v>286</v>
      </c>
      <c r="Q133" s="4">
        <f>Forward!Q133+('Swap - Encargos'!AD50)</f>
        <v>280</v>
      </c>
      <c r="R133" s="4">
        <f>Forward!R133+('Swap - Encargos'!AE50)</f>
        <v>253</v>
      </c>
      <c r="S133" s="4">
        <f>Forward!S133+('Swap - Encargos'!AF50)</f>
        <v>227</v>
      </c>
      <c r="T133" s="4">
        <f>Forward!T133+('Swap - Encargos'!AG50)</f>
        <v>216</v>
      </c>
      <c r="U133" s="4">
        <f>Forward!U133</f>
        <v>0</v>
      </c>
      <c r="V133" s="6"/>
      <c r="W133" s="20">
        <f t="shared" si="0"/>
        <v>302.52777777777777</v>
      </c>
      <c r="X133" s="20">
        <f t="shared" si="1"/>
        <v>223.10648148148141</v>
      </c>
      <c r="Y133" s="23">
        <f t="shared" si="2"/>
        <v>278.39999999999998</v>
      </c>
      <c r="Z133" s="23">
        <f t="shared" si="3"/>
        <v>216.82746913580252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75.77222222222224</v>
      </c>
      <c r="AJ133" s="9">
        <f t="shared" si="8"/>
        <v>0.20029664875025704</v>
      </c>
      <c r="AK133" s="9">
        <f>IF(AJ133&gt;0,AJ133,0)</f>
        <v>0.20029664875025704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Forward!O134+('Swap - Encargos'!AB51)</f>
        <v>385</v>
      </c>
      <c r="P134" s="4">
        <f>Forward!P134+('Swap - Encargos'!AC51)</f>
        <v>317</v>
      </c>
      <c r="Q134" s="4">
        <f>Forward!Q134+('Swap - Encargos'!AD51)</f>
        <v>296</v>
      </c>
      <c r="R134" s="4">
        <f>Forward!R134+('Swap - Encargos'!AE51)</f>
        <v>278</v>
      </c>
      <c r="S134" s="4">
        <f>Forward!S134+('Swap - Encargos'!AF51)</f>
        <v>238</v>
      </c>
      <c r="T134" s="4">
        <f>Forward!T134+('Swap - Encargos'!AG51)</f>
        <v>226</v>
      </c>
      <c r="U134" s="4">
        <f>Forward!U134</f>
        <v>0</v>
      </c>
      <c r="V134" s="6"/>
      <c r="W134" s="20">
        <f t="shared" si="0"/>
        <v>332.66666666666669</v>
      </c>
      <c r="X134" s="20">
        <f t="shared" si="1"/>
        <v>223.10648148148141</v>
      </c>
      <c r="Y134" s="23">
        <f t="shared" si="2"/>
        <v>302.8</v>
      </c>
      <c r="Z134" s="23">
        <f t="shared" si="3"/>
        <v>216.82746913580252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57.333333333333314</v>
      </c>
      <c r="AJ134" s="9">
        <f t="shared" si="8"/>
        <v>0.14700854700854696</v>
      </c>
      <c r="AK134" s="9">
        <f>IF(AJ134&gt;0,AJ134,0)</f>
        <v>0.14700854700854696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Forward!O135+('Swap - Encargos'!AB52)</f>
        <v>458</v>
      </c>
      <c r="P135" s="4">
        <f>Forward!P135+('Swap - Encargos'!AC52)</f>
        <v>337</v>
      </c>
      <c r="Q135" s="4">
        <f>Forward!Q135+('Swap - Encargos'!AD52)</f>
        <v>320</v>
      </c>
      <c r="R135" s="4">
        <f>Forward!R135+('Swap - Encargos'!AE52)</f>
        <v>292</v>
      </c>
      <c r="S135" s="4">
        <f>Forward!S135+('Swap - Encargos'!AF52)</f>
        <v>268</v>
      </c>
      <c r="T135" s="4">
        <f>Forward!T135+('Swap - Encargos'!AG52)</f>
        <v>231</v>
      </c>
      <c r="U135" s="4">
        <f>Forward!U135</f>
        <v>0</v>
      </c>
      <c r="V135" s="6"/>
      <c r="W135" s="20">
        <f t="shared" si="0"/>
        <v>367.05555555555554</v>
      </c>
      <c r="X135" s="20">
        <f t="shared" si="1"/>
        <v>223.10648148148141</v>
      </c>
      <c r="Y135" s="23">
        <f t="shared" si="2"/>
        <v>331.21666666666664</v>
      </c>
      <c r="Z135" s="23">
        <f t="shared" si="3"/>
        <v>216.82746913580252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22.944444444444457</v>
      </c>
      <c r="AJ135" s="9">
        <f>(AE135-W135)/AE135</f>
        <v>5.8831908831908863E-2</v>
      </c>
      <c r="AK135" s="9">
        <f>IF(AJ135&gt;0,AJ135,0)</f>
        <v>5.8831908831908863E-2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Forward!O136+('Swap - Encargos'!AB53)</f>
        <v>423</v>
      </c>
      <c r="P136" s="4">
        <f>Forward!P136+('Swap - Encargos'!AC53)</f>
        <v>318</v>
      </c>
      <c r="Q136" s="4">
        <f>Forward!Q136+('Swap - Encargos'!AD53)</f>
        <v>304</v>
      </c>
      <c r="R136" s="4">
        <f>Forward!R136+('Swap - Encargos'!AE53)</f>
        <v>283</v>
      </c>
      <c r="S136" s="4">
        <f>Forward!S136+('Swap - Encargos'!AF53)</f>
        <v>262</v>
      </c>
      <c r="T136" s="4">
        <f>Forward!T136+('Swap - Encargos'!AG53)</f>
        <v>240</v>
      </c>
      <c r="U136" s="4">
        <f>Forward!U136</f>
        <v>0</v>
      </c>
      <c r="V136" s="6"/>
      <c r="W136" s="20">
        <f t="shared" si="0"/>
        <v>340.55555555555554</v>
      </c>
      <c r="X136" s="20">
        <f t="shared" si="1"/>
        <v>223.10648148148141</v>
      </c>
      <c r="Y136" s="23">
        <f t="shared" si="2"/>
        <v>311.89999999999998</v>
      </c>
      <c r="Z136" s="23">
        <f t="shared" si="3"/>
        <v>216.82746913580252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39" si="16">$AE136+$AB136</f>
        <v>434.63</v>
      </c>
      <c r="AH136" s="8">
        <f t="shared" si="6"/>
        <v>468.77</v>
      </c>
      <c r="AI136" s="25">
        <f t="shared" ref="AI136:AI139" si="17">(AE136-W136)</f>
        <v>49.444444444444457</v>
      </c>
      <c r="AJ136" s="9">
        <f t="shared" ref="AJ136:AJ139" si="18">(AE136-W136)/AE136</f>
        <v>0.12678062678062682</v>
      </c>
      <c r="AK136" s="9">
        <f t="shared" ref="AK136:AK139" si="19">IF(AJ136&gt;0,AJ136,0)</f>
        <v>0.12678062678062682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Forward!O137+('Swap - Encargos'!AB54)</f>
        <v>348</v>
      </c>
      <c r="P137" s="4">
        <f>Forward!P137+('Swap - Encargos'!AC54)</f>
        <v>319</v>
      </c>
      <c r="Q137" s="4">
        <f>Forward!Q137+('Swap - Encargos'!AD54)</f>
        <v>302</v>
      </c>
      <c r="R137" s="4">
        <f>Forward!R137+('Swap - Encargos'!AE54)</f>
        <v>279</v>
      </c>
      <c r="S137" s="4">
        <f>Forward!S137+('Swap - Encargos'!AF54)</f>
        <v>254</v>
      </c>
      <c r="T137" s="4">
        <f>Forward!T137+('Swap - Encargos'!AG54)</f>
        <v>235</v>
      </c>
      <c r="U137" s="4">
        <f>Forward!U137</f>
        <v>0</v>
      </c>
      <c r="V137" s="4"/>
      <c r="W137" s="20">
        <f t="shared" si="0"/>
        <v>317.25</v>
      </c>
      <c r="X137" s="20">
        <f t="shared" si="1"/>
        <v>223.10648148148141</v>
      </c>
      <c r="Y137" s="23">
        <f t="shared" si="2"/>
        <v>294.75</v>
      </c>
      <c r="Z137" s="23">
        <f t="shared" si="3"/>
        <v>216.82746913580252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72.75</v>
      </c>
      <c r="AJ137" s="9">
        <f t="shared" si="18"/>
        <v>0.18653846153846154</v>
      </c>
      <c r="AK137" s="9">
        <f t="shared" si="19"/>
        <v>0.18653846153846154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Forward!O138+('Swap - Encargos'!AB55)</f>
        <v>357</v>
      </c>
      <c r="P138" s="4">
        <f>Forward!P138+('Swap - Encargos'!AC55)</f>
        <v>340</v>
      </c>
      <c r="Q138" s="4">
        <f>Forward!Q138+('Swap - Encargos'!AD55)</f>
        <v>313</v>
      </c>
      <c r="R138" s="4">
        <f>Forward!R138+('Swap - Encargos'!AE55)</f>
        <v>287</v>
      </c>
      <c r="S138" s="4">
        <f>Forward!S138+('Swap - Encargos'!AF55)</f>
        <v>270</v>
      </c>
      <c r="T138" s="4">
        <f>Forward!T138+('Swap - Encargos'!AG55)</f>
        <v>240</v>
      </c>
      <c r="U138" s="4">
        <f>Forward!U138</f>
        <v>0</v>
      </c>
      <c r="V138" s="4"/>
      <c r="W138" s="20">
        <f t="shared" si="0"/>
        <v>328.88888888888891</v>
      </c>
      <c r="X138" s="20">
        <f t="shared" si="1"/>
        <v>223.10648148148141</v>
      </c>
      <c r="Y138" s="23">
        <f t="shared" si="2"/>
        <v>305.60000000000002</v>
      </c>
      <c r="Z138" s="23">
        <f t="shared" si="3"/>
        <v>216.82746913580252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61.111111111111086</v>
      </c>
      <c r="AJ138" s="9">
        <f t="shared" si="18"/>
        <v>0.15669515669515663</v>
      </c>
      <c r="AK138" s="9">
        <f t="shared" si="19"/>
        <v>0.15669515669515663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Forward!O139+('Swap - Encargos'!AB56)</f>
        <v>334</v>
      </c>
      <c r="P139" s="4">
        <f>Forward!P139+('Swap - Encargos'!AC56)</f>
        <v>334</v>
      </c>
      <c r="Q139" s="4">
        <f>Forward!Q139+('Swap - Encargos'!AD56)</f>
        <v>315</v>
      </c>
      <c r="R139" s="4">
        <f>Forward!R139+('Swap - Encargos'!AE56)</f>
        <v>291</v>
      </c>
      <c r="S139" s="4">
        <f>Forward!S139+('Swap - Encargos'!AF56)</f>
        <v>272</v>
      </c>
      <c r="T139" s="4">
        <f>Forward!T139+('Swap - Encargos'!AG56)</f>
        <v>243</v>
      </c>
      <c r="U139" s="4">
        <f>Forward!U139</f>
        <v>0</v>
      </c>
      <c r="V139" s="4"/>
      <c r="W139" s="20">
        <f t="shared" si="0"/>
        <v>321.69444444444446</v>
      </c>
      <c r="X139" s="20">
        <f t="shared" si="1"/>
        <v>223.10648148148141</v>
      </c>
      <c r="Y139" s="23">
        <f t="shared" si="2"/>
        <v>301.61666666666667</v>
      </c>
      <c r="Z139" s="23">
        <f t="shared" si="3"/>
        <v>216.82746913580252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68.305555555555543</v>
      </c>
      <c r="AJ139" s="9">
        <f t="shared" si="18"/>
        <v>0.17514245014245011</v>
      </c>
      <c r="AK139" s="9">
        <f t="shared" si="19"/>
        <v>0.17514245014245011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C35A3-5B0E-4389-8B50-FA889EEFB8FF}">
  <dimension ref="A1:AR145"/>
  <sheetViews>
    <sheetView workbookViewId="0">
      <pane ySplit="1" topLeftCell="A84" activePane="bottomLeft" state="frozen"/>
      <selection pane="bottomLeft" activeCell="C98" sqref="C98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Encargos'!B3)*(1+SUM($B86:$B$228))+('Swap - Encargos'!X3)*(1+SUM($B86:$B$228))</f>
        <v>290.83599999999996</v>
      </c>
      <c r="L86" s="4">
        <f>Forward!L86*(1+SUM($B86:$B$228))+(-'Swap - Encargos'!C3)*(1+SUM($B86:$B$228))+('Swap - Encargos'!Y3)*(1+SUM($B86:$B$228))</f>
        <v>303.05599999999998</v>
      </c>
      <c r="M86" s="4">
        <f>Forward!M86*(1+SUM($B86:$B$228))+(-'Swap - Encargos'!D3)*(1+SUM($B86:$B$228))+('Swap - Encargos'!Z3)*(1+SUM($B86:$B$228))</f>
        <v>274.95</v>
      </c>
      <c r="N86" s="4">
        <f>Forward!N86*(1+SUM($B86:$B$228))+(-'Swap - Encargos'!E3)*(1+SUM($B86:$B$228))+('Swap - Encargos'!AA3)*(1+SUM($B86:$B$228))</f>
        <v>260.286</v>
      </c>
      <c r="O86" s="4">
        <f>Forward!O86*(1+SUM($B86:$B$228))+(-'Swap - Encargos'!F3)*(1+SUM($B86:$B$228))+('Swap - Encargos'!AB3)*(1+SUM($B86:$B$228))</f>
        <v>250.51</v>
      </c>
      <c r="P86" s="4">
        <f>Forward!P86*(1+SUM($B86:$B$228))+(-'Swap - Encargos'!G3)*(1+SUM($B86:$B$228))+('Swap - Encargos'!AC3)*(1+SUM($B86:$B$228))</f>
        <v>248.066</v>
      </c>
      <c r="Q86" s="4">
        <f>Forward!Q86*(1+SUM($B86:$B$228))+(-'Swap - Encargos'!H3)*(1+SUM($B86:$B$228))+('Swap - Encargos'!AD3)*(1+SUM($B86:$B$228))</f>
        <v>241.95599999999999</v>
      </c>
      <c r="R86" s="4">
        <f>Forward!R86*(1+SUM($B86:$B$228))+(-'Swap - Encargos'!I3)*(1+SUM($B86:$B$228))+('Swap - Encargos'!AE3)*(1+SUM($B86:$B$228))</f>
        <v>235.846</v>
      </c>
      <c r="S86" s="4">
        <f>Forward!S86*(1+SUM($B86:$B$228))+(-'Swap - Encargos'!J3)*(1+SUM($B86:$B$228))+('Swap - Encargos'!AF3)*(1+SUM($B86:$B$228))</f>
        <v>230.958</v>
      </c>
      <c r="T86" s="4">
        <f>Forward!T86*(1+SUM($B86:$B$228))+(-'Swap - Encargos'!K3)*(1+SUM($B86:$B$228))+('Swap - Encargos'!AG3)*(1+SUM($B86:$B$228))</f>
        <v>224.84800000000001</v>
      </c>
      <c r="U86" s="4">
        <f>Forward!U86*(1+SUM($B86:$B$228))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289.61399999999998</v>
      </c>
      <c r="X86" s="20">
        <f t="shared" ref="X86:X139" si="1">AVERAGE($W$2:$W$198)</f>
        <v>227.96890771604944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275.92759999999998</v>
      </c>
      <c r="Z86" s="23">
        <f t="shared" ref="Z86:Z139" si="3">AVERAGE($Y$2:$Y$198)</f>
        <v>225.11899996913584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134" si="7">(AE86-W86)</f>
        <v>84.317999999999984</v>
      </c>
      <c r="AJ86" s="9">
        <f t="shared" ref="AJ86:AJ134" si="8">(AE86-W86)/AE86</f>
        <v>0.22549019607843135</v>
      </c>
      <c r="AK86" s="9">
        <f t="shared" ref="AK86:AK130" si="9">IF(AJ86&gt;0,AJ86,0)</f>
        <v>0.22549019607843135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Encargos'!B4)*(1+SUM($B87:$B$228))+('Swap - Encargos'!X4)*(1+SUM($B87:$B$228))</f>
        <v>204.38879999999997</v>
      </c>
      <c r="L87" s="4">
        <f>Forward!L87*(1+SUM($B87:$B$228))+(-'Swap - Encargos'!C4)*(1+SUM($B87:$B$228))+('Swap - Encargos'!Y4)*(1+SUM($B87:$B$228))</f>
        <v>283.46780000000001</v>
      </c>
      <c r="M87" s="4">
        <f>Forward!M87*(1+SUM($B87:$B$228))+(-'Swap - Encargos'!D4)*(1+SUM($B87:$B$228))+('Swap - Encargos'!Z4)*(1+SUM($B87:$B$228))</f>
        <v>279.81799999999998</v>
      </c>
      <c r="N87" s="4">
        <f>Forward!N87*(1+SUM($B87:$B$228))+(-'Swap - Encargos'!E4)*(1+SUM($B87:$B$228))+('Swap - Encargos'!AA4)*(1+SUM($B87:$B$228))</f>
        <v>259.13580000000002</v>
      </c>
      <c r="O87" s="4">
        <f>Forward!O87*(1+SUM($B87:$B$228))+(-'Swap - Encargos'!F4)*(1+SUM($B87:$B$228))+('Swap - Encargos'!AB4)*(1+SUM($B87:$B$228))</f>
        <v>253.05279999999999</v>
      </c>
      <c r="P87" s="4">
        <f>Forward!P87*(1+SUM($B87:$B$228))+(-'Swap - Encargos'!G4)*(1+SUM($B87:$B$228))+('Swap - Encargos'!AC4)*(1+SUM($B87:$B$228))</f>
        <v>248.18639999999996</v>
      </c>
      <c r="Q87" s="4">
        <f>Forward!Q87*(1+SUM($B87:$B$228))+(-'Swap - Encargos'!H4)*(1+SUM($B87:$B$228))+('Swap - Encargos'!AD4)*(1+SUM($B87:$B$228))</f>
        <v>244.53659999999996</v>
      </c>
      <c r="R87" s="4">
        <f>Forward!R87*(1+SUM($B87:$B$228))+(-'Swap - Encargos'!I4)*(1+SUM($B87:$B$228))+('Swap - Encargos'!AE4)*(1+SUM($B87:$B$228))</f>
        <v>237.23699999999997</v>
      </c>
      <c r="S87" s="4">
        <f>Forward!S87*(1+SUM($B87:$B$228))+(-'Swap - Encargos'!J4)*(1+SUM($B87:$B$228))+('Swap - Encargos'!AF4)*(1+SUM($B87:$B$228))</f>
        <v>231.15399999999997</v>
      </c>
      <c r="T87" s="4">
        <f>Forward!T87*(1+SUM($B87:$B$228))+(-'Swap - Encargos'!K4)*(1+SUM($B87:$B$228))+('Swap - Encargos'!AG4)*(1+SUM($B87:$B$228))</f>
        <v>226.28759999999997</v>
      </c>
      <c r="U87" s="4">
        <f>Forward!U87*(1+SUM($B87:$B$228))</f>
        <v>0</v>
      </c>
      <c r="V87" s="6"/>
      <c r="W87" s="20">
        <f t="shared" si="0"/>
        <v>257.41228333333333</v>
      </c>
      <c r="X87" s="20">
        <f t="shared" si="1"/>
        <v>227.96890771604944</v>
      </c>
      <c r="Y87" s="23">
        <f t="shared" si="2"/>
        <v>256.70260000000002</v>
      </c>
      <c r="Z87" s="23">
        <f t="shared" si="3"/>
        <v>225.11899996913584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116.51971666666662</v>
      </c>
      <c r="AJ87" s="9">
        <f t="shared" si="8"/>
        <v>0.31160670032697557</v>
      </c>
      <c r="AK87" s="9">
        <f t="shared" si="9"/>
        <v>0.31160670032697557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Encargos'!B5)*(1+SUM($B88:$B$228))+('Swap - Encargos'!X5)*(1+SUM($B88:$B$228))</f>
        <v>249.74550000000002</v>
      </c>
      <c r="L88" s="4">
        <f>Forward!L88*(1+SUM($B88:$B$228))+(-'Swap - Encargos'!C5)*(1+SUM($B88:$B$228))+('Swap - Encargos'!Y5)*(1+SUM($B88:$B$228))</f>
        <v>318.51600000000002</v>
      </c>
      <c r="M88" s="4">
        <f>Forward!M88*(1+SUM($B88:$B$228))+(-'Swap - Encargos'!D5)*(1+SUM($B88:$B$228))+('Swap - Encargos'!Z5)*(1+SUM($B88:$B$228))</f>
        <v>283.52750000000003</v>
      </c>
      <c r="N88" s="4">
        <f>Forward!N88*(1+SUM($B88:$B$228))+(-'Swap - Encargos'!E5)*(1+SUM($B88:$B$228))+('Swap - Encargos'!AA5)*(1+SUM($B88:$B$228))</f>
        <v>253.36500000000001</v>
      </c>
      <c r="O88" s="4">
        <f>Forward!O88*(1+SUM($B88:$B$228))+(-'Swap - Encargos'!F5)*(1+SUM($B88:$B$228))+('Swap - Encargos'!AB5)*(1+SUM($B88:$B$228))</f>
        <v>252.15850000000003</v>
      </c>
      <c r="P88" s="4">
        <f>Forward!P88*(1+SUM($B88:$B$228))+(-'Swap - Encargos'!G5)*(1+SUM($B88:$B$228))+('Swap - Encargos'!AC5)*(1+SUM($B88:$B$228))</f>
        <v>243.71300000000005</v>
      </c>
      <c r="Q88" s="4">
        <f>Forward!Q88*(1+SUM($B88:$B$228))+(-'Swap - Encargos'!H5)*(1+SUM($B88:$B$228))+('Swap - Encargos'!AD5)*(1+SUM($B88:$B$228))</f>
        <v>238.887</v>
      </c>
      <c r="R88" s="4">
        <f>Forward!R88*(1+SUM($B88:$B$228))+(-'Swap - Encargos'!I5)*(1+SUM($B88:$B$228))+('Swap - Encargos'!AE5)*(1+SUM($B88:$B$228))</f>
        <v>236.47400000000002</v>
      </c>
      <c r="S88" s="4">
        <f>Forward!S88*(1+SUM($B88:$B$228))+(-'Swap - Encargos'!J5)*(1+SUM($B88:$B$228))+('Swap - Encargos'!AF5)*(1+SUM($B88:$B$228))</f>
        <v>231.64800000000002</v>
      </c>
      <c r="T88" s="4">
        <f>Forward!T88*(1+SUM($B88:$B$228))+(-'Swap - Encargos'!K5)*(1+SUM($B88:$B$228))+('Swap - Encargos'!AG5)*(1+SUM($B88:$B$228))</f>
        <v>224.40900000000002</v>
      </c>
      <c r="U88" s="4">
        <f>Forward!U88*(1+SUM($B88:$B$228))</f>
        <v>0</v>
      </c>
      <c r="V88" s="6"/>
      <c r="W88" s="20">
        <f t="shared" si="0"/>
        <v>284.13075000000003</v>
      </c>
      <c r="X88" s="20">
        <f t="shared" si="1"/>
        <v>227.96890771604944</v>
      </c>
      <c r="Y88" s="23">
        <f t="shared" si="2"/>
        <v>271.26141666666666</v>
      </c>
      <c r="Z88" s="23">
        <f t="shared" si="3"/>
        <v>225.11899996913584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89.801249999999925</v>
      </c>
      <c r="AJ88" s="9">
        <f t="shared" si="8"/>
        <v>0.24015395847373303</v>
      </c>
      <c r="AK88" s="9">
        <f t="shared" si="9"/>
        <v>0.24015395847373303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Encargos'!B6)*(1+SUM($B89:$B$228))+('Swap - Encargos'!X6)*(1+SUM($B89:$B$228))</f>
        <v>222.58610000000002</v>
      </c>
      <c r="L89" s="4">
        <f>Forward!L89*(1+SUM($B89:$B$228))+(-'Swap - Encargos'!C6)*(1+SUM($B89:$B$228))+('Swap - Encargos'!Y6)*(1+SUM($B89:$B$228))</f>
        <v>304.71680000000003</v>
      </c>
      <c r="M89" s="4">
        <f>Forward!M89*(1+SUM($B89:$B$228))+(-'Swap - Encargos'!D6)*(1+SUM($B89:$B$228))+('Swap - Encargos'!Z6)*(1+SUM($B89:$B$228))</f>
        <v>286.86230000000006</v>
      </c>
      <c r="N89" s="4">
        <f>Forward!N89*(1+SUM($B89:$B$228))+(-'Swap - Encargos'!E6)*(1+SUM($B89:$B$228))+('Swap - Encargos'!AA6)*(1+SUM($B89:$B$228))</f>
        <v>255.91450000000003</v>
      </c>
      <c r="O89" s="4">
        <f>Forward!O89*(1+SUM($B89:$B$228))+(-'Swap - Encargos'!F6)*(1+SUM($B89:$B$228))+('Swap - Encargos'!AB6)*(1+SUM($B89:$B$228))</f>
        <v>245.20180000000002</v>
      </c>
      <c r="P89" s="4">
        <f>Forward!P89*(1+SUM($B89:$B$228))+(-'Swap - Encargos'!G6)*(1+SUM($B89:$B$228))+('Swap - Encargos'!AC6)*(1+SUM($B89:$B$228))</f>
        <v>241.63090000000003</v>
      </c>
      <c r="Q89" s="4">
        <f>Forward!Q89*(1+SUM($B89:$B$228))+(-'Swap - Encargos'!H6)*(1+SUM($B89:$B$228))+('Swap - Encargos'!AD6)*(1+SUM($B89:$B$228))</f>
        <v>238.06000000000003</v>
      </c>
      <c r="R89" s="4">
        <f>Forward!R89*(1+SUM($B89:$B$228))+(-'Swap - Encargos'!I6)*(1+SUM($B89:$B$228))+('Swap - Encargos'!AE6)*(1+SUM($B89:$B$228))</f>
        <v>233.29880000000003</v>
      </c>
      <c r="S89" s="4">
        <f>Forward!S89*(1+SUM($B89:$B$228))+(-'Swap - Encargos'!J6)*(1+SUM($B89:$B$228))+('Swap - Encargos'!AF6)*(1+SUM($B89:$B$228))</f>
        <v>229.72790000000003</v>
      </c>
      <c r="T89" s="4">
        <f>Forward!T89*(1+SUM($B89:$B$228))+(-'Swap - Encargos'!K6)*(1+SUM($B89:$B$228))+('Swap - Encargos'!AG6)*(1+SUM($B89:$B$228))</f>
        <v>224.96670000000003</v>
      </c>
      <c r="U89" s="4">
        <f>Forward!U89*(1+SUM($B89:$B$228))</f>
        <v>0</v>
      </c>
      <c r="V89" s="6"/>
      <c r="W89" s="20">
        <f t="shared" si="0"/>
        <v>274.16576666666674</v>
      </c>
      <c r="X89" s="20">
        <f t="shared" si="1"/>
        <v>227.96890771604944</v>
      </c>
      <c r="Y89" s="23">
        <f t="shared" si="2"/>
        <v>264.00854000000004</v>
      </c>
      <c r="Z89" s="23">
        <f t="shared" si="3"/>
        <v>225.11899996913584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99.766233333333219</v>
      </c>
      <c r="AJ89" s="9">
        <f t="shared" si="8"/>
        <v>0.26680314424369467</v>
      </c>
      <c r="AK89" s="9">
        <f t="shared" si="9"/>
        <v>0.26680314424369467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Encargos'!B7)*(1+SUM($B90:$B$228))+('Swap - Encargos'!X7)*(1+SUM($B90:$B$228))</f>
        <v>218.24449999999999</v>
      </c>
      <c r="L90" s="4">
        <f>Forward!L90*(1+SUM($B90:$B$228))+(-'Swap - Encargos'!C7)*(1+SUM($B90:$B$228))+('Swap - Encargos'!Y7)*(1+SUM($B90:$B$228))</f>
        <v>276.0498</v>
      </c>
      <c r="M90" s="4">
        <f>Forward!M90*(1+SUM($B90:$B$228))+(-'Swap - Encargos'!D7)*(1+SUM($B90:$B$228))+('Swap - Encargos'!Z7)*(1+SUM($B90:$B$228))</f>
        <v>281.94829999999996</v>
      </c>
      <c r="N90" s="4">
        <f>Forward!N90*(1+SUM($B90:$B$228))+(-'Swap - Encargos'!E7)*(1+SUM($B90:$B$228))+('Swap - Encargos'!AA7)*(1+SUM($B90:$B$228))</f>
        <v>268.97160000000002</v>
      </c>
      <c r="O90" s="4">
        <f>Forward!O90*(1+SUM($B90:$B$228))+(-'Swap - Encargos'!F7)*(1+SUM($B90:$B$228))+('Swap - Encargos'!AB7)*(1+SUM($B90:$B$228))</f>
        <v>248.91669999999999</v>
      </c>
      <c r="P90" s="4">
        <f>Forward!P90*(1+SUM($B90:$B$228))+(-'Swap - Encargos'!G7)*(1+SUM($B90:$B$228))+('Swap - Encargos'!AC7)*(1+SUM($B90:$B$228))</f>
        <v>246.55729999999997</v>
      </c>
      <c r="Q90" s="4">
        <f>Forward!Q90*(1+SUM($B90:$B$228))+(-'Swap - Encargos'!H7)*(1+SUM($B90:$B$228))+('Swap - Encargos'!AD7)*(1+SUM($B90:$B$228))</f>
        <v>244.1979</v>
      </c>
      <c r="R90" s="4">
        <f>Forward!R90*(1+SUM($B90:$B$228))+(-'Swap - Encargos'!I7)*(1+SUM($B90:$B$228))+('Swap - Encargos'!AE7)*(1+SUM($B90:$B$228))</f>
        <v>239.47909999999999</v>
      </c>
      <c r="S90" s="4">
        <f>Forward!S90*(1+SUM($B90:$B$228))+(-'Swap - Encargos'!J7)*(1+SUM($B90:$B$228))+('Swap - Encargos'!AF7)*(1+SUM($B90:$B$228))</f>
        <v>232.40089999999998</v>
      </c>
      <c r="T90" s="4">
        <f>Forward!T90*(1+SUM($B90:$B$228))+(-'Swap - Encargos'!K7)*(1+SUM($B90:$B$228))+('Swap - Encargos'!AG7)*(1+SUM($B90:$B$228))</f>
        <v>230.04149999999998</v>
      </c>
      <c r="U90" s="4">
        <f>Forward!U90*(1+SUM($B90:$B$228))</f>
        <v>0</v>
      </c>
      <c r="V90" s="6"/>
      <c r="W90" s="20">
        <f t="shared" si="0"/>
        <v>264.38387777777774</v>
      </c>
      <c r="X90" s="20">
        <f t="shared" si="1"/>
        <v>227.96890771604944</v>
      </c>
      <c r="Y90" s="23">
        <f t="shared" si="2"/>
        <v>260.71369999999996</v>
      </c>
      <c r="Z90" s="23">
        <f t="shared" si="3"/>
        <v>225.11899996913584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109.54812222222222</v>
      </c>
      <c r="AJ90" s="9">
        <f t="shared" si="8"/>
        <v>0.29296268364895817</v>
      </c>
      <c r="AK90" s="9">
        <f t="shared" si="9"/>
        <v>0.29296268364895817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Encargos'!B8)*(1+SUM($B91:$B$228))+('Swap - Encargos'!X8)*(1+SUM($B91:$B$228))</f>
        <v>210.32500000000002</v>
      </c>
      <c r="L91" s="4">
        <f>Forward!L91*(1+SUM($B91:$B$228))+(-'Swap - Encargos'!C8)*(1+SUM($B91:$B$228))+('Swap - Encargos'!Y8)*(1+SUM($B91:$B$228))</f>
        <v>278.47500000000002</v>
      </c>
      <c r="M91" s="4">
        <f>Forward!M91*(1+SUM($B91:$B$228))+(-'Swap - Encargos'!D8)*(1+SUM($B91:$B$228))+('Swap - Encargos'!Z8)*(1+SUM($B91:$B$228))</f>
        <v>276.12500000000006</v>
      </c>
      <c r="N91" s="4">
        <f>Forward!N91*(1+SUM($B91:$B$228))+(-'Swap - Encargos'!E8)*(1+SUM($B91:$B$228))+('Swap - Encargos'!AA8)*(1+SUM($B91:$B$228))</f>
        <v>246.75000000000003</v>
      </c>
      <c r="O91" s="4">
        <f>Forward!O91*(1+SUM($B91:$B$228))+(-'Swap - Encargos'!F8)*(1+SUM($B91:$B$228))+('Swap - Encargos'!AB8)*(1+SUM($B91:$B$228))</f>
        <v>238.52500000000003</v>
      </c>
      <c r="P91" s="4">
        <f>Forward!P91*(1+SUM($B91:$B$228))+(-'Swap - Encargos'!G8)*(1+SUM($B91:$B$228))+('Swap - Encargos'!AC8)*(1+SUM($B91:$B$228))</f>
        <v>239.70000000000002</v>
      </c>
      <c r="Q91" s="4">
        <f>Forward!Q91*(1+SUM($B91:$B$228))+(-'Swap - Encargos'!H8)*(1+SUM($B91:$B$228))+('Swap - Encargos'!AD8)*(1+SUM($B91:$B$228))</f>
        <v>233.82500000000002</v>
      </c>
      <c r="R91" s="4">
        <f>Forward!R91*(1+SUM($B91:$B$228))+(-'Swap - Encargos'!I8)*(1+SUM($B91:$B$228))+('Swap - Encargos'!AE8)*(1+SUM($B91:$B$228))</f>
        <v>232.65</v>
      </c>
      <c r="S91" s="4">
        <f>Forward!S91*(1+SUM($B91:$B$228))+(-'Swap - Encargos'!J8)*(1+SUM($B91:$B$228))+('Swap - Encargos'!AF8)*(1+SUM($B91:$B$228))</f>
        <v>227.95000000000002</v>
      </c>
      <c r="T91" s="4">
        <f>Forward!T91*(1+SUM($B91:$B$228))+(-'Swap - Encargos'!K8)*(1+SUM($B91:$B$228))+('Swap - Encargos'!AG8)*(1+SUM($B91:$B$228))</f>
        <v>220.9</v>
      </c>
      <c r="U91" s="4">
        <f>Forward!U91*(1+SUM($B91:$B$228))</f>
        <v>0</v>
      </c>
      <c r="V91" s="6"/>
      <c r="W91" s="20">
        <f t="shared" si="0"/>
        <v>260.03402777777785</v>
      </c>
      <c r="X91" s="20">
        <f t="shared" si="1"/>
        <v>227.96890771604944</v>
      </c>
      <c r="Y91" s="23">
        <f t="shared" si="2"/>
        <v>252.48791666666668</v>
      </c>
      <c r="Z91" s="23">
        <f t="shared" si="3"/>
        <v>225.11899996913584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113.89797222222211</v>
      </c>
      <c r="AJ91" s="9">
        <f t="shared" si="8"/>
        <v>0.30459541366404086</v>
      </c>
      <c r="AK91" s="9">
        <f t="shared" si="9"/>
        <v>0.30459541366404086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Encargos'!B9)*(1+SUM($B92:$B$228))+('Swap - Encargos'!X9)*(1+SUM($B92:$B$228))</f>
        <v>129.68130000000002</v>
      </c>
      <c r="L92" s="4">
        <f>Forward!L92*(1+SUM($B92:$B$228))+(-'Swap - Encargos'!C9)*(1+SUM($B92:$B$228))+('Swap - Encargos'!Y9)*(1+SUM($B92:$B$228))</f>
        <v>262.86750000000001</v>
      </c>
      <c r="M92" s="4">
        <f>Forward!M92*(1+SUM($B92:$B$228))+(-'Swap - Encargos'!D9)*(1+SUM($B92:$B$228))+('Swap - Encargos'!Z9)*(1+SUM($B92:$B$228))</f>
        <v>265.20410000000004</v>
      </c>
      <c r="N92" s="4">
        <f>Forward!N92*(1+SUM($B92:$B$228))+(-'Swap - Encargos'!E9)*(1+SUM($B92:$B$228))+('Swap - Encargos'!AA9)*(1+SUM($B92:$B$228))</f>
        <v>252.35280000000003</v>
      </c>
      <c r="O92" s="4">
        <f>Forward!O92*(1+SUM($B92:$B$228))+(-'Swap - Encargos'!F9)*(1+SUM($B92:$B$228))+('Swap - Encargos'!AB9)*(1+SUM($B92:$B$228))</f>
        <v>238.33320000000003</v>
      </c>
      <c r="P92" s="4">
        <f>Forward!P92*(1+SUM($B92:$B$228))+(-'Swap - Encargos'!G9)*(1+SUM($B92:$B$228))+('Swap - Encargos'!AC9)*(1+SUM($B92:$B$228))</f>
        <v>239.50150000000002</v>
      </c>
      <c r="Q92" s="4">
        <f>Forward!Q92*(1+SUM($B92:$B$228))+(-'Swap - Encargos'!H9)*(1+SUM($B92:$B$228))+('Swap - Encargos'!AD9)*(1+SUM($B92:$B$228))</f>
        <v>234.82830000000001</v>
      </c>
      <c r="R92" s="4">
        <f>Forward!R92*(1+SUM($B92:$B$228))+(-'Swap - Encargos'!I9)*(1+SUM($B92:$B$228))+('Swap - Encargos'!AE9)*(1+SUM($B92:$B$228))</f>
        <v>230.15510000000003</v>
      </c>
      <c r="S92" s="4">
        <f>Forward!S92*(1+SUM($B92:$B$228))+(-'Swap - Encargos'!J9)*(1+SUM($B92:$B$228))+('Swap - Encargos'!AF9)*(1+SUM($B92:$B$228))</f>
        <v>225.48190000000002</v>
      </c>
      <c r="T92" s="4">
        <f>Forward!T92*(1+SUM($B92:$B$228))+(-'Swap - Encargos'!K9)*(1+SUM($B92:$B$228))+('Swap - Encargos'!AG9)*(1+SUM($B92:$B$228))</f>
        <v>221.97700000000003</v>
      </c>
      <c r="U92" s="4">
        <f>Forward!U92*(1+SUM($B92:$B$228))</f>
        <v>0</v>
      </c>
      <c r="V92" s="6"/>
      <c r="W92" s="20">
        <f t="shared" si="0"/>
        <v>239.69621666666666</v>
      </c>
      <c r="X92" s="20">
        <f t="shared" si="1"/>
        <v>227.96890771604944</v>
      </c>
      <c r="Y92" s="23">
        <f t="shared" si="2"/>
        <v>240.66980000000001</v>
      </c>
      <c r="Z92" s="23">
        <f t="shared" si="3"/>
        <v>225.11899996913584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134.2357833333333</v>
      </c>
      <c r="AJ92" s="9">
        <f t="shared" si="8"/>
        <v>0.35898447667846911</v>
      </c>
      <c r="AK92" s="9">
        <f t="shared" si="9"/>
        <v>0.35898447667846911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Encargos'!B10)*(1+SUM($B93:$B$228))+('Swap - Encargos'!X10)*(1+SUM($B93:$B$228))</f>
        <v>145.7124</v>
      </c>
      <c r="L93" s="4">
        <f>Forward!L93*(1+SUM($B93:$B$228))+(-'Swap - Encargos'!C10)*(1+SUM($B93:$B$228))+('Swap - Encargos'!Y10)*(1+SUM($B93:$B$228))</f>
        <v>253.82159999999999</v>
      </c>
      <c r="M93" s="4">
        <f>Forward!M93*(1+SUM($B93:$B$228))+(-'Swap - Encargos'!D10)*(1+SUM($B93:$B$228))+('Swap - Encargos'!Z10)*(1+SUM($B93:$B$228))</f>
        <v>254.9967</v>
      </c>
      <c r="N93" s="4">
        <f>Forward!N93*(1+SUM($B93:$B$228))+(-'Swap - Encargos'!E10)*(1+SUM($B93:$B$228))+('Swap - Encargos'!AA10)*(1+SUM($B93:$B$228))</f>
        <v>243.2457</v>
      </c>
      <c r="O93" s="4">
        <f>Forward!O93*(1+SUM($B93:$B$228))+(-'Swap - Encargos'!F10)*(1+SUM($B93:$B$228))+('Swap - Encargos'!AB10)*(1+SUM($B93:$B$228))</f>
        <v>239.72040000000001</v>
      </c>
      <c r="P93" s="4">
        <f>Forward!P93*(1+SUM($B93:$B$228))+(-'Swap - Encargos'!G10)*(1+SUM($B93:$B$228))+('Swap - Encargos'!AC10)*(1+SUM($B93:$B$228))</f>
        <v>233.84490000000002</v>
      </c>
      <c r="Q93" s="4">
        <f>Forward!Q93*(1+SUM($B93:$B$228))+(-'Swap - Encargos'!H10)*(1+SUM($B93:$B$228))+('Swap - Encargos'!AD10)*(1+SUM($B93:$B$228))</f>
        <v>236.19510000000002</v>
      </c>
      <c r="R93" s="4">
        <f>Forward!R93*(1+SUM($B93:$B$228))+(-'Swap - Encargos'!I10)*(1+SUM($B93:$B$228))+('Swap - Encargos'!AE10)*(1+SUM($B93:$B$228))</f>
        <v>229.14449999999999</v>
      </c>
      <c r="S93" s="4">
        <f>Forward!S93*(1+SUM($B93:$B$228))+(-'Swap - Encargos'!J10)*(1+SUM($B93:$B$228))+('Swap - Encargos'!AF10)*(1+SUM($B93:$B$228))</f>
        <v>219.74370000000002</v>
      </c>
      <c r="T93" s="4">
        <f>Forward!T93*(1+SUM($B93:$B$228))+(-'Swap - Encargos'!K10)*(1+SUM($B93:$B$228))+('Swap - Encargos'!AG10)*(1+SUM($B93:$B$228))</f>
        <v>216.2184</v>
      </c>
      <c r="U93" s="4">
        <f>Forward!U93*(1+SUM($B93:$B$228))</f>
        <v>0</v>
      </c>
      <c r="V93" s="6"/>
      <c r="W93" s="20">
        <f t="shared" si="0"/>
        <v>237.14170833333336</v>
      </c>
      <c r="X93" s="20">
        <f t="shared" si="1"/>
        <v>227.96890771604944</v>
      </c>
      <c r="Y93" s="23">
        <f t="shared" si="2"/>
        <v>237.781485</v>
      </c>
      <c r="Z93" s="23">
        <f t="shared" si="3"/>
        <v>225.11899996913584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136.7902916666666</v>
      </c>
      <c r="AJ93" s="9">
        <f t="shared" si="8"/>
        <v>0.36581595495081087</v>
      </c>
      <c r="AK93" s="9">
        <f t="shared" si="9"/>
        <v>0.36581595495081087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Encargos'!B11)*(1+SUM($B94:$B$228))+('Swap - Encargos'!X11)*(1+SUM($B94:$B$228))</f>
        <v>168.55410000000001</v>
      </c>
      <c r="L94" s="4">
        <f>Forward!L94*(1+SUM($B94:$B$228))+(-'Swap - Encargos'!C11)*(1+SUM($B94:$B$228))+('Swap - Encargos'!Y11)*(1+SUM($B94:$B$228))</f>
        <v>235.74</v>
      </c>
      <c r="M94" s="4">
        <f>Forward!M94*(1+SUM($B94:$B$228))+(-'Swap - Encargos'!D11)*(1+SUM($B94:$B$228))+('Swap - Encargos'!Z11)*(1+SUM($B94:$B$228))</f>
        <v>255.77789999999999</v>
      </c>
      <c r="N94" s="4">
        <f>Forward!N94*(1+SUM($B94:$B$228))+(-'Swap - Encargos'!E11)*(1+SUM($B94:$B$228))+('Swap - Encargos'!AA11)*(1+SUM($B94:$B$228))</f>
        <v>252.24180000000001</v>
      </c>
      <c r="O94" s="4">
        <f>Forward!O94*(1+SUM($B94:$B$228))+(-'Swap - Encargos'!F11)*(1+SUM($B94:$B$228))+('Swap - Encargos'!AB11)*(1+SUM($B94:$B$228))</f>
        <v>240.45480000000003</v>
      </c>
      <c r="P94" s="4">
        <f>Forward!P94*(1+SUM($B94:$B$228))+(-'Swap - Encargos'!G11)*(1+SUM($B94:$B$228))+('Swap - Encargos'!AC11)*(1+SUM($B94:$B$228))</f>
        <v>236.91870000000003</v>
      </c>
      <c r="Q94" s="4">
        <f>Forward!Q94*(1+SUM($B94:$B$228))+(-'Swap - Encargos'!H11)*(1+SUM($B94:$B$228))+('Swap - Encargos'!AD11)*(1+SUM($B94:$B$228))</f>
        <v>232.2039</v>
      </c>
      <c r="R94" s="4">
        <f>Forward!R94*(1+SUM($B94:$B$228))+(-'Swap - Encargos'!I11)*(1+SUM($B94:$B$228))+('Swap - Encargos'!AE11)*(1+SUM($B94:$B$228))</f>
        <v>223.95300000000003</v>
      </c>
      <c r="S94" s="4">
        <f>Forward!S94*(1+SUM($B94:$B$228))+(-'Swap - Encargos'!J11)*(1+SUM($B94:$B$228))+('Swap - Encargos'!AF11)*(1+SUM($B94:$B$228))</f>
        <v>220.41690000000003</v>
      </c>
      <c r="T94" s="4">
        <f>Forward!T94*(1+SUM($B94:$B$228))+(-'Swap - Encargos'!K11)*(1+SUM($B94:$B$228))+('Swap - Encargos'!AG11)*(1+SUM($B94:$B$228))</f>
        <v>215.70210000000003</v>
      </c>
      <c r="U94" s="4">
        <f>Forward!U94*(1+SUM($B94:$B$228))</f>
        <v>0</v>
      </c>
      <c r="V94" s="6"/>
      <c r="W94" s="20">
        <f t="shared" si="0"/>
        <v>238.62126666666668</v>
      </c>
      <c r="X94" s="20">
        <f t="shared" si="1"/>
        <v>227.96890771604944</v>
      </c>
      <c r="Y94" s="23">
        <f t="shared" si="2"/>
        <v>239.66900000000001</v>
      </c>
      <c r="Z94" s="23">
        <f t="shared" si="3"/>
        <v>225.11899996913584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135.31073333333327</v>
      </c>
      <c r="AJ94" s="9">
        <f t="shared" si="8"/>
        <v>0.36185919721589299</v>
      </c>
      <c r="AK94" s="9">
        <f t="shared" si="9"/>
        <v>0.36185919721589299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Encargos'!B12)*(1+SUM($B95:$B$228))+('Swap - Encargos'!X12)*(1+SUM($B95:$B$228))</f>
        <v>145.33679999999998</v>
      </c>
      <c r="L95" s="4">
        <f>Forward!L95*(1+SUM($B95:$B$228))+(-'Swap - Encargos'!C12)*(1+SUM($B95:$B$228))+('Swap - Encargos'!Y12)*(1+SUM($B95:$B$228))</f>
        <v>206.78</v>
      </c>
      <c r="M95" s="4">
        <f>Forward!M95*(1+SUM($B95:$B$228))+(-'Swap - Encargos'!D12)*(1+SUM($B95:$B$228))+('Swap - Encargos'!Z12)*(1+SUM($B95:$B$228))</f>
        <v>229.2304</v>
      </c>
      <c r="N95" s="4">
        <f>Forward!N95*(1+SUM($B95:$B$228))+(-'Swap - Encargos'!E12)*(1+SUM($B95:$B$228))+('Swap - Encargos'!AA12)*(1+SUM($B95:$B$228))</f>
        <v>233.95680000000002</v>
      </c>
      <c r="O95" s="4">
        <f>Forward!O95*(1+SUM($B95:$B$228))+(-'Swap - Encargos'!F12)*(1+SUM($B95:$B$228))+('Swap - Encargos'!AB12)*(1+SUM($B95:$B$228))</f>
        <v>228.04880000000003</v>
      </c>
      <c r="P95" s="4">
        <f>Forward!P95*(1+SUM($B95:$B$228))+(-'Swap - Encargos'!G12)*(1+SUM($B95:$B$228))+('Swap - Encargos'!AC12)*(1+SUM($B95:$B$228))</f>
        <v>223.32240000000002</v>
      </c>
      <c r="Q95" s="4">
        <f>Forward!Q95*(1+SUM($B95:$B$228))+(-'Swap - Encargos'!H12)*(1+SUM($B95:$B$228))+('Swap - Encargos'!AD12)*(1+SUM($B95:$B$228))</f>
        <v>219.77760000000001</v>
      </c>
      <c r="R95" s="4">
        <f>Forward!R95*(1+SUM($B95:$B$228))+(-'Swap - Encargos'!I12)*(1+SUM($B95:$B$228))+('Swap - Encargos'!AE12)*(1+SUM($B95:$B$228))</f>
        <v>216.2328</v>
      </c>
      <c r="S95" s="4">
        <f>Forward!S95*(1+SUM($B95:$B$228))+(-'Swap - Encargos'!J12)*(1+SUM($B95:$B$228))+('Swap - Encargos'!AF12)*(1+SUM($B95:$B$228))</f>
        <v>212.68799999999999</v>
      </c>
      <c r="T95" s="4">
        <f>Forward!T95*(1+SUM($B95:$B$228))+(-'Swap - Encargos'!K12)*(1+SUM($B95:$B$228))+('Swap - Encargos'!AG12)*(1+SUM($B95:$B$228))</f>
        <v>207.9616</v>
      </c>
      <c r="U95" s="4">
        <f>Forward!U95*(1+SUM($B95:$B$228))</f>
        <v>0</v>
      </c>
      <c r="V95" s="6"/>
      <c r="W95" s="20">
        <f t="shared" si="0"/>
        <v>215.93740000000003</v>
      </c>
      <c r="X95" s="20">
        <f t="shared" si="1"/>
        <v>227.96890771604944</v>
      </c>
      <c r="Y95" s="23">
        <f t="shared" si="2"/>
        <v>220.36839999999998</v>
      </c>
      <c r="Z95" s="23">
        <f t="shared" si="3"/>
        <v>225.11899996913584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157.99459999999993</v>
      </c>
      <c r="AJ95" s="9">
        <f t="shared" si="8"/>
        <v>0.4225222767775958</v>
      </c>
      <c r="AK95" s="9">
        <f t="shared" si="9"/>
        <v>0.4225222767775958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Encargos'!B13)*(1+SUM($B96:$B$228))+('Swap - Encargos'!X13)*(1+SUM($B96:$B$228))</f>
        <v>137.55690000000001</v>
      </c>
      <c r="L96" s="4">
        <f>Forward!L96*(1+SUM($B96:$B$228))+(-'Swap - Encargos'!C13)*(1+SUM($B96:$B$228))+('Swap - Encargos'!Y13)*(1+SUM($B96:$B$228))</f>
        <v>157.5438</v>
      </c>
      <c r="M96" s="4">
        <f>Forward!M96*(1+SUM($B96:$B$228))+(-'Swap - Encargos'!D13)*(1+SUM($B96:$B$228))+('Swap - Encargos'!Z13)*(1+SUM($B96:$B$228))</f>
        <v>203.39609999999999</v>
      </c>
      <c r="N96" s="4">
        <f>Forward!N96*(1+SUM($B96:$B$228))+(-'Swap - Encargos'!E13)*(1+SUM($B96:$B$228))+('Swap - Encargos'!AA13)*(1+SUM($B96:$B$228))</f>
        <v>215.15309999999999</v>
      </c>
      <c r="O96" s="4">
        <f>Forward!O96*(1+SUM($B96:$B$228))+(-'Swap - Encargos'!F13)*(1+SUM($B96:$B$228))+('Swap - Encargos'!AB13)*(1+SUM($B96:$B$228))</f>
        <v>209.27459999999999</v>
      </c>
      <c r="P96" s="4">
        <f>Forward!P96*(1+SUM($B96:$B$228))+(-'Swap - Encargos'!G13)*(1+SUM($B96:$B$228))+('Swap - Encargos'!AC13)*(1+SUM($B96:$B$228))</f>
        <v>219.85590000000002</v>
      </c>
      <c r="Q96" s="4">
        <f>Forward!Q96*(1+SUM($B96:$B$228))+(-'Swap - Encargos'!H13)*(1+SUM($B96:$B$228))+('Swap - Encargos'!AD13)*(1+SUM($B96:$B$228))</f>
        <v>216.3288</v>
      </c>
      <c r="R96" s="4">
        <f>Forward!R96*(1+SUM($B96:$B$228))+(-'Swap - Encargos'!I13)*(1+SUM($B96:$B$228))+('Swap - Encargos'!AE13)*(1+SUM($B96:$B$228))</f>
        <v>216.3288</v>
      </c>
      <c r="S96" s="4">
        <f>Forward!S96*(1+SUM($B96:$B$228))+(-'Swap - Encargos'!J13)*(1+SUM($B96:$B$228))+('Swap - Encargos'!AF13)*(1+SUM($B96:$B$228))</f>
        <v>210.4503</v>
      </c>
      <c r="T96" s="4">
        <f>Forward!T96*(1+SUM($B96:$B$228))+(-'Swap - Encargos'!K13)*(1+SUM($B96:$B$228))+('Swap - Encargos'!AG13)*(1+SUM($B96:$B$228))</f>
        <v>204.5718</v>
      </c>
      <c r="U96" s="4">
        <f>Forward!U96*(1+SUM($B96:$B$228))</f>
        <v>0</v>
      </c>
      <c r="V96" s="6"/>
      <c r="W96" s="20">
        <f t="shared" si="0"/>
        <v>187.7201</v>
      </c>
      <c r="X96" s="20">
        <f t="shared" si="1"/>
        <v>227.96890771604944</v>
      </c>
      <c r="Y96" s="23">
        <f t="shared" si="2"/>
        <v>198.30139999999997</v>
      </c>
      <c r="Z96" s="23">
        <f t="shared" si="3"/>
        <v>225.11899996913584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186.21189999999996</v>
      </c>
      <c r="AJ96" s="9">
        <f t="shared" si="8"/>
        <v>0.49798332317105776</v>
      </c>
      <c r="AK96" s="9">
        <f t="shared" si="9"/>
        <v>0.49798332317105776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Encargos'!B14)*(1+SUM($B97:$B$228))+('Swap - Encargos'!X14)*(1+SUM($B97:$B$228))</f>
        <v>141.7636</v>
      </c>
      <c r="L97" s="4">
        <f>Forward!L97*(1+SUM($B97:$B$228))+(-'Swap - Encargos'!C14)*(1+SUM($B97:$B$228))+('Swap - Encargos'!Y14)*(1+SUM($B97:$B$228))</f>
        <v>153.47959999999998</v>
      </c>
      <c r="M97" s="4">
        <f>Forward!M97*(1+SUM($B97:$B$228))+(-'Swap - Encargos'!D14)*(1+SUM($B97:$B$228))+('Swap - Encargos'!Z14)*(1+SUM($B97:$B$228))</f>
        <v>196.82879999999997</v>
      </c>
      <c r="N97" s="4">
        <f>Forward!N97*(1+SUM($B97:$B$228))+(-'Swap - Encargos'!E14)*(1+SUM($B97:$B$228))+('Swap - Encargos'!AA14)*(1+SUM($B97:$B$228))</f>
        <v>210.88799999999998</v>
      </c>
      <c r="O97" s="4">
        <f>Forward!O97*(1+SUM($B97:$B$228))+(-'Swap - Encargos'!F14)*(1+SUM($B97:$B$228))+('Swap - Encargos'!AB14)*(1+SUM($B97:$B$228))</f>
        <v>202.68679999999998</v>
      </c>
      <c r="P97" s="4">
        <f>Forward!P97*(1+SUM($B97:$B$228))+(-'Swap - Encargos'!G14)*(1+SUM($B97:$B$228))+('Swap - Encargos'!AC14)*(1+SUM($B97:$B$228))</f>
        <v>224.94720000000001</v>
      </c>
      <c r="Q97" s="4">
        <f>Forward!Q97*(1+SUM($B97:$B$228))+(-'Swap - Encargos'!H14)*(1+SUM($B97:$B$228))+('Swap - Encargos'!AD14)*(1+SUM($B97:$B$228))</f>
        <v>223.7756</v>
      </c>
      <c r="R97" s="4">
        <f>Forward!R97*(1+SUM($B97:$B$228))+(-'Swap - Encargos'!I14)*(1+SUM($B97:$B$228))+('Swap - Encargos'!AE14)*(1+SUM($B97:$B$228))</f>
        <v>212.05959999999999</v>
      </c>
      <c r="S97" s="4">
        <f>Forward!S97*(1+SUM($B97:$B$228))+(-'Swap - Encargos'!J14)*(1+SUM($B97:$B$228))+('Swap - Encargos'!AF14)*(1+SUM($B97:$B$228))</f>
        <v>208.54479999999998</v>
      </c>
      <c r="T97" s="4">
        <f>Forward!T97*(1+SUM($B97:$B$228))+(-'Swap - Encargos'!K14)*(1+SUM($B97:$B$228))+('Swap - Encargos'!AG14)*(1+SUM($B97:$B$228))</f>
        <v>202.68680000000001</v>
      </c>
      <c r="U97" s="4">
        <f>Forward!U97*(1+SUM($B97:$B$228))</f>
        <v>0</v>
      </c>
      <c r="V97" s="6"/>
      <c r="W97" s="20">
        <f t="shared" si="0"/>
        <v>185.14534444444442</v>
      </c>
      <c r="X97" s="20">
        <f t="shared" si="1"/>
        <v>227.96890771604944</v>
      </c>
      <c r="Y97" s="23">
        <f t="shared" si="2"/>
        <v>196.37968666666666</v>
      </c>
      <c r="Z97" s="23">
        <f t="shared" si="3"/>
        <v>225.11899996913584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188.78665555555554</v>
      </c>
      <c r="AJ97" s="9">
        <f t="shared" si="8"/>
        <v>0.5048689482460863</v>
      </c>
      <c r="AK97" s="9">
        <f t="shared" si="9"/>
        <v>0.5048689482460863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Encargos'!C15)*(1+SUM($B98:$B$228))+('Swap - Encargos'!Y15)*(1+SUM($B98:$B$228))</f>
        <v>145.67500000000001</v>
      </c>
      <c r="M98" s="4">
        <f>Forward!M98*(1+SUM($B98:$B$228))+(-'Swap - Encargos'!D15)*(1+SUM($B98:$B$228))+('Swap - Encargos'!Z15)*(1+SUM($B98:$B$228))</f>
        <v>165.48680000000002</v>
      </c>
      <c r="N98" s="4">
        <f>Forward!N98*(1+SUM($B98:$B$228))+(-'Swap - Encargos'!E15)*(1+SUM($B98:$B$228))+('Swap - Encargos'!AA15)*(1+SUM($B98:$B$228))</f>
        <v>184.13320000000002</v>
      </c>
      <c r="O98" s="4">
        <f>Forward!O98*(1+SUM($B98:$B$228))+(-'Swap - Encargos'!F15)*(1+SUM($B98:$B$228))+('Swap - Encargos'!AB15)*(1+SUM($B98:$B$228))</f>
        <v>198.11799999999999</v>
      </c>
      <c r="P98" s="4">
        <f>Forward!P98*(1+SUM($B98:$B$228))+(-'Swap - Encargos'!G15)*(1+SUM($B98:$B$228))+('Swap - Encargos'!AC15)*(1+SUM($B98:$B$228))</f>
        <v>227.25299999999999</v>
      </c>
      <c r="Q98" s="4">
        <f>Forward!Q98*(1+SUM($B98:$B$228))+(-'Swap - Encargos'!H15)*(1+SUM($B98:$B$228))+('Swap - Encargos'!AD15)*(1+SUM($B98:$B$228))</f>
        <v>222.59139999999999</v>
      </c>
      <c r="R98" s="4">
        <f>Forward!R98*(1+SUM($B98:$B$228))+(-'Swap - Encargos'!I15)*(1+SUM($B98:$B$228))+('Swap - Encargos'!AE15)*(1+SUM($B98:$B$228))</f>
        <v>217.9298</v>
      </c>
      <c r="S98" s="4">
        <f>Forward!S98*(1+SUM($B98:$B$228))+(-'Swap - Encargos'!J15)*(1+SUM($B98:$B$228))+('Swap - Encargos'!AF15)*(1+SUM($B98:$B$228))</f>
        <v>214.43360000000001</v>
      </c>
      <c r="T98" s="4">
        <f>Forward!T98*(1+SUM($B98:$B$228))+(-'Swap - Encargos'!K15)*(1+SUM($B98:$B$228))+('Swap - Encargos'!AG15)*(1+SUM($B98:$B$228))</f>
        <v>207.44120000000001</v>
      </c>
      <c r="U98" s="4">
        <f>Forward!U98*(1+SUM($B98:$B$228))</f>
        <v>0</v>
      </c>
      <c r="V98" s="6"/>
      <c r="W98" s="20">
        <f t="shared" si="0"/>
        <v>165.09833333333336</v>
      </c>
      <c r="X98" s="20">
        <f t="shared" si="1"/>
        <v>227.96890771604944</v>
      </c>
      <c r="Y98" s="23">
        <f t="shared" si="2"/>
        <v>184.13320000000004</v>
      </c>
      <c r="Z98" s="23">
        <f t="shared" si="3"/>
        <v>225.11899996913584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204.10038666666662</v>
      </c>
      <c r="AJ98" s="9">
        <f t="shared" si="8"/>
        <v>0.55281986531986527</v>
      </c>
      <c r="AK98" s="9">
        <f t="shared" si="9"/>
        <v>0.55281986531986527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Encargos'!C16)*(1+SUM($B99:$B$228))+('Swap - Encargos'!Y16)*(1+SUM($B99:$B$228))</f>
        <v>148.49279999999999</v>
      </c>
      <c r="M99" s="4">
        <f>Forward!M99*(1+SUM($B99:$B$228))+(-'Swap - Encargos'!D16)*(1+SUM($B99:$B$228))+('Swap - Encargos'!Z16)*(1+SUM($B99:$B$228))</f>
        <v>156.61349999999999</v>
      </c>
      <c r="N99" s="4">
        <f>Forward!N99*(1+SUM($B99:$B$228))+(-'Swap - Encargos'!E16)*(1+SUM($B99:$B$228))+('Swap - Encargos'!AA16)*(1+SUM($B99:$B$228))</f>
        <v>170.53469999999999</v>
      </c>
      <c r="O99" s="4">
        <f>Forward!O99*(1+SUM($B99:$B$228))+(-'Swap - Encargos'!F16)*(1+SUM($B99:$B$228))+('Swap - Encargos'!AB16)*(1+SUM($B99:$B$228))</f>
        <v>187.93619999999999</v>
      </c>
      <c r="P99" s="4">
        <f>Forward!P99*(1+SUM($B99:$B$228))+(-'Swap - Encargos'!G16)*(1+SUM($B99:$B$228))+('Swap - Encargos'!AC16)*(1+SUM($B99:$B$228))</f>
        <v>233.18009999999998</v>
      </c>
      <c r="Q99" s="4">
        <f>Forward!Q99*(1+SUM($B99:$B$228))+(-'Swap - Encargos'!H16)*(1+SUM($B99:$B$228))+('Swap - Encargos'!AD16)*(1+SUM($B99:$B$228))</f>
        <v>228.53969999999998</v>
      </c>
      <c r="R99" s="4">
        <f>Forward!R99*(1+SUM($B99:$B$228))+(-'Swap - Encargos'!I16)*(1+SUM($B99:$B$228))+('Swap - Encargos'!AE16)*(1+SUM($B99:$B$228))</f>
        <v>220.41899999999998</v>
      </c>
      <c r="S99" s="4">
        <f>Forward!S99*(1+SUM($B99:$B$228))+(-'Swap - Encargos'!J16)*(1+SUM($B99:$B$228))+('Swap - Encargos'!AF16)*(1+SUM($B99:$B$228))</f>
        <v>218.09879999999998</v>
      </c>
      <c r="T99" s="4">
        <f>Forward!T99*(1+SUM($B99:$B$228))+(-'Swap - Encargos'!K16)*(1+SUM($B99:$B$228))+('Swap - Encargos'!AG16)*(1+SUM($B99:$B$228))</f>
        <v>211.13819999999998</v>
      </c>
      <c r="U99" s="4">
        <f>Forward!U99*(1+SUM($B99:$B$228))</f>
        <v>0</v>
      </c>
      <c r="V99" s="6"/>
      <c r="W99" s="20">
        <f t="shared" si="0"/>
        <v>159.64265</v>
      </c>
      <c r="X99" s="20">
        <f t="shared" si="1"/>
        <v>227.96890771604944</v>
      </c>
      <c r="Y99" s="23">
        <f t="shared" si="2"/>
        <v>180.68557499999997</v>
      </c>
      <c r="Z99" s="23">
        <f t="shared" si="3"/>
        <v>225.11899996913584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209.55606999999998</v>
      </c>
      <c r="AJ99" s="9">
        <f t="shared" si="8"/>
        <v>0.56759695699920087</v>
      </c>
      <c r="AK99" s="9">
        <f t="shared" si="9"/>
        <v>0.56759695699920087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Encargos'!C17)*(1+SUM($B100:$B$228))+('Swap - Encargos'!Y17)*(1+SUM($B100:$B$228))</f>
        <v>145.11419999999998</v>
      </c>
      <c r="M100" s="4">
        <f>Forward!M100*(1+SUM($B100:$B$228))+(-'Swap - Encargos'!D17)*(1+SUM($B100:$B$228))+('Swap - Encargos'!Z17)*(1+SUM($B100:$B$228))</f>
        <v>160.08629999999999</v>
      </c>
      <c r="N100" s="4">
        <f>Forward!N100*(1+SUM($B100:$B$228))+(-'Swap - Encargos'!E17)*(1+SUM($B100:$B$228))+('Swap - Encargos'!AA17)*(1+SUM($B100:$B$228))</f>
        <v>162.3897</v>
      </c>
      <c r="O100" s="4">
        <f>Forward!O100*(1+SUM($B100:$B$228))+(-'Swap - Encargos'!F17)*(1+SUM($B100:$B$228))+('Swap - Encargos'!AB17)*(1+SUM($B100:$B$228))</f>
        <v>176.21009999999998</v>
      </c>
      <c r="P100" s="4">
        <f>Forward!P100*(1+SUM($B100:$B$228))+(-'Swap - Encargos'!G17)*(1+SUM($B100:$B$228))+('Swap - Encargos'!AC17)*(1+SUM($B100:$B$228))</f>
        <v>201.54749999999999</v>
      </c>
      <c r="Q100" s="4">
        <f>Forward!Q100*(1+SUM($B100:$B$228))+(-'Swap - Encargos'!H17)*(1+SUM($B100:$B$228))+('Swap - Encargos'!AD17)*(1+SUM($B100:$B$228))</f>
        <v>219.97470000000001</v>
      </c>
      <c r="R100" s="4">
        <f>Forward!R100*(1+SUM($B100:$B$228))+(-'Swap - Encargos'!I17)*(1+SUM($B100:$B$228))+('Swap - Encargos'!AE17)*(1+SUM($B100:$B$228))</f>
        <v>209.60939999999999</v>
      </c>
      <c r="S100" s="4">
        <f>Forward!S100*(1+SUM($B100:$B$228))+(-'Swap - Encargos'!J17)*(1+SUM($B100:$B$228))+('Swap - Encargos'!AF17)*(1+SUM($B100:$B$228))</f>
        <v>208.45770000000002</v>
      </c>
      <c r="T100" s="4">
        <f>Forward!T100*(1+SUM($B100:$B$228))+(-'Swap - Encargos'!K17)*(1+SUM($B100:$B$228))+('Swap - Encargos'!AG17)*(1+SUM($B100:$B$228))</f>
        <v>200.39580000000001</v>
      </c>
      <c r="U100" s="4">
        <f>Forward!U100*(1+SUM($B100:$B$228))</f>
        <v>0</v>
      </c>
      <c r="V100" s="6"/>
      <c r="W100" s="20">
        <f t="shared" si="0"/>
        <v>157.59094999999999</v>
      </c>
      <c r="X100" s="20">
        <f t="shared" si="1"/>
        <v>227.96890771604944</v>
      </c>
      <c r="Y100" s="23">
        <f t="shared" si="2"/>
        <v>171.56491</v>
      </c>
      <c r="Z100" s="23">
        <f t="shared" si="3"/>
        <v>225.11899996913584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211.60776999999999</v>
      </c>
      <c r="AJ100" s="9">
        <f t="shared" si="8"/>
        <v>0.57315412686154488</v>
      </c>
      <c r="AK100" s="9">
        <f t="shared" si="9"/>
        <v>0.57315412686154488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Encargos'!C18)*(1+SUM($B101:$B$228))+('Swap - Encargos'!Y18)*(1+SUM($B101:$B$228))</f>
        <v>136.20740000000001</v>
      </c>
      <c r="M101" s="4">
        <f>Forward!M101*(1+SUM($B101:$B$228))+(-'Swap - Encargos'!D18)*(1+SUM($B101:$B$228))+('Swap - Encargos'!Z18)*(1+SUM($B101:$B$228))</f>
        <v>143.07500000000002</v>
      </c>
      <c r="N101" s="4">
        <f>Forward!N101*(1+SUM($B101:$B$228))+(-'Swap - Encargos'!E18)*(1+SUM($B101:$B$228))+('Swap - Encargos'!AA18)*(1+SUM($B101:$B$228))</f>
        <v>147.65340000000003</v>
      </c>
      <c r="O101" s="4">
        <f>Forward!O101*(1+SUM($B101:$B$228))+(-'Swap - Encargos'!F18)*(1+SUM($B101:$B$228))+('Swap - Encargos'!AB18)*(1+SUM($B101:$B$228))</f>
        <v>163.67779999999999</v>
      </c>
      <c r="P101" s="4">
        <f>Forward!P101*(1+SUM($B101:$B$228))+(-'Swap - Encargos'!G18)*(1+SUM($B101:$B$228))+('Swap - Encargos'!AC18)*(1+SUM($B101:$B$228))</f>
        <v>192.2928</v>
      </c>
      <c r="Q101" s="4">
        <f>Forward!Q101*(1+SUM($B101:$B$228))+(-'Swap - Encargos'!H18)*(1+SUM($B101:$B$228))+('Swap - Encargos'!AD18)*(1+SUM($B101:$B$228))</f>
        <v>207.17260000000002</v>
      </c>
      <c r="R101" s="4">
        <f>Forward!R101*(1+SUM($B101:$B$228))+(-'Swap - Encargos'!I18)*(1+SUM($B101:$B$228))+('Swap - Encargos'!AE18)*(1+SUM($B101:$B$228))</f>
        <v>208.31720000000001</v>
      </c>
      <c r="S101" s="4">
        <f>Forward!S101*(1+SUM($B101:$B$228))+(-'Swap - Encargos'!J18)*(1+SUM($B101:$B$228))+('Swap - Encargos'!AF18)*(1+SUM($B101:$B$228))</f>
        <v>206.02800000000002</v>
      </c>
      <c r="T101" s="4">
        <f>Forward!T101*(1+SUM($B101:$B$228))+(-'Swap - Encargos'!K18)*(1+SUM($B101:$B$228))+('Swap - Encargos'!AG18)*(1+SUM($B101:$B$228))</f>
        <v>201.4496</v>
      </c>
      <c r="U101" s="4">
        <f>Forward!U101*(1+SUM($B101:$B$228))</f>
        <v>0</v>
      </c>
      <c r="V101" s="6"/>
      <c r="W101" s="20">
        <f t="shared" si="0"/>
        <v>144.60113333333337</v>
      </c>
      <c r="X101" s="20">
        <f t="shared" si="1"/>
        <v>227.96890771604944</v>
      </c>
      <c r="Y101" s="23">
        <f t="shared" si="2"/>
        <v>160.12953999999999</v>
      </c>
      <c r="Z101" s="23">
        <f t="shared" si="3"/>
        <v>225.11899996913584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224.59758666666661</v>
      </c>
      <c r="AJ101" s="9">
        <f t="shared" si="8"/>
        <v>0.60833793428825167</v>
      </c>
      <c r="AK101" s="9">
        <f t="shared" si="9"/>
        <v>0.60833793428825167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Encargos'!C19)*(1+SUM($B102:$B$228))+('Swap - Encargos'!Y19)*(1+SUM($B102:$B$228))</f>
        <v>148.05700000000002</v>
      </c>
      <c r="M102" s="4">
        <f>Forward!M102*(1+SUM($B102:$B$228))+(-'Swap - Encargos'!D19)*(1+SUM($B102:$B$228))+('Swap - Encargos'!Z19)*(1+SUM($B102:$B$228))</f>
        <v>146.91810000000001</v>
      </c>
      <c r="N102" s="4">
        <f>Forward!N102*(1+SUM($B102:$B$228))+(-'Swap - Encargos'!E19)*(1+SUM($B102:$B$228))+('Swap - Encargos'!AA19)*(1+SUM($B102:$B$228))</f>
        <v>159.446</v>
      </c>
      <c r="O102" s="4">
        <f>Forward!O102*(1+SUM($B102:$B$228))+(-'Swap - Encargos'!F19)*(1+SUM($B102:$B$228))+('Swap - Encargos'!AB19)*(1+SUM($B102:$B$228))</f>
        <v>174.25170000000003</v>
      </c>
      <c r="P102" s="4">
        <f>Forward!P102*(1+SUM($B102:$B$228))+(-'Swap - Encargos'!G19)*(1+SUM($B102:$B$228))+('Swap - Encargos'!AC19)*(1+SUM($B102:$B$228))</f>
        <v>190.19630000000001</v>
      </c>
      <c r="Q102" s="4">
        <f>Forward!Q102*(1+SUM($B102:$B$228))+(-'Swap - Encargos'!H19)*(1+SUM($B102:$B$228))+('Swap - Encargos'!AD19)*(1+SUM($B102:$B$228))</f>
        <v>206.14089999999999</v>
      </c>
      <c r="R102" s="4">
        <f>Forward!R102*(1+SUM($B102:$B$228))+(-'Swap - Encargos'!I19)*(1+SUM($B102:$B$228))+('Swap - Encargos'!AE19)*(1+SUM($B102:$B$228))</f>
        <v>206.14090000000002</v>
      </c>
      <c r="S102" s="4">
        <f>Forward!S102*(1+SUM($B102:$B$228))+(-'Swap - Encargos'!J19)*(1+SUM($B102:$B$228))+('Swap - Encargos'!AF19)*(1+SUM($B102:$B$228))</f>
        <v>200.44639999999998</v>
      </c>
      <c r="T102" s="4">
        <f>Forward!T102*(1+SUM($B102:$B$228))+(-'Swap - Encargos'!K19)*(1+SUM($B102:$B$228))+('Swap - Encargos'!AG19)*(1+SUM($B102:$B$228))</f>
        <v>200.44640000000001</v>
      </c>
      <c r="U102" s="4">
        <f>Forward!U102*(1+SUM($B102:$B$228))</f>
        <v>0</v>
      </c>
      <c r="V102" s="6"/>
      <c r="W102" s="20">
        <f t="shared" si="0"/>
        <v>154.38422222222223</v>
      </c>
      <c r="X102" s="20">
        <f t="shared" si="1"/>
        <v>227.96890771604944</v>
      </c>
      <c r="Y102" s="23">
        <f t="shared" si="2"/>
        <v>167.64607999999998</v>
      </c>
      <c r="Z102" s="23">
        <f t="shared" si="3"/>
        <v>225.11899996913584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214.81449777777775</v>
      </c>
      <c r="AJ102" s="9">
        <f t="shared" si="8"/>
        <v>0.58183976850672114</v>
      </c>
      <c r="AK102" s="9">
        <f t="shared" si="9"/>
        <v>0.58183976850672114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Encargos'!C20)*(1+SUM($B103:$B$228))+('Swap - Encargos'!Y20)*(1+SUM($B103:$B$228))</f>
        <v>144.34819999999999</v>
      </c>
      <c r="M103" s="4">
        <f>Forward!M103*(1+SUM($B103:$B$228))+(-'Swap - Encargos'!D20)*(1+SUM($B103:$B$228))+('Swap - Encargos'!Z20)*(1+SUM($B103:$B$228))</f>
        <v>148.89460000000003</v>
      </c>
      <c r="N103" s="4">
        <f>Forward!N103*(1+SUM($B103:$B$228))+(-'Swap - Encargos'!E20)*(1+SUM($B103:$B$228))+('Swap - Encargos'!AA20)*(1+SUM($B103:$B$228))</f>
        <v>160.26060000000001</v>
      </c>
      <c r="O103" s="4">
        <f>Forward!O103*(1+SUM($B103:$B$228))+(-'Swap - Encargos'!F20)*(1+SUM($B103:$B$228))+('Swap - Encargos'!AB20)*(1+SUM($B103:$B$228))</f>
        <v>167.08019999999999</v>
      </c>
      <c r="P103" s="4">
        <f>Forward!P103*(1+SUM($B103:$B$228))+(-'Swap - Encargos'!G20)*(1+SUM($B103:$B$228))+('Swap - Encargos'!AC20)*(1+SUM($B103:$B$228))</f>
        <v>184.1292</v>
      </c>
      <c r="Q103" s="4">
        <f>Forward!Q103*(1+SUM($B103:$B$228))+(-'Swap - Encargos'!H20)*(1+SUM($B103:$B$228))+('Swap - Encargos'!AD20)*(1+SUM($B103:$B$228))</f>
        <v>202.31480000000002</v>
      </c>
      <c r="R103" s="4">
        <f>Forward!R103*(1+SUM($B103:$B$228))+(-'Swap - Encargos'!I20)*(1+SUM($B103:$B$228))+('Swap - Encargos'!AE20)*(1+SUM($B103:$B$228))</f>
        <v>200.04160000000002</v>
      </c>
      <c r="S103" s="4">
        <f>Forward!S103*(1+SUM($B103:$B$228))+(-'Swap - Encargos'!J20)*(1+SUM($B103:$B$228))+('Swap - Encargos'!AF20)*(1+SUM($B103:$B$228))</f>
        <v>198.905</v>
      </c>
      <c r="T103" s="4">
        <f>Forward!T103*(1+SUM($B103:$B$228))+(-'Swap - Encargos'!K20)*(1+SUM($B103:$B$228))+('Swap - Encargos'!AG20)*(1+SUM($B103:$B$228))</f>
        <v>193.22200000000001</v>
      </c>
      <c r="U103" s="4">
        <f>Forward!U103*(1+SUM($B103:$B$228))</f>
        <v>0</v>
      </c>
      <c r="V103" s="6"/>
      <c r="W103" s="20">
        <f t="shared" si="0"/>
        <v>154.32502222222223</v>
      </c>
      <c r="X103" s="20">
        <f t="shared" si="1"/>
        <v>227.96890771604944</v>
      </c>
      <c r="Y103" s="23">
        <f t="shared" si="2"/>
        <v>165.77311000000003</v>
      </c>
      <c r="Z103" s="23">
        <f t="shared" si="3"/>
        <v>225.11899996913584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214.87369777777775</v>
      </c>
      <c r="AJ103" s="9">
        <f t="shared" si="8"/>
        <v>0.58200011575819588</v>
      </c>
      <c r="AK103" s="9">
        <f t="shared" si="9"/>
        <v>0.58200011575819588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Encargos'!C21)*(1+SUM($B104:$B$228))+('Swap - Encargos'!Y21)*(1+SUM($B104:$B$228))</f>
        <v>147.86199999999999</v>
      </c>
      <c r="M104" s="4">
        <f>Forward!M104*(1+SUM($B104:$B$228))+(-'Swap - Encargos'!D21)*(1+SUM($B104:$B$228))+('Swap - Encargos'!Z21)*(1+SUM($B104:$B$228))</f>
        <v>147.86199999999999</v>
      </c>
      <c r="N104" s="4">
        <f>Forward!N104*(1+SUM($B104:$B$228))+(-'Swap - Encargos'!E21)*(1+SUM($B104:$B$228))+('Swap - Encargos'!AA21)*(1+SUM($B104:$B$228))</f>
        <v>162.64819999999997</v>
      </c>
      <c r="O104" s="4">
        <f>Forward!O104*(1+SUM($B104:$B$228))+(-'Swap - Encargos'!F21)*(1+SUM($B104:$B$228))+('Swap - Encargos'!AB21)*(1+SUM($B104:$B$228))</f>
        <v>169.4726</v>
      </c>
      <c r="P104" s="4">
        <f>Forward!P104*(1+SUM($B104:$B$228))+(-'Swap - Encargos'!G21)*(1+SUM($B104:$B$228))+('Swap - Encargos'!AC21)*(1+SUM($B104:$B$228))</f>
        <v>176.297</v>
      </c>
      <c r="Q104" s="4">
        <f>Forward!Q104*(1+SUM($B104:$B$228))+(-'Swap - Encargos'!H21)*(1+SUM($B104:$B$228))+('Swap - Encargos'!AD21)*(1+SUM($B104:$B$228))</f>
        <v>199.04499999999999</v>
      </c>
      <c r="R104" s="4">
        <f>Forward!R104*(1+SUM($B104:$B$228))+(-'Swap - Encargos'!I21)*(1+SUM($B104:$B$228))+('Swap - Encargos'!AE21)*(1+SUM($B104:$B$228))</f>
        <v>194.49539999999999</v>
      </c>
      <c r="S104" s="4">
        <f>Forward!S104*(1+SUM($B104:$B$228))+(-'Swap - Encargos'!J21)*(1+SUM($B104:$B$228))+('Swap - Encargos'!AF21)*(1+SUM($B104:$B$228))</f>
        <v>192.22059999999999</v>
      </c>
      <c r="T104" s="4">
        <f>Forward!T104*(1+SUM($B104:$B$228))+(-'Swap - Encargos'!K21)*(1+SUM($B104:$B$228))+('Swap - Encargos'!AG21)*(1+SUM($B104:$B$228))</f>
        <v>192.22059999999999</v>
      </c>
      <c r="U104" s="4">
        <f>Forward!U104*(1+SUM($B104:$B$228))</f>
        <v>0</v>
      </c>
      <c r="V104" s="6"/>
      <c r="W104" s="20">
        <f t="shared" si="0"/>
        <v>156.39250000000001</v>
      </c>
      <c r="X104" s="20">
        <f t="shared" si="1"/>
        <v>227.96890771604944</v>
      </c>
      <c r="Y104" s="23">
        <f t="shared" si="2"/>
        <v>165.94666000000001</v>
      </c>
      <c r="Z104" s="23">
        <f t="shared" si="3"/>
        <v>225.11899996913584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212.80621999999997</v>
      </c>
      <c r="AJ104" s="9">
        <f t="shared" si="8"/>
        <v>0.57640021070495584</v>
      </c>
      <c r="AK104" s="9">
        <f t="shared" si="9"/>
        <v>0.57640021070495584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Encargos'!C22)*(1+SUM($B105:$B$228))+('Swap - Encargos'!Y22)*(1+SUM($B105:$B$228))</f>
        <v>151.1146</v>
      </c>
      <c r="M105" s="4">
        <f>Forward!M105*(1+SUM($B105:$B$228))+(-'Swap - Encargos'!D22)*(1+SUM($B105:$B$228))+('Swap - Encargos'!Z22)*(1+SUM($B105:$B$228))</f>
        <v>142.02500000000001</v>
      </c>
      <c r="N105" s="4">
        <f>Forward!N105*(1+SUM($B105:$B$228))+(-'Swap - Encargos'!E22)*(1+SUM($B105:$B$228))+('Swap - Encargos'!AA22)*(1+SUM($B105:$B$228))</f>
        <v>159.06799999999998</v>
      </c>
      <c r="O105" s="4">
        <f>Forward!O105*(1+SUM($B105:$B$228))+(-'Swap - Encargos'!F22)*(1+SUM($B105:$B$228))+('Swap - Encargos'!AB22)*(1+SUM($B105:$B$228))</f>
        <v>168.1576</v>
      </c>
      <c r="P105" s="4">
        <f>Forward!P105*(1+SUM($B105:$B$228))+(-'Swap - Encargos'!G22)*(1+SUM($B105:$B$228))+('Swap - Encargos'!AC22)*(1+SUM($B105:$B$228))</f>
        <v>185.20060000000001</v>
      </c>
      <c r="Q105" s="4">
        <f>Forward!Q105*(1+SUM($B105:$B$228))+(-'Swap - Encargos'!H22)*(1+SUM($B105:$B$228))+('Swap - Encargos'!AD22)*(1+SUM($B105:$B$228))</f>
        <v>192.01779999999999</v>
      </c>
      <c r="R105" s="4">
        <f>Forward!R105*(1+SUM($B105:$B$228))+(-'Swap - Encargos'!I22)*(1+SUM($B105:$B$228))+('Swap - Encargos'!AE22)*(1+SUM($B105:$B$228))</f>
        <v>193.154</v>
      </c>
      <c r="S105" s="4">
        <f>Forward!S105*(1+SUM($B105:$B$228))+(-'Swap - Encargos'!J22)*(1+SUM($B105:$B$228))+('Swap - Encargos'!AF22)*(1+SUM($B105:$B$228))</f>
        <v>192.01779999999999</v>
      </c>
      <c r="T105" s="4">
        <f>Forward!T105*(1+SUM($B105:$B$228))+(-'Swap - Encargos'!K22)*(1+SUM($B105:$B$228))+('Swap - Encargos'!AG22)*(1+SUM($B105:$B$228))</f>
        <v>186.33680000000004</v>
      </c>
      <c r="U105" s="4">
        <f>Forward!U105*(1+SUM($B105:$B$228))</f>
        <v>0</v>
      </c>
      <c r="V105" s="6"/>
      <c r="W105" s="20">
        <f t="shared" si="0"/>
        <v>154.04978333333332</v>
      </c>
      <c r="X105" s="20">
        <f t="shared" si="1"/>
        <v>227.96890771604944</v>
      </c>
      <c r="Y105" s="23">
        <f t="shared" si="2"/>
        <v>165.8852</v>
      </c>
      <c r="Z105" s="23">
        <f t="shared" si="3"/>
        <v>225.11899996913584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215.14893666666666</v>
      </c>
      <c r="AJ105" s="9">
        <f t="shared" si="8"/>
        <v>0.58274561912529566</v>
      </c>
      <c r="AK105" s="9">
        <f t="shared" si="9"/>
        <v>0.58274561912529566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Encargos'!C23)*(1+SUM($B106:$B$228))+('Swap - Encargos'!Y23)*(1+SUM($B106:$B$228))</f>
        <v>148.4623</v>
      </c>
      <c r="M106" s="4">
        <f>Forward!M106*(1+SUM($B106:$B$228))+(-'Swap - Encargos'!D23)*(1+SUM($B106:$B$228))+('Swap - Encargos'!Z23)*(1+SUM($B106:$B$228))</f>
        <v>141.66249999999999</v>
      </c>
      <c r="N106" s="4">
        <f>Forward!N106*(1+SUM($B106:$B$228))+(-'Swap - Encargos'!E23)*(1+SUM($B106:$B$228))+('Swap - Encargos'!AA23)*(1+SUM($B106:$B$228))</f>
        <v>150.72889999999998</v>
      </c>
      <c r="O106" s="4">
        <f>Forward!O106*(1+SUM($B106:$B$228))+(-'Swap - Encargos'!F23)*(1+SUM($B106:$B$228))+('Swap - Encargos'!AB23)*(1+SUM($B106:$B$228))</f>
        <v>160.92859999999999</v>
      </c>
      <c r="P106" s="4">
        <f>Forward!P106*(1+SUM($B106:$B$228))+(-'Swap - Encargos'!G23)*(1+SUM($B106:$B$228))+('Swap - Encargos'!AC23)*(1+SUM($B106:$B$228))</f>
        <v>183.59459999999999</v>
      </c>
      <c r="Q106" s="4">
        <f>Forward!Q106*(1+SUM($B106:$B$228))+(-'Swap - Encargos'!H23)*(1+SUM($B106:$B$228))+('Swap - Encargos'!AD23)*(1+SUM($B106:$B$228))</f>
        <v>191.52769999999998</v>
      </c>
      <c r="R106" s="4">
        <f>Forward!R106*(1+SUM($B106:$B$228))+(-'Swap - Encargos'!I23)*(1+SUM($B106:$B$228))+('Swap - Encargos'!AE23)*(1+SUM($B106:$B$228))</f>
        <v>193.79429999999999</v>
      </c>
      <c r="S106" s="4">
        <f>Forward!S106*(1+SUM($B106:$B$228))+(-'Swap - Encargos'!J23)*(1+SUM($B106:$B$228))+('Swap - Encargos'!AF23)*(1+SUM($B106:$B$228))</f>
        <v>188.12779999999998</v>
      </c>
      <c r="T106" s="4">
        <f>Forward!T106*(1+SUM($B106:$B$228))+(-'Swap - Encargos'!K23)*(1+SUM($B106:$B$228))+('Swap - Encargos'!AG23)*(1+SUM($B106:$B$228))</f>
        <v>186.99449999999996</v>
      </c>
      <c r="U106" s="4">
        <f>Forward!U106*(1+SUM($B106:$B$228))</f>
        <v>0</v>
      </c>
      <c r="V106" s="6"/>
      <c r="W106" s="20">
        <f t="shared" si="0"/>
        <v>149.72152222222223</v>
      </c>
      <c r="X106" s="20">
        <f t="shared" si="1"/>
        <v>227.96890771604944</v>
      </c>
      <c r="Y106" s="23">
        <f t="shared" si="2"/>
        <v>162.81743333333335</v>
      </c>
      <c r="Z106" s="23">
        <f t="shared" si="3"/>
        <v>225.11899996913584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219.47719777777775</v>
      </c>
      <c r="AJ106" s="9">
        <f t="shared" si="8"/>
        <v>0.59446901055826451</v>
      </c>
      <c r="AK106" s="9">
        <f t="shared" si="9"/>
        <v>0.59446901055826451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Encargos'!C24)*(1+SUM($B107:$B$228))+('Swap - Encargos'!Y24)*(1+SUM($B107:$B$228))</f>
        <v>151.5138</v>
      </c>
      <c r="M107" s="4">
        <f>Forward!M107*(1+SUM($B107:$B$228))+(-'Swap - Encargos'!D24)*(1+SUM($B107:$B$228))+('Swap - Encargos'!Z24)*(1+SUM($B107:$B$228))</f>
        <v>139.0761</v>
      </c>
      <c r="N107" s="4">
        <f>Forward!N107*(1+SUM($B107:$B$228))+(-'Swap - Encargos'!E24)*(1+SUM($B107:$B$228))+('Swap - Encargos'!AA24)*(1+SUM($B107:$B$228))</f>
        <v>159.42869999999999</v>
      </c>
      <c r="O107" s="4">
        <f>Forward!O107*(1+SUM($B107:$B$228))+(-'Swap - Encargos'!F24)*(1+SUM($B107:$B$228))+('Swap - Encargos'!AB24)*(1+SUM($B107:$B$228))</f>
        <v>170.73570000000001</v>
      </c>
      <c r="P107" s="4">
        <f>Forward!P107*(1+SUM($B107:$B$228))+(-'Swap - Encargos'!G24)*(1+SUM($B107:$B$228))+('Swap - Encargos'!AC24)*(1+SUM($B107:$B$228))</f>
        <v>174.12780000000001</v>
      </c>
      <c r="Q107" s="4">
        <f>Forward!Q107*(1+SUM($B107:$B$228))+(-'Swap - Encargos'!H24)*(1+SUM($B107:$B$228))+('Swap - Encargos'!AD24)*(1+SUM($B107:$B$228))</f>
        <v>188.82690000000002</v>
      </c>
      <c r="R107" s="4">
        <f>Forward!R107*(1+SUM($B107:$B$228))+(-'Swap - Encargos'!I24)*(1+SUM($B107:$B$228))+('Swap - Encargos'!AE24)*(1+SUM($B107:$B$228))</f>
        <v>191.0883</v>
      </c>
      <c r="S107" s="4">
        <f>Forward!S107*(1+SUM($B107:$B$228))+(-'Swap - Encargos'!J24)*(1+SUM($B107:$B$228))+('Swap - Encargos'!AF24)*(1+SUM($B107:$B$228))</f>
        <v>188.82689999999999</v>
      </c>
      <c r="T107" s="4">
        <f>Forward!T107*(1+SUM($B107:$B$228))+(-'Swap - Encargos'!K24)*(1+SUM($B107:$B$228))+('Swap - Encargos'!AG24)*(1+SUM($B107:$B$228))</f>
        <v>185.4348</v>
      </c>
      <c r="U107" s="4">
        <f>Forward!U107*(1+SUM($B107:$B$228))</f>
        <v>0</v>
      </c>
      <c r="V107" s="6"/>
      <c r="W107" s="20">
        <f t="shared" si="0"/>
        <v>154.81167500000001</v>
      </c>
      <c r="X107" s="20">
        <f t="shared" si="1"/>
        <v>227.96890771604944</v>
      </c>
      <c r="Y107" s="23">
        <f t="shared" si="2"/>
        <v>164.57338500000003</v>
      </c>
      <c r="Z107" s="23">
        <f t="shared" si="3"/>
        <v>225.11899996913584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214.38704499999997</v>
      </c>
      <c r="AJ107" s="9">
        <f t="shared" si="8"/>
        <v>0.58068198340449284</v>
      </c>
      <c r="AK107" s="9">
        <f t="shared" si="9"/>
        <v>0.58068198340449284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Encargos'!C25)*(1+SUM($B108:$B$228))+('Swap - Encargos'!Y25)*(1+SUM($B108:$B$228))</f>
        <v>151.19220000000001</v>
      </c>
      <c r="M108" s="4">
        <f>Forward!M108*(1+SUM($B108:$B$228))+(-'Swap - Encargos'!D25)*(1+SUM($B108:$B$228))+('Swap - Encargos'!Z25)*(1+SUM($B108:$B$228))</f>
        <v>155.7054</v>
      </c>
      <c r="N108" s="4">
        <f>Forward!N108*(1+SUM($B108:$B$228))+(-'Swap - Encargos'!E25)*(1+SUM($B108:$B$228))+('Swap - Encargos'!AA25)*(1+SUM($B108:$B$228))</f>
        <v>172.62989999999999</v>
      </c>
      <c r="O108" s="4">
        <f>Forward!O108*(1+SUM($B108:$B$228))+(-'Swap - Encargos'!F25)*(1+SUM($B108:$B$228))+('Swap - Encargos'!AB25)*(1+SUM($B108:$B$228))</f>
        <v>177.14310000000003</v>
      </c>
      <c r="P108" s="4">
        <f>Forward!P108*(1+SUM($B108:$B$228))+(-'Swap - Encargos'!G25)*(1+SUM($B108:$B$228))+('Swap - Encargos'!AC25)*(1+SUM($B108:$B$228))</f>
        <v>177.1431</v>
      </c>
      <c r="Q108" s="4">
        <f>Forward!Q108*(1+SUM($B108:$B$228))+(-'Swap - Encargos'!H25)*(1+SUM($B108:$B$228))+('Swap - Encargos'!AD25)*(1+SUM($B108:$B$228))</f>
        <v>191.81100000000001</v>
      </c>
      <c r="R108" s="4">
        <f>Forward!R108*(1+SUM($B108:$B$228))+(-'Swap - Encargos'!I25)*(1+SUM($B108:$B$228))+('Swap - Encargos'!AE25)*(1+SUM($B108:$B$228))</f>
        <v>190.68270000000001</v>
      </c>
      <c r="S108" s="4">
        <f>Forward!S108*(1+SUM($B108:$B$228))+(-'Swap - Encargos'!J25)*(1+SUM($B108:$B$228))+('Swap - Encargos'!AF25)*(1+SUM($B108:$B$228))</f>
        <v>189.55440000000002</v>
      </c>
      <c r="T108" s="4">
        <f>Forward!T108*(1+SUM($B108:$B$228))+(-'Swap - Encargos'!K25)*(1+SUM($B108:$B$228))+('Swap - Encargos'!AG25)*(1+SUM($B108:$B$228))</f>
        <v>187.2978</v>
      </c>
      <c r="U108" s="4">
        <f>Forward!U108*(1+SUM($B108:$B$228))</f>
        <v>0</v>
      </c>
      <c r="V108" s="6"/>
      <c r="W108" s="20">
        <f t="shared" si="0"/>
        <v>167.05108333333334</v>
      </c>
      <c r="X108" s="20">
        <f t="shared" si="1"/>
        <v>227.96890771604944</v>
      </c>
      <c r="Y108" s="23">
        <f t="shared" si="2"/>
        <v>173.53254000000004</v>
      </c>
      <c r="Z108" s="23">
        <f t="shared" si="3"/>
        <v>225.11899996913584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202.14763666666664</v>
      </c>
      <c r="AJ108" s="9">
        <f t="shared" si="8"/>
        <v>0.54753070830436967</v>
      </c>
      <c r="AK108" s="9">
        <f t="shared" si="9"/>
        <v>0.54753070830436967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Encargos'!C26)*(1+SUM($B109:$B$228))+('Swap - Encargos'!Y26)*(1+SUM($B109:$B$228))</f>
        <v>151.9425</v>
      </c>
      <c r="M109" s="4">
        <f>Forward!M109*(1+SUM($B109:$B$228))+(-'Swap - Encargos'!D26)*(1+SUM($B109:$B$228))+('Swap - Encargos'!Z26)*(1+SUM($B109:$B$228))</f>
        <v>154.19349999999997</v>
      </c>
      <c r="N109" s="4">
        <f>Forward!N109*(1+SUM($B109:$B$228))+(-'Swap - Encargos'!E26)*(1+SUM($B109:$B$228))+('Swap - Encargos'!AA26)*(1+SUM($B109:$B$228))</f>
        <v>186.83300000000003</v>
      </c>
      <c r="O109" s="4">
        <f>Forward!O109*(1+SUM($B109:$B$228))+(-'Swap - Encargos'!F26)*(1+SUM($B109:$B$228))+('Swap - Encargos'!AB26)*(1+SUM($B109:$B$228))</f>
        <v>193.58599999999998</v>
      </c>
      <c r="P109" s="4">
        <f>Forward!P109*(1+SUM($B109:$B$228))+(-'Swap - Encargos'!G26)*(1+SUM($B109:$B$228))+('Swap - Encargos'!AC26)*(1+SUM($B109:$B$228))</f>
        <v>196.96249999999998</v>
      </c>
      <c r="Q109" s="4">
        <f>Forward!Q109*(1+SUM($B109:$B$228))+(-'Swap - Encargos'!H26)*(1+SUM($B109:$B$228))+('Swap - Encargos'!AD26)*(1+SUM($B109:$B$228))</f>
        <v>199.21349999999998</v>
      </c>
      <c r="R109" s="4">
        <f>Forward!R109*(1+SUM($B109:$B$228))+(-'Swap - Encargos'!I26)*(1+SUM($B109:$B$228))+('Swap - Encargos'!AE26)*(1+SUM($B109:$B$228))</f>
        <v>201.46449999999999</v>
      </c>
      <c r="S109" s="4">
        <f>Forward!S109*(1+SUM($B109:$B$228))+(-'Swap - Encargos'!J26)*(1+SUM($B109:$B$228))+('Swap - Encargos'!AF26)*(1+SUM($B109:$B$228))</f>
        <v>199.21349999999998</v>
      </c>
      <c r="T109" s="4">
        <f>Forward!T109*(1+SUM($B109:$B$228))+(-'Swap - Encargos'!K26)*(1+SUM($B109:$B$228))+('Swap - Encargos'!AG26)*(1+SUM($B109:$B$228))</f>
        <v>196.96249999999998</v>
      </c>
      <c r="U109" s="4">
        <f>Forward!U109*(1+SUM($B109:$B$228))</f>
        <v>0</v>
      </c>
      <c r="V109" s="6"/>
      <c r="W109" s="20">
        <f t="shared" si="0"/>
        <v>177.04740277777779</v>
      </c>
      <c r="X109" s="20">
        <f t="shared" si="1"/>
        <v>227.96890771604944</v>
      </c>
      <c r="Y109" s="23">
        <f t="shared" si="2"/>
        <v>185.36984999999999</v>
      </c>
      <c r="Z109" s="23">
        <f t="shared" si="3"/>
        <v>225.11899996913584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192.15131722222219</v>
      </c>
      <c r="AJ109" s="9">
        <f t="shared" si="8"/>
        <v>0.52045499297024156</v>
      </c>
      <c r="AK109" s="9">
        <f t="shared" si="9"/>
        <v>0.52045499297024156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Encargos'!D27)*(1+SUM($B110:$B$228))+('Swap - Encargos'!Z27)*(1+SUM($B110:$B$228))</f>
        <v>157.178</v>
      </c>
      <c r="N110" s="4">
        <f>Forward!N110*(1+SUM($B110:$B$228))+(-'Swap - Encargos'!E27)*(1+SUM($B110:$B$228))+('Swap - Encargos'!AA27)*(1+SUM($B110:$B$228))</f>
        <v>169.52770000000001</v>
      </c>
      <c r="O110" s="4">
        <f>Forward!O110*(1+SUM($B110:$B$228))+(-'Swap - Encargos'!F27)*(1+SUM($B110:$B$228))+('Swap - Encargos'!AB27)*(1+SUM($B110:$B$228))</f>
        <v>183.00010000000003</v>
      </c>
      <c r="P110" s="4">
        <f>Forward!P110*(1+SUM($B110:$B$228))+(-'Swap - Encargos'!G27)*(1+SUM($B110:$B$228))+('Swap - Encargos'!AC27)*(1+SUM($B110:$B$228))</f>
        <v>211.06760000000003</v>
      </c>
      <c r="Q110" s="4">
        <f>Forward!Q110*(1+SUM($B110:$B$228))+(-'Swap - Encargos'!H27)*(1+SUM($B110:$B$228))+('Swap - Encargos'!AD27)*(1+SUM($B110:$B$228))</f>
        <v>208.82220000000001</v>
      </c>
      <c r="R110" s="4">
        <f>Forward!R110*(1+SUM($B110:$B$228))+(-'Swap - Encargos'!I27)*(1+SUM($B110:$B$228))+('Swap - Encargos'!AE27)*(1+SUM($B110:$B$228))</f>
        <v>211.0676</v>
      </c>
      <c r="S110" s="4">
        <f>Forward!S110*(1+SUM($B110:$B$228))+(-'Swap - Encargos'!J27)*(1+SUM($B110:$B$228))+('Swap - Encargos'!AF27)*(1+SUM($B110:$B$228))</f>
        <v>207.6995</v>
      </c>
      <c r="T110" s="4">
        <f>Forward!T110*(1+SUM($B110:$B$228))+(-'Swap - Encargos'!K27)*(1+SUM($B110:$B$228))+('Swap - Encargos'!AG27)*(1+SUM($B110:$B$228))</f>
        <v>205.45410000000001</v>
      </c>
      <c r="U110" s="4">
        <f>Forward!U110*(1+SUM($B110:$B$228))</f>
        <v>0</v>
      </c>
      <c r="V110" s="6"/>
      <c r="W110" s="20">
        <f t="shared" si="0"/>
        <v>169.90193333333335</v>
      </c>
      <c r="X110" s="20">
        <f t="shared" si="1"/>
        <v>227.96890771604944</v>
      </c>
      <c r="Y110" s="23">
        <f t="shared" si="2"/>
        <v>185.91911999999999</v>
      </c>
      <c r="Z110" s="23">
        <f t="shared" si="3"/>
        <v>225.11899996913584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219.11361666666662</v>
      </c>
      <c r="AJ110" s="9">
        <f t="shared" si="8"/>
        <v>0.56325156325156323</v>
      </c>
      <c r="AK110" s="9">
        <f t="shared" si="9"/>
        <v>0.56325156325156323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Encargos'!D28)*(1+SUM($B111:$B$228))+('Swap - Encargos'!Z28)*(1+SUM($B111:$B$228))</f>
        <v>196.85599999999999</v>
      </c>
      <c r="N111" s="4">
        <f>Forward!N111*(1+SUM($B111:$B$228))+(-'Swap - Encargos'!E28)*(1+SUM($B111:$B$228))+('Swap - Encargos'!AA28)*(1+SUM($B111:$B$228))</f>
        <v>261.72900000000004</v>
      </c>
      <c r="O111" s="4">
        <f>Forward!O111*(1+SUM($B111:$B$228))+(-'Swap - Encargos'!F28)*(1+SUM($B111:$B$228))+('Swap - Encargos'!AB28)*(1+SUM($B111:$B$228))</f>
        <v>257.255</v>
      </c>
      <c r="P111" s="4">
        <f>Forward!P111*(1+SUM($B111:$B$228))+(-'Swap - Encargos'!G28)*(1+SUM($B111:$B$228))+('Swap - Encargos'!AC28)*(1+SUM($B111:$B$228))</f>
        <v>246.07</v>
      </c>
      <c r="Q111" s="4">
        <f>Forward!Q111*(1+SUM($B111:$B$228))+(-'Swap - Encargos'!H28)*(1+SUM($B111:$B$228))+('Swap - Encargos'!AD28)*(1+SUM($B111:$B$228))</f>
        <v>237.12200000000001</v>
      </c>
      <c r="R111" s="4">
        <f>Forward!R111*(1+SUM($B111:$B$228))+(-'Swap - Encargos'!I28)*(1+SUM($B111:$B$228))+('Swap - Encargos'!AE28)*(1+SUM($B111:$B$228))</f>
        <v>230.411</v>
      </c>
      <c r="S111" s="4">
        <f>Forward!S111*(1+SUM($B111:$B$228))+(-'Swap - Encargos'!J28)*(1+SUM($B111:$B$228))+('Swap - Encargos'!AF28)*(1+SUM($B111:$B$228))</f>
        <v>225.93700000000001</v>
      </c>
      <c r="T111" s="4">
        <f>Forward!T111*(1+SUM($B111:$B$228))+(-'Swap - Encargos'!K28)*(1+SUM($B111:$B$228))+('Swap - Encargos'!AG28)*(1+SUM($B111:$B$228))</f>
        <v>220.34450000000001</v>
      </c>
      <c r="U111" s="4">
        <f>Forward!U111*(1+SUM($B111:$B$228))</f>
        <v>0</v>
      </c>
      <c r="V111" s="6"/>
      <c r="W111" s="20">
        <f t="shared" si="0"/>
        <v>239.98038888888888</v>
      </c>
      <c r="X111" s="20">
        <f t="shared" si="1"/>
        <v>227.96890771604944</v>
      </c>
      <c r="Y111" s="23">
        <f t="shared" si="2"/>
        <v>240.36565000000002</v>
      </c>
      <c r="Z111" s="23">
        <f t="shared" si="3"/>
        <v>225.11899996913584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149.03516111111108</v>
      </c>
      <c r="AJ111" s="9">
        <f t="shared" si="8"/>
        <v>0.38310849299240374</v>
      </c>
      <c r="AK111" s="9">
        <f t="shared" si="9"/>
        <v>0.38310849299240374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Encargos'!D29)*(1+SUM($B112:$B$228))+('Swap - Encargos'!Z29)*(1+SUM($B112:$B$228))</f>
        <v>203.16660000000002</v>
      </c>
      <c r="N112" s="4">
        <f>Forward!N112*(1+SUM($B112:$B$228))+(-'Swap - Encargos'!E29)*(1+SUM($B112:$B$228))+('Swap - Encargos'!AA29)*(1+SUM($B112:$B$228))</f>
        <v>238.69300000000001</v>
      </c>
      <c r="O112" s="4">
        <f>Forward!O112*(1+SUM($B112:$B$228))+(-'Swap - Encargos'!F29)*(1+SUM($B112:$B$228))+('Swap - Encargos'!AB29)*(1+SUM($B112:$B$228))</f>
        <v>235.36240000000001</v>
      </c>
      <c r="P112" s="4">
        <f>Forward!P112*(1+SUM($B112:$B$228))+(-'Swap - Encargos'!G29)*(1+SUM($B112:$B$228))+('Swap - Encargos'!AC29)*(1+SUM($B112:$B$228))</f>
        <v>225.37060000000002</v>
      </c>
      <c r="Q112" s="4">
        <f>Forward!Q112*(1+SUM($B112:$B$228))+(-'Swap - Encargos'!H29)*(1+SUM($B112:$B$228))+('Swap - Encargos'!AD29)*(1+SUM($B112:$B$228))</f>
        <v>230.92160000000001</v>
      </c>
      <c r="R112" s="4">
        <f>Forward!R112*(1+SUM($B112:$B$228))+(-'Swap - Encargos'!I29)*(1+SUM($B112:$B$228))+('Swap - Encargos'!AE29)*(1+SUM($B112:$B$228))</f>
        <v>229.81140000000002</v>
      </c>
      <c r="S112" s="4">
        <f>Forward!S112*(1+SUM($B112:$B$228))+(-'Swap - Encargos'!J29)*(1+SUM($B112:$B$228))+('Swap - Encargos'!AF29)*(1+SUM($B112:$B$228))</f>
        <v>226.48080000000002</v>
      </c>
      <c r="T112" s="4">
        <f>Forward!T112*(1+SUM($B112:$B$228))+(-'Swap - Encargos'!K29)*(1+SUM($B112:$B$228))+('Swap - Encargos'!AG29)*(1+SUM($B112:$B$228))</f>
        <v>218.70940000000002</v>
      </c>
      <c r="U112" s="4">
        <f>Forward!U112*(1+SUM($B112:$B$228))</f>
        <v>0</v>
      </c>
      <c r="V112" s="6"/>
      <c r="W112" s="20">
        <f t="shared" si="0"/>
        <v>226.97422222222224</v>
      </c>
      <c r="X112" s="20">
        <f t="shared" si="1"/>
        <v>227.96890771604944</v>
      </c>
      <c r="Y112" s="23">
        <f t="shared" si="2"/>
        <v>227.59099999999998</v>
      </c>
      <c r="Z112" s="23">
        <f t="shared" si="3"/>
        <v>225.11899996913584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162.04132777777772</v>
      </c>
      <c r="AJ112" s="9">
        <f t="shared" si="8"/>
        <v>0.41654203226009279</v>
      </c>
      <c r="AK112" s="9">
        <f t="shared" si="9"/>
        <v>0.41654203226009279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Encargos'!D30)*(1+SUM($B113:$B$228))+('Swap - Encargos'!Z30)*(1+SUM($B113:$B$228))</f>
        <v>184.02760000000001</v>
      </c>
      <c r="N113" s="4">
        <f>Forward!N113*(1+SUM($B113:$B$228))+(-'Swap - Encargos'!E30)*(1+SUM($B113:$B$228))+('Swap - Encargos'!AA30)*(1+SUM($B113:$B$228))</f>
        <v>213.9598</v>
      </c>
      <c r="O113" s="4">
        <f>Forward!O113*(1+SUM($B113:$B$228))+(-'Swap - Encargos'!F30)*(1+SUM($B113:$B$228))+('Swap - Encargos'!AB30)*(1+SUM($B113:$B$228))</f>
        <v>221.72</v>
      </c>
      <c r="P113" s="4">
        <f>Forward!P113*(1+SUM($B113:$B$228))+(-'Swap - Encargos'!G30)*(1+SUM($B113:$B$228))+('Swap - Encargos'!AC30)*(1+SUM($B113:$B$228))</f>
        <v>221.72</v>
      </c>
      <c r="Q113" s="4">
        <f>Forward!Q113*(1+SUM($B113:$B$228))+(-'Swap - Encargos'!H30)*(1+SUM($B113:$B$228))+('Swap - Encargos'!AD30)*(1+SUM($B113:$B$228))</f>
        <v>217.28560000000002</v>
      </c>
      <c r="R113" s="4">
        <f>Forward!R113*(1+SUM($B113:$B$228))+(-'Swap - Encargos'!I30)*(1+SUM($B113:$B$228))+('Swap - Encargos'!AE30)*(1+SUM($B113:$B$228))</f>
        <v>212.85120000000001</v>
      </c>
      <c r="S113" s="4">
        <f>Forward!S113*(1+SUM($B113:$B$228))+(-'Swap - Encargos'!J30)*(1+SUM($B113:$B$228))+('Swap - Encargos'!AF30)*(1+SUM($B113:$B$228))</f>
        <v>209.52539999999999</v>
      </c>
      <c r="T113" s="4">
        <f>Forward!T113*(1+SUM($B113:$B$228))+(-'Swap - Encargos'!K30)*(1+SUM($B113:$B$228))+('Swap - Encargos'!AG30)*(1+SUM($B113:$B$228))</f>
        <v>202.87379999999999</v>
      </c>
      <c r="U113" s="4">
        <f>Forward!U113*(1+SUM($B113:$B$228))</f>
        <v>0</v>
      </c>
      <c r="V113" s="6"/>
      <c r="W113" s="20">
        <f t="shared" si="0"/>
        <v>209.71016666666662</v>
      </c>
      <c r="X113" s="20">
        <f t="shared" si="1"/>
        <v>227.96890771604944</v>
      </c>
      <c r="Y113" s="23">
        <f t="shared" si="2"/>
        <v>213.18377999999996</v>
      </c>
      <c r="Z113" s="23">
        <f t="shared" si="3"/>
        <v>225.11899996913584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179.30538333333334</v>
      </c>
      <c r="AJ113" s="9">
        <f t="shared" si="8"/>
        <v>0.4609208637889497</v>
      </c>
      <c r="AK113" s="9">
        <f t="shared" si="9"/>
        <v>0.4609208637889497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Encargos'!D31)*(1+SUM($B114:$B$228))+('Swap - Encargos'!Z31)*(1+SUM($B114:$B$228))</f>
        <v>152.4624</v>
      </c>
      <c r="N114" s="4">
        <f>Forward!N114*(1+SUM($B114:$B$228))+(-'Swap - Encargos'!E31)*(1+SUM($B114:$B$228))+('Swap - Encargos'!AA31)*(1+SUM($B114:$B$228))</f>
        <v>194.44479999999999</v>
      </c>
      <c r="O114" s="4">
        <f>Forward!O114*(1+SUM($B114:$B$228))+(-'Swap - Encargos'!F31)*(1+SUM($B114:$B$228))+('Swap - Encargos'!AB31)*(1+SUM($B114:$B$228))</f>
        <v>212.1216</v>
      </c>
      <c r="P114" s="4">
        <f>Forward!P114*(1+SUM($B114:$B$228))+(-'Swap - Encargos'!G31)*(1+SUM($B114:$B$228))+('Swap - Encargos'!AC31)*(1+SUM($B114:$B$228))</f>
        <v>211.01679999999999</v>
      </c>
      <c r="Q114" s="4">
        <f>Forward!Q114*(1+SUM($B114:$B$228))+(-'Swap - Encargos'!H31)*(1+SUM($B114:$B$228))+('Swap - Encargos'!AD31)*(1+SUM($B114:$B$228))</f>
        <v>206.5976</v>
      </c>
      <c r="R114" s="4">
        <f>Forward!R114*(1+SUM($B114:$B$228))+(-'Swap - Encargos'!I31)*(1+SUM($B114:$B$228))+('Swap - Encargos'!AE31)*(1+SUM($B114:$B$228))</f>
        <v>202.17840000000001</v>
      </c>
      <c r="S114" s="4">
        <f>Forward!S114*(1+SUM($B114:$B$228))+(-'Swap - Encargos'!J31)*(1+SUM($B114:$B$228))+('Swap - Encargos'!AF31)*(1+SUM($B114:$B$228))</f>
        <v>195.5496</v>
      </c>
      <c r="T114" s="4">
        <f>Forward!T114*(1+SUM($B114:$B$228))+(-'Swap - Encargos'!K31)*(1+SUM($B114:$B$228))+('Swap - Encargos'!AG31)*(1+SUM($B114:$B$228))</f>
        <v>193.34</v>
      </c>
      <c r="U114" s="4">
        <f>Forward!U114*(1+SUM($B114:$B$228))</f>
        <v>0</v>
      </c>
      <c r="V114" s="6"/>
      <c r="W114" s="20">
        <f t="shared" si="0"/>
        <v>192.8489777777778</v>
      </c>
      <c r="X114" s="20">
        <f t="shared" si="1"/>
        <v>227.96890771604944</v>
      </c>
      <c r="Y114" s="23">
        <f t="shared" si="2"/>
        <v>198.64303999999998</v>
      </c>
      <c r="Z114" s="23">
        <f t="shared" si="3"/>
        <v>225.11899996913584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196.16657222222216</v>
      </c>
      <c r="AJ114" s="9">
        <f t="shared" si="8"/>
        <v>0.50426408975739445</v>
      </c>
      <c r="AK114" s="9">
        <f t="shared" si="9"/>
        <v>0.50426408975739445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Encargos'!D32)*(1+SUM($B115:$B$228))+('Swap - Encargos'!Z32)*(1+SUM($B115:$B$228))</f>
        <v>213.43880000000001</v>
      </c>
      <c r="N115" s="4">
        <f>Forward!N115*(1+SUM($B115:$B$228))+(-'Swap - Encargos'!E32)*(1+SUM($B115:$B$228))+('Swap - Encargos'!AA32)*(1+SUM($B115:$B$228))</f>
        <v>229.9418</v>
      </c>
      <c r="O115" s="4">
        <f>Forward!O115*(1+SUM($B115:$B$228))+(-'Swap - Encargos'!F32)*(1+SUM($B115:$B$228))+('Swap - Encargos'!AB32)*(1+SUM($B115:$B$228))</f>
        <v>226.6412</v>
      </c>
      <c r="P115" s="4">
        <f>Forward!P115*(1+SUM($B115:$B$228))+(-'Swap - Encargos'!G32)*(1+SUM($B115:$B$228))+('Swap - Encargos'!AC32)*(1+SUM($B115:$B$228))</f>
        <v>217.83959999999999</v>
      </c>
      <c r="Q115" s="4">
        <f>Forward!Q115*(1+SUM($B115:$B$228))+(-'Swap - Encargos'!H32)*(1+SUM($B115:$B$228))+('Swap - Encargos'!AD32)*(1+SUM($B115:$B$228))</f>
        <v>216.73940000000002</v>
      </c>
      <c r="R115" s="4">
        <f>Forward!R115*(1+SUM($B115:$B$228))+(-'Swap - Encargos'!I32)*(1+SUM($B115:$B$228))+('Swap - Encargos'!AE32)*(1+SUM($B115:$B$228))</f>
        <v>211.23840000000001</v>
      </c>
      <c r="S115" s="4">
        <f>Forward!S115*(1+SUM($B115:$B$228))+(-'Swap - Encargos'!J32)*(1+SUM($B115:$B$228))+('Swap - Encargos'!AF32)*(1+SUM($B115:$B$228))</f>
        <v>205.73740000000001</v>
      </c>
      <c r="T115" s="4">
        <f>Forward!T115*(1+SUM($B115:$B$228))+(-'Swap - Encargos'!K32)*(1+SUM($B115:$B$228))+('Swap - Encargos'!AG32)*(1+SUM($B115:$B$228))</f>
        <v>201.3366</v>
      </c>
      <c r="U115" s="4">
        <f>Forward!U115*(1+SUM($B115:$B$228))</f>
        <v>0</v>
      </c>
      <c r="V115" s="6"/>
      <c r="W115" s="20">
        <f t="shared" si="0"/>
        <v>223.95182222222223</v>
      </c>
      <c r="X115" s="20">
        <f t="shared" si="1"/>
        <v>227.96890771604944</v>
      </c>
      <c r="Y115" s="23">
        <f t="shared" si="2"/>
        <v>220.73679333333331</v>
      </c>
      <c r="Z115" s="23">
        <f t="shared" si="3"/>
        <v>225.11899996913584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165.06372777777773</v>
      </c>
      <c r="AJ115" s="9">
        <f t="shared" si="8"/>
        <v>0.42431138749537839</v>
      </c>
      <c r="AK115" s="9">
        <f t="shared" si="9"/>
        <v>0.42431138749537839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Encargos'!D33)*(1+SUM($B116:$B$228))+('Swap - Encargos'!Z33)*(1+SUM($B116:$B$228))</f>
        <v>276.72120000000001</v>
      </c>
      <c r="N116" s="4">
        <f>Forward!N116*(1+SUM($B116:$B$228))+(-'Swap - Encargos'!E33)*(1+SUM($B116:$B$228))+('Swap - Encargos'!AA33)*(1+SUM($B116:$B$228))</f>
        <v>252.56299999999999</v>
      </c>
      <c r="O116" s="4">
        <f>Forward!O116*(1+SUM($B116:$B$228))+(-'Swap - Encargos'!F33)*(1+SUM($B116:$B$228))+('Swap - Encargos'!AB33)*(1+SUM($B116:$B$228))</f>
        <v>238.2877</v>
      </c>
      <c r="P116" s="4">
        <f>Forward!P116*(1+SUM($B116:$B$228))+(-'Swap - Encargos'!G33)*(1+SUM($B116:$B$228))+('Swap - Encargos'!AC33)*(1+SUM($B116:$B$228))</f>
        <v>219.62</v>
      </c>
      <c r="Q116" s="4">
        <f>Forward!Q116*(1+SUM($B116:$B$228))+(-'Swap - Encargos'!H33)*(1+SUM($B116:$B$228))+('Swap - Encargos'!AD33)*(1+SUM($B116:$B$228))</f>
        <v>216.32569999999998</v>
      </c>
      <c r="R116" s="4">
        <f>Forward!R116*(1+SUM($B116:$B$228))+(-'Swap - Encargos'!I33)*(1+SUM($B116:$B$228))+('Swap - Encargos'!AE33)*(1+SUM($B116:$B$228))</f>
        <v>209.7371</v>
      </c>
      <c r="S116" s="4">
        <f>Forward!S116*(1+SUM($B116:$B$228))+(-'Swap - Encargos'!J33)*(1+SUM($B116:$B$228))+('Swap - Encargos'!AF33)*(1+SUM($B116:$B$228))</f>
        <v>207.54090000000002</v>
      </c>
      <c r="T116" s="4">
        <f>Forward!T116*(1+SUM($B116:$B$228))+(-'Swap - Encargos'!K33)*(1+SUM($B116:$B$228))+('Swap - Encargos'!AG33)*(1+SUM($B116:$B$228))</f>
        <v>198.7561</v>
      </c>
      <c r="U116" s="4">
        <f>Forward!U116*(1+SUM($B116:$B$228))</f>
        <v>0</v>
      </c>
      <c r="V116" s="6"/>
      <c r="W116" s="20">
        <f t="shared" si="0"/>
        <v>246.34043333333335</v>
      </c>
      <c r="X116" s="20">
        <f t="shared" si="1"/>
        <v>227.96890771604944</v>
      </c>
      <c r="Y116" s="23">
        <f t="shared" si="2"/>
        <v>234.00511</v>
      </c>
      <c r="Z116" s="23">
        <f t="shared" si="3"/>
        <v>225.11899996913584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142.67511666666661</v>
      </c>
      <c r="AJ116" s="9">
        <f t="shared" si="8"/>
        <v>0.36675941788616578</v>
      </c>
      <c r="AK116" s="9">
        <f t="shared" si="9"/>
        <v>0.36675941788616578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Encargos'!D34)*(1+SUM($B117:$B$228))+('Swap - Encargos'!Z34)*(1+SUM($B117:$B$228))</f>
        <v>221.04859999999999</v>
      </c>
      <c r="N117" s="4">
        <f>Forward!N117*(1+SUM($B117:$B$228))+(-'Swap - Encargos'!E34)*(1+SUM($B117:$B$228))+('Swap - Encargos'!AA34)*(1+SUM($B117:$B$228))</f>
        <v>240.74600000000004</v>
      </c>
      <c r="O117" s="4">
        <f>Forward!O117*(1+SUM($B117:$B$228))+(-'Swap - Encargos'!F34)*(1+SUM($B117:$B$228))+('Swap - Encargos'!AB34)*(1+SUM($B117:$B$228))</f>
        <v>230.8973</v>
      </c>
      <c r="P117" s="4">
        <f>Forward!P117*(1+SUM($B117:$B$228))+(-'Swap - Encargos'!G34)*(1+SUM($B117:$B$228))+('Swap - Encargos'!AC34)*(1+SUM($B117:$B$228))</f>
        <v>218.86</v>
      </c>
      <c r="Q117" s="4">
        <f>Forward!Q117*(1+SUM($B117:$B$228))+(-'Swap - Encargos'!H34)*(1+SUM($B117:$B$228))+('Swap - Encargos'!AD34)*(1+SUM($B117:$B$228))</f>
        <v>210.10560000000001</v>
      </c>
      <c r="R117" s="4">
        <f>Forward!R117*(1+SUM($B117:$B$228))+(-'Swap - Encargos'!I34)*(1+SUM($B117:$B$228))+('Swap - Encargos'!AE34)*(1+SUM($B117:$B$228))</f>
        <v>206.8227</v>
      </c>
      <c r="S117" s="4">
        <f>Forward!S117*(1+SUM($B117:$B$228))+(-'Swap - Encargos'!J34)*(1+SUM($B117:$B$228))+('Swap - Encargos'!AF34)*(1+SUM($B117:$B$228))</f>
        <v>201.35120000000001</v>
      </c>
      <c r="T117" s="4">
        <f>Forward!T117*(1+SUM($B117:$B$228))+(-'Swap - Encargos'!K34)*(1+SUM($B117:$B$228))+('Swap - Encargos'!AG34)*(1+SUM($B117:$B$228))</f>
        <v>200.25690000000003</v>
      </c>
      <c r="U117" s="4">
        <f>Forward!U117*(1+SUM($B117:$B$228))</f>
        <v>0</v>
      </c>
      <c r="V117" s="6"/>
      <c r="W117" s="20">
        <f t="shared" si="0"/>
        <v>230.47173888888892</v>
      </c>
      <c r="X117" s="20">
        <f t="shared" si="1"/>
        <v>227.96890771604944</v>
      </c>
      <c r="Y117" s="23">
        <f t="shared" si="2"/>
        <v>222.67181166666668</v>
      </c>
      <c r="Z117" s="23">
        <f t="shared" si="3"/>
        <v>225.11899996913584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158.54381111111104</v>
      </c>
      <c r="AJ117" s="9">
        <f t="shared" si="8"/>
        <v>0.40755134624081496</v>
      </c>
      <c r="AK117" s="9">
        <f t="shared" si="9"/>
        <v>0.40755134624081496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Encargos'!D35)*(1+SUM($B118:$B$228))+('Swap - Encargos'!Z35)*(1+SUM($B118:$B$228))</f>
        <v>268.73040000000003</v>
      </c>
      <c r="N118" s="4">
        <f>Forward!N118*(1+SUM($B118:$B$228))+(-'Swap - Encargos'!E35)*(1+SUM($B118:$B$228))+('Swap - Encargos'!AA35)*(1+SUM($B118:$B$228))</f>
        <v>245.79000000000002</v>
      </c>
      <c r="O118" s="4">
        <f>Forward!O118*(1+SUM($B118:$B$228))+(-'Swap - Encargos'!F35)*(1+SUM($B118:$B$228))+('Swap - Encargos'!AB35)*(1+SUM($B118:$B$228))</f>
        <v>238.14320000000004</v>
      </c>
      <c r="P118" s="4">
        <f>Forward!P118*(1+SUM($B118:$B$228))+(-'Swap - Encargos'!G35)*(1+SUM($B118:$B$228))+('Swap - Encargos'!AC35)*(1+SUM($B118:$B$228))</f>
        <v>222.84960000000001</v>
      </c>
      <c r="Q118" s="4">
        <f>Forward!Q118*(1+SUM($B118:$B$228))+(-'Swap - Encargos'!H35)*(1+SUM($B118:$B$228))+('Swap - Encargos'!AD35)*(1+SUM($B118:$B$228))</f>
        <v>214.11040000000003</v>
      </c>
      <c r="R118" s="4">
        <f>Forward!R118*(1+SUM($B118:$B$228))+(-'Swap - Encargos'!I35)*(1+SUM($B118:$B$228))+('Swap - Encargos'!AE35)*(1+SUM($B118:$B$228))</f>
        <v>208.64840000000004</v>
      </c>
      <c r="S118" s="4">
        <f>Forward!S118*(1+SUM($B118:$B$228))+(-'Swap - Encargos'!J35)*(1+SUM($B118:$B$228))+('Swap - Encargos'!AF35)*(1+SUM($B118:$B$228))</f>
        <v>205.37120000000002</v>
      </c>
      <c r="T118" s="4">
        <f>Forward!T118*(1+SUM($B118:$B$228))+(-'Swap - Encargos'!K35)*(1+SUM($B118:$B$228))+('Swap - Encargos'!AG35)*(1+SUM($B118:$B$228))</f>
        <v>202.09400000000002</v>
      </c>
      <c r="U118" s="4">
        <f>Forward!U118*(1+SUM($B118:$B$228))</f>
        <v>0</v>
      </c>
      <c r="V118" s="6"/>
      <c r="W118" s="20">
        <f t="shared" si="0"/>
        <v>240.69213333333335</v>
      </c>
      <c r="X118" s="20">
        <f t="shared" si="1"/>
        <v>227.96890771604944</v>
      </c>
      <c r="Y118" s="23">
        <f t="shared" si="2"/>
        <v>229.91378666666668</v>
      </c>
      <c r="Z118" s="23">
        <f t="shared" si="3"/>
        <v>225.11899996913584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148.32341666666662</v>
      </c>
      <c r="AJ118" s="9">
        <f t="shared" si="8"/>
        <v>0.38127888889445843</v>
      </c>
      <c r="AK118" s="9">
        <f t="shared" si="9"/>
        <v>0.38127888889445843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Encargos'!D36)*(1+SUM($B119:$B$228))+('Swap - Encargos'!Z36)*(1+SUM($B119:$B$228))</f>
        <v>328.57600000000002</v>
      </c>
      <c r="N119" s="4">
        <f>Forward!N119*(1+SUM($B119:$B$228))+(-'Swap - Encargos'!E36)*(1+SUM($B119:$B$228))+('Swap - Encargos'!AA36)*(1+SUM($B119:$B$228))</f>
        <v>257.85599999999999</v>
      </c>
      <c r="O119" s="4">
        <f>Forward!O119*(1+SUM($B119:$B$228))+(-'Swap - Encargos'!F36)*(1+SUM($B119:$B$228))+('Swap - Encargos'!AB36)*(1+SUM($B119:$B$228))</f>
        <v>232.83200000000002</v>
      </c>
      <c r="P119" s="4">
        <f>Forward!P119*(1+SUM($B119:$B$228))+(-'Swap - Encargos'!G36)*(1+SUM($B119:$B$228))+('Swap - Encargos'!AC36)*(1+SUM($B119:$B$228))</f>
        <v>213.24800000000002</v>
      </c>
      <c r="Q119" s="4">
        <f>Forward!Q119*(1+SUM($B119:$B$228))+(-'Swap - Encargos'!H36)*(1+SUM($B119:$B$228))+('Swap - Encargos'!AD36)*(1+SUM($B119:$B$228))</f>
        <v>214.33600000000001</v>
      </c>
      <c r="R119" s="4">
        <f>Forward!R119*(1+SUM($B119:$B$228))+(-'Swap - Encargos'!I36)*(1+SUM($B119:$B$228))+('Swap - Encargos'!AE36)*(1+SUM($B119:$B$228))</f>
        <v>206.72</v>
      </c>
      <c r="S119" s="4">
        <f>Forward!S119*(1+SUM($B119:$B$228))+(-'Swap - Encargos'!J36)*(1+SUM($B119:$B$228))+('Swap - Encargos'!AF36)*(1+SUM($B119:$B$228))</f>
        <v>204.54400000000001</v>
      </c>
      <c r="T119" s="4">
        <f>Forward!T119*(1+SUM($B119:$B$228))+(-'Swap - Encargos'!K36)*(1+SUM($B119:$B$228))+('Swap - Encargos'!AG36)*(1+SUM($B119:$B$228))</f>
        <v>200.19200000000001</v>
      </c>
      <c r="U119" s="4">
        <f>Forward!U119*(1+SUM($B119:$B$228))</f>
        <v>0</v>
      </c>
      <c r="V119" s="6"/>
      <c r="W119" s="20">
        <f t="shared" si="0"/>
        <v>244.256</v>
      </c>
      <c r="X119" s="20">
        <f t="shared" si="1"/>
        <v>227.96890771604944</v>
      </c>
      <c r="Y119" s="23">
        <f t="shared" si="2"/>
        <v>231.09120000000001</v>
      </c>
      <c r="Z119" s="23">
        <f t="shared" si="3"/>
        <v>225.11899996913584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144.75954999999996</v>
      </c>
      <c r="AJ119" s="9">
        <f t="shared" si="8"/>
        <v>0.37211764414044624</v>
      </c>
      <c r="AK119" s="9">
        <f t="shared" si="9"/>
        <v>0.37211764414044624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Encargos'!D37)*(1+SUM($B120:$B$228))+('Swap - Encargos'!Z37)*(1+SUM($B120:$B$228))</f>
        <v>289.05420000000004</v>
      </c>
      <c r="N120" s="4">
        <f>Forward!N120*(1+SUM($B120:$B$228))+(-'Swap - Encargos'!E37)*(1+SUM($B120:$B$228))+('Swap - Encargos'!AA37)*(1+SUM($B120:$B$228))</f>
        <v>184.042</v>
      </c>
      <c r="O120" s="4">
        <f>Forward!O120*(1+SUM($B120:$B$228))+(-'Swap - Encargos'!F37)*(1+SUM($B120:$B$228))+('Swap - Encargos'!AB37)*(1+SUM($B120:$B$228))</f>
        <v>218.68520000000001</v>
      </c>
      <c r="P120" s="4">
        <f>Forward!P120*(1+SUM($B120:$B$228))+(-'Swap - Encargos'!G37)*(1+SUM($B120:$B$228))+('Swap - Encargos'!AC37)*(1+SUM($B120:$B$228))</f>
        <v>215.4374</v>
      </c>
      <c r="Q120" s="4">
        <f>Forward!Q120*(1+SUM($B120:$B$228))+(-'Swap - Encargos'!H37)*(1+SUM($B120:$B$228))+('Swap - Encargos'!AD37)*(1+SUM($B120:$B$228))</f>
        <v>208.9418</v>
      </c>
      <c r="R120" s="4">
        <f>Forward!R120*(1+SUM($B120:$B$228))+(-'Swap - Encargos'!I37)*(1+SUM($B120:$B$228))+('Swap - Encargos'!AE37)*(1+SUM($B120:$B$228))</f>
        <v>202.44619999999998</v>
      </c>
      <c r="S120" s="4">
        <f>Forward!S120*(1+SUM($B120:$B$228))+(-'Swap - Encargos'!J37)*(1+SUM($B120:$B$228))+('Swap - Encargos'!AF37)*(1+SUM($B120:$B$228))</f>
        <v>198.11579999999998</v>
      </c>
      <c r="T120" s="4">
        <f>Forward!T120*(1+SUM($B120:$B$228))+(-'Swap - Encargos'!K37)*(1+SUM($B120:$B$228))+('Swap - Encargos'!AG37)*(1+SUM($B120:$B$228))</f>
        <v>193.78540000000001</v>
      </c>
      <c r="U120" s="4">
        <f>Forward!U120*(1+SUM($B120:$B$228))</f>
        <v>0</v>
      </c>
      <c r="V120" s="6"/>
      <c r="W120" s="20">
        <f t="shared" si="0"/>
        <v>210.14468888888891</v>
      </c>
      <c r="X120" s="20">
        <f t="shared" si="1"/>
        <v>227.96890771604944</v>
      </c>
      <c r="Y120" s="23">
        <f t="shared" si="2"/>
        <v>208.79745333333332</v>
      </c>
      <c r="Z120" s="23">
        <f t="shared" si="3"/>
        <v>225.11899996913584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178.87086111111105</v>
      </c>
      <c r="AJ120" s="9">
        <f t="shared" si="8"/>
        <v>0.4598038847318856</v>
      </c>
      <c r="AK120" s="9">
        <f t="shared" si="9"/>
        <v>0.4598038847318856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Encargos'!D38)*(1+SUM($B121:$B$228))+('Swap - Encargos'!Z38)*(1+SUM($B121:$B$228))</f>
        <v>148.86060000000001</v>
      </c>
      <c r="N121" s="4">
        <f>Forward!N121*(1+SUM($B121:$B$228))+(-'Swap - Encargos'!E38)*(1+SUM($B121:$B$228))+('Swap - Encargos'!AA38)*(1+SUM($B121:$B$228))</f>
        <v>196.32339999999999</v>
      </c>
      <c r="O121" s="4">
        <f>Forward!O121*(1+SUM($B121:$B$228))+(-'Swap - Encargos'!F38)*(1+SUM($B121:$B$228))+('Swap - Encargos'!AB38)*(1+SUM($B121:$B$228))</f>
        <v>217.8974</v>
      </c>
      <c r="P121" s="4">
        <f>Forward!P121*(1+SUM($B121:$B$228))+(-'Swap - Encargos'!G38)*(1+SUM($B121:$B$228))+('Swap - Encargos'!AC38)*(1+SUM($B121:$B$228))</f>
        <v>222.21220000000002</v>
      </c>
      <c r="Q121" s="4">
        <f>Forward!Q121*(1+SUM($B121:$B$228))+(-'Swap - Encargos'!H38)*(1+SUM($B121:$B$228))+('Swap - Encargos'!AD38)*(1+SUM($B121:$B$228))</f>
        <v>211.42520000000002</v>
      </c>
      <c r="R121" s="4">
        <f>Forward!R121*(1+SUM($B121:$B$228))+(-'Swap - Encargos'!I38)*(1+SUM($B121:$B$228))+('Swap - Encargos'!AE38)*(1+SUM($B121:$B$228))</f>
        <v>210.34650000000002</v>
      </c>
      <c r="S121" s="4">
        <f>Forward!S121*(1+SUM($B121:$B$228))+(-'Swap - Encargos'!J38)*(1+SUM($B121:$B$228))+('Swap - Encargos'!AF38)*(1+SUM($B121:$B$228))</f>
        <v>206.0317</v>
      </c>
      <c r="T121" s="4">
        <f>Forward!T121*(1+SUM($B121:$B$228))+(-'Swap - Encargos'!K38)*(1+SUM($B121:$B$228))+('Swap - Encargos'!AG38)*(1+SUM($B121:$B$228))</f>
        <v>203.87430000000001</v>
      </c>
      <c r="U121" s="4">
        <f>Forward!U121*(1+SUM($B121:$B$228))</f>
        <v>0</v>
      </c>
      <c r="V121" s="6"/>
      <c r="W121" s="20">
        <f t="shared" si="0"/>
        <v>210.1067888888889</v>
      </c>
      <c r="X121" s="20">
        <f t="shared" si="1"/>
        <v>227.96890771604944</v>
      </c>
      <c r="Y121" s="23">
        <f t="shared" si="2"/>
        <v>210.616175</v>
      </c>
      <c r="Z121" s="23">
        <f t="shared" si="3"/>
        <v>225.11899996913584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178.90876111111106</v>
      </c>
      <c r="AJ121" s="9">
        <f t="shared" si="8"/>
        <v>0.45990131014328622</v>
      </c>
      <c r="AK121" s="9">
        <f t="shared" si="9"/>
        <v>0.45990131014328622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Encargos'!E39)*(1+SUM($B122:$B$228))+('Swap - Encargos'!AA39)*(1+SUM($B122:$B$228))</f>
        <v>191.083</v>
      </c>
      <c r="O122" s="4">
        <f>Forward!O122*(1+SUM($B122:$B$228))+(-'Swap - Encargos'!F39)*(1+SUM($B122:$B$228))+('Swap - Encargos'!AB39)*(1+SUM($B122:$B$228))</f>
        <v>230.80249999999998</v>
      </c>
      <c r="P122" s="4">
        <f>Forward!P122*(1+SUM($B122:$B$228))+(-'Swap - Encargos'!G39)*(1+SUM($B122:$B$228))+('Swap - Encargos'!AC39)*(1+SUM($B122:$B$228))</f>
        <v>212.553</v>
      </c>
      <c r="Q122" s="4">
        <f>Forward!Q122*(1+SUM($B122:$B$228))+(-'Swap - Encargos'!H39)*(1+SUM($B122:$B$228))+('Swap - Encargos'!AD39)*(1+SUM($B122:$B$228))</f>
        <v>203.96499999999997</v>
      </c>
      <c r="R122" s="4">
        <f>Forward!R122*(1+SUM($B122:$B$228))+(-'Swap - Encargos'!I39)*(1+SUM($B122:$B$228))+('Swap - Encargos'!AE39)*(1+SUM($B122:$B$228))</f>
        <v>202.89149999999998</v>
      </c>
      <c r="S122" s="4">
        <f>Forward!S122*(1+SUM($B122:$B$228))+(-'Swap - Encargos'!J39)*(1+SUM($B122:$B$228))+('Swap - Encargos'!AF39)*(1+SUM($B122:$B$228))</f>
        <v>200.74449999999996</v>
      </c>
      <c r="T122" s="4">
        <f>Forward!T122*(1+SUM($B122:$B$228))+(-'Swap - Encargos'!K39)*(1+SUM($B122:$B$228))+('Swap - Encargos'!AG39)*(1+SUM($B122:$B$228))</f>
        <v>196.45049999999998</v>
      </c>
      <c r="U122" s="4">
        <f>Forward!U122*(1+SUM($B122:$B$228))</f>
        <v>0</v>
      </c>
      <c r="V122" s="6"/>
      <c r="W122" s="20">
        <f t="shared" si="0"/>
        <v>211.47950000000003</v>
      </c>
      <c r="X122" s="20">
        <f t="shared" si="1"/>
        <v>227.96890771604944</v>
      </c>
      <c r="Y122" s="23">
        <f t="shared" si="2"/>
        <v>208.25900000000001</v>
      </c>
      <c r="Z122" s="23">
        <f t="shared" si="3"/>
        <v>225.11899996913584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194.62554999999992</v>
      </c>
      <c r="AJ122" s="9">
        <f t="shared" si="8"/>
        <v>0.47924927306370591</v>
      </c>
      <c r="AK122" s="9">
        <f t="shared" si="9"/>
        <v>0.47924927306370591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Encargos'!E40)*(1+SUM($B123:$B$228))+('Swap - Encargos'!AA40)*(1+SUM($B123:$B$228))</f>
        <v>250.82460000000003</v>
      </c>
      <c r="O123" s="4">
        <f>Forward!O123*(1+SUM($B123:$B$228))+(-'Swap - Encargos'!F40)*(1+SUM($B123:$B$228))+('Swap - Encargos'!AB40)*(1+SUM($B123:$B$228))</f>
        <v>244.39320000000004</v>
      </c>
      <c r="P123" s="4">
        <f>Forward!P123*(1+SUM($B123:$B$228))+(-'Swap - Encargos'!G40)*(1+SUM($B123:$B$228))+('Swap - Encargos'!AC40)*(1+SUM($B123:$B$228))</f>
        <v>228.31470000000002</v>
      </c>
      <c r="Q123" s="4">
        <f>Forward!Q123*(1+SUM($B123:$B$228))+(-'Swap - Encargos'!H40)*(1+SUM($B123:$B$228))+('Swap - Encargos'!AD40)*(1+SUM($B123:$B$228))</f>
        <v>215.45190000000002</v>
      </c>
      <c r="R123" s="4">
        <f>Forward!R123*(1+SUM($B123:$B$228))+(-'Swap - Encargos'!I40)*(1+SUM($B123:$B$228))+('Swap - Encargos'!AE40)*(1+SUM($B123:$B$228))</f>
        <v>209.02050000000003</v>
      </c>
      <c r="S123" s="4">
        <f>Forward!S123*(1+SUM($B123:$B$228))+(-'Swap - Encargos'!J40)*(1+SUM($B123:$B$228))+('Swap - Encargos'!AF40)*(1+SUM($B123:$B$228))</f>
        <v>205.8048</v>
      </c>
      <c r="T123" s="4">
        <f>Forward!T123*(1+SUM($B123:$B$228))+(-'Swap - Encargos'!K40)*(1+SUM($B123:$B$228))+('Swap - Encargos'!AG40)*(1+SUM($B123:$B$228))</f>
        <v>196.15770000000003</v>
      </c>
      <c r="U123" s="4">
        <f>Forward!U123*(1+SUM($B123:$B$228))</f>
        <v>0</v>
      </c>
      <c r="V123" s="6"/>
      <c r="W123" s="20">
        <f t="shared" si="0"/>
        <v>240.19492500000004</v>
      </c>
      <c r="X123" s="20">
        <f t="shared" si="1"/>
        <v>227.96890771604944</v>
      </c>
      <c r="Y123" s="23">
        <f t="shared" si="2"/>
        <v>228.85065000000003</v>
      </c>
      <c r="Z123" s="23">
        <f t="shared" si="3"/>
        <v>225.11899996913584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4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165.91012499999991</v>
      </c>
      <c r="AJ123" s="9">
        <f t="shared" si="8"/>
        <v>0.40853992088992719</v>
      </c>
      <c r="AK123" s="9">
        <f t="shared" si="9"/>
        <v>0.40853992088992719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Encargos'!E41)*(1+SUM($B124:$B$228))+('Swap - Encargos'!AA41)*(1+SUM($B124:$B$228))</f>
        <v>321.87520000000001</v>
      </c>
      <c r="O124" s="4">
        <f>Forward!O124*(1+SUM($B124:$B$228))+(-'Swap - Encargos'!F41)*(1+SUM($B124:$B$228))+('Swap - Encargos'!AB41)*(1+SUM($B124:$B$228))</f>
        <v>267.87639999999999</v>
      </c>
      <c r="P124" s="4">
        <f>Forward!P124*(1+SUM($B124:$B$228))+(-'Swap - Encargos'!G41)*(1+SUM($B124:$B$228))+('Swap - Encargos'!AC41)*(1+SUM($B124:$B$228))</f>
        <v>225.52440000000001</v>
      </c>
      <c r="Q124" s="4">
        <f>Forward!Q124*(1+SUM($B124:$B$228))+(-'Swap - Encargos'!H41)*(1+SUM($B124:$B$228))+('Swap - Encargos'!AD41)*(1+SUM($B124:$B$228))</f>
        <v>217.05399999999997</v>
      </c>
      <c r="R124" s="4">
        <f>Forward!R124*(1+SUM($B124:$B$228))+(-'Swap - Encargos'!I41)*(1+SUM($B124:$B$228))+('Swap - Encargos'!AE41)*(1+SUM($B124:$B$228))</f>
        <v>217.054</v>
      </c>
      <c r="S124" s="4">
        <f>Forward!S124*(1+SUM($B124:$B$228))+(-'Swap - Encargos'!J41)*(1+SUM($B124:$B$228))+('Swap - Encargos'!AF41)*(1+SUM($B124:$B$228))</f>
        <v>215.99519999999998</v>
      </c>
      <c r="T124" s="4">
        <f>Forward!T124*(1+SUM($B124:$B$228))+(-'Swap - Encargos'!K41)*(1+SUM($B124:$B$228))+('Swap - Encargos'!AG41)*(1+SUM($B124:$B$228))</f>
        <v>202.23079999999999</v>
      </c>
      <c r="U124" s="4">
        <f>Forward!U124*(1+SUM($B124:$B$228))</f>
        <v>0</v>
      </c>
      <c r="V124" s="6"/>
      <c r="W124" s="20">
        <f t="shared" si="0"/>
        <v>265.93526666666668</v>
      </c>
      <c r="X124" s="20">
        <f t="shared" si="1"/>
        <v>227.96890771604944</v>
      </c>
      <c r="Y124" s="23">
        <f t="shared" si="2"/>
        <v>246.34746666666666</v>
      </c>
      <c r="Z124" s="23">
        <f t="shared" si="3"/>
        <v>225.11899996913584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4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140.16978333333327</v>
      </c>
      <c r="AJ124" s="9">
        <f t="shared" si="8"/>
        <v>0.34515646464709882</v>
      </c>
      <c r="AK124" s="9">
        <f t="shared" si="9"/>
        <v>0.34515646464709882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Encargos'!E42)*(1+SUM($B125:$B$228))+('Swap - Encargos'!AA42)*(1+SUM($B125:$B$228))</f>
        <v>324.13919999999996</v>
      </c>
      <c r="O125" s="4">
        <f>Forward!O125*(1+SUM($B125:$B$228))+(-'Swap - Encargos'!F42)*(1+SUM($B125:$B$228))+('Swap - Encargos'!AB42)*(1+SUM($B125:$B$228))</f>
        <v>268.36200000000002</v>
      </c>
      <c r="P125" s="4">
        <f>Forward!P125*(1+SUM($B125:$B$228))+(-'Swap - Encargos'!G42)*(1+SUM($B125:$B$228))+('Swap - Encargos'!AC42)*(1+SUM($B125:$B$228))</f>
        <v>218.89920000000001</v>
      </c>
      <c r="Q125" s="4">
        <f>Forward!Q125*(1+SUM($B125:$B$228))+(-'Swap - Encargos'!H42)*(1+SUM($B125:$B$228))+('Swap - Encargos'!AD42)*(1+SUM($B125:$B$228))</f>
        <v>207.3228</v>
      </c>
      <c r="R125" s="4">
        <f>Forward!R125*(1+SUM($B125:$B$228))+(-'Swap - Encargos'!I42)*(1+SUM($B125:$B$228))+('Swap - Encargos'!AE42)*(1+SUM($B125:$B$228))</f>
        <v>216.7944</v>
      </c>
      <c r="S125" s="4">
        <f>Forward!S125*(1+SUM($B125:$B$228))+(-'Swap - Encargos'!J42)*(1+SUM($B125:$B$228))+('Swap - Encargos'!AF42)*(1+SUM($B125:$B$228))</f>
        <v>215.74200000000002</v>
      </c>
      <c r="T125" s="4">
        <f>Forward!T125*(1+SUM($B125:$B$228))+(-'Swap - Encargos'!K42)*(1+SUM($B125:$B$228))+('Swap - Encargos'!AG42)*(1+SUM($B125:$B$228))</f>
        <v>208.37520000000001</v>
      </c>
      <c r="U125" s="4">
        <f>Forward!U125*(1+SUM($B125:$B$228))</f>
        <v>0</v>
      </c>
      <c r="V125" s="6"/>
      <c r="W125" s="20">
        <f t="shared" si="0"/>
        <v>260.73209999999995</v>
      </c>
      <c r="X125" s="20">
        <f t="shared" si="1"/>
        <v>227.96890771604944</v>
      </c>
      <c r="Y125" s="23">
        <f t="shared" si="2"/>
        <v>241.68366000000003</v>
      </c>
      <c r="Z125" s="23">
        <f t="shared" si="3"/>
        <v>225.11899996913584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4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145.37295</v>
      </c>
      <c r="AJ125" s="9">
        <f t="shared" si="8"/>
        <v>0.35796883097119825</v>
      </c>
      <c r="AK125" s="9">
        <f t="shared" si="9"/>
        <v>0.35796883097119825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Encargos'!E43)*(1+SUM($B126:$B$228))+('Swap - Encargos'!AA43)*(1+SUM($B126:$B$228))</f>
        <v>340.63249999999999</v>
      </c>
      <c r="O126" s="4">
        <f>Forward!O126*(1+SUM($B126:$B$228))+(-'Swap - Encargos'!F43)*(1+SUM($B126:$B$228))+('Swap - Encargos'!AB43)*(1+SUM($B126:$B$228))</f>
        <v>273.55410000000001</v>
      </c>
      <c r="P126" s="4">
        <f>Forward!P126*(1+SUM($B126:$B$228))+(-'Swap - Encargos'!G43)*(1+SUM($B126:$B$228))+('Swap - Encargos'!AC43)*(1+SUM($B126:$B$228))</f>
        <v>220.101</v>
      </c>
      <c r="Q126" s="4">
        <f>Forward!Q126*(1+SUM($B126:$B$228))+(-'Swap - Encargos'!H43)*(1+SUM($B126:$B$228))+('Swap - Encargos'!AD43)*(1+SUM($B126:$B$228))</f>
        <v>208.5719</v>
      </c>
      <c r="R126" s="4">
        <f>Forward!R126*(1+SUM($B126:$B$228))+(-'Swap - Encargos'!I43)*(1+SUM($B126:$B$228))+('Swap - Encargos'!AE43)*(1+SUM($B126:$B$228))</f>
        <v>214.8605</v>
      </c>
      <c r="S126" s="4">
        <f>Forward!S126*(1+SUM($B126:$B$228))+(-'Swap - Encargos'!J43)*(1+SUM($B126:$B$228))+('Swap - Encargos'!AF43)*(1+SUM($B126:$B$228))</f>
        <v>219.05290000000002</v>
      </c>
      <c r="T126" s="4">
        <f>Forward!T126*(1+SUM($B126:$B$228))+(-'Swap - Encargos'!K43)*(1+SUM($B126:$B$228))+('Swap - Encargos'!AG43)*(1+SUM($B126:$B$228))</f>
        <v>207.52379999999999</v>
      </c>
      <c r="U126" s="4">
        <f>Forward!U126*(1+SUM($B126:$B$228))</f>
        <v>0</v>
      </c>
      <c r="V126" s="6"/>
      <c r="W126" s="20">
        <f t="shared" si="0"/>
        <v>263.42246666666665</v>
      </c>
      <c r="X126" s="20">
        <f t="shared" si="1"/>
        <v>227.96890771604944</v>
      </c>
      <c r="Y126" s="23">
        <f t="shared" si="2"/>
        <v>243.43869333333336</v>
      </c>
      <c r="Z126" s="23">
        <f t="shared" si="3"/>
        <v>225.11899996913584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4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142.6825833333333</v>
      </c>
      <c r="AJ126" s="9">
        <f t="shared" si="8"/>
        <v>0.35134402621522021</v>
      </c>
      <c r="AK126" s="9">
        <f t="shared" si="9"/>
        <v>0.35134402621522021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Encargos'!E44)*(1+SUM($B127:$B$228))+('Swap - Encargos'!AA44)*(1+SUM($B127:$B$228))</f>
        <v>355.47</v>
      </c>
      <c r="O127" s="4">
        <f>Forward!O127*(1+SUM($B127:$B$228))+(-'Swap - Encargos'!F44)*(1+SUM($B127:$B$228))+('Swap - Encargos'!AB44)*(1+SUM($B127:$B$228))</f>
        <v>287.51249999999999</v>
      </c>
      <c r="P127" s="4">
        <f>Forward!P127*(1+SUM($B127:$B$228))+(-'Swap - Encargos'!G44)*(1+SUM($B127:$B$228))+('Swap - Encargos'!AC44)*(1+SUM($B127:$B$228))</f>
        <v>225.82800000000003</v>
      </c>
      <c r="Q127" s="4">
        <f>Forward!Q127*(1+SUM($B127:$B$228))+(-'Swap - Encargos'!H44)*(1+SUM($B127:$B$228))+('Swap - Encargos'!AD44)*(1+SUM($B127:$B$228))</f>
        <v>214.32750000000004</v>
      </c>
      <c r="R127" s="4">
        <f>Forward!R127*(1+SUM($B127:$B$228))+(-'Swap - Encargos'!I44)*(1+SUM($B127:$B$228))+('Swap - Encargos'!AE44)*(1+SUM($B127:$B$228))</f>
        <v>222.69150000000002</v>
      </c>
      <c r="S127" s="4">
        <f>Forward!S127*(1+SUM($B127:$B$228))+(-'Swap - Encargos'!J44)*(1+SUM($B127:$B$228))+('Swap - Encargos'!AF44)*(1+SUM($B127:$B$228))</f>
        <v>219.55500000000001</v>
      </c>
      <c r="T127" s="4">
        <f>Forward!T127*(1+SUM($B127:$B$228))+(-'Swap - Encargos'!K44)*(1+SUM($B127:$B$228))+('Swap - Encargos'!AG44)*(1+SUM($B127:$B$228))</f>
        <v>208.05450000000002</v>
      </c>
      <c r="U127" s="4">
        <f>Forward!U127*(1+SUM($B127:$B$228))</f>
        <v>0</v>
      </c>
      <c r="V127" s="6"/>
      <c r="W127" s="20">
        <f t="shared" si="0"/>
        <v>270.00037500000002</v>
      </c>
      <c r="X127" s="20">
        <f t="shared" si="1"/>
        <v>227.96890771604944</v>
      </c>
      <c r="Y127" s="23">
        <f t="shared" si="2"/>
        <v>249.83965000000001</v>
      </c>
      <c r="Z127" s="23">
        <f t="shared" si="3"/>
        <v>225.11899996913584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4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136.10467499999993</v>
      </c>
      <c r="AJ127" s="9">
        <f t="shared" si="8"/>
        <v>0.33514647256910485</v>
      </c>
      <c r="AK127" s="9">
        <f t="shared" si="9"/>
        <v>0.33514647256910485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Encargos'!E45)*(1+SUM($B128:$B$228))+('Swap - Encargos'!AA45)*(1+SUM($B128:$B$228))</f>
        <v>319.18860000000001</v>
      </c>
      <c r="O128" s="4">
        <f>Forward!O128*(1+SUM($B128:$B$228))+(-'Swap - Encargos'!F45)*(1+SUM($B128:$B$228))+('Swap - Encargos'!AB45)*(1+SUM($B128:$B$228))</f>
        <v>276.42149999999998</v>
      </c>
      <c r="P128" s="4">
        <f>Forward!P128*(1+SUM($B128:$B$228))+(-'Swap - Encargos'!G45)*(1+SUM($B128:$B$228))+('Swap - Encargos'!AC45)*(1+SUM($B128:$B$228))</f>
        <v>237.82679999999996</v>
      </c>
      <c r="Q128" s="4">
        <f>Forward!Q128*(1+SUM($B128:$B$228))+(-'Swap - Encargos'!H45)*(1+SUM($B128:$B$228))+('Swap - Encargos'!AD45)*(1+SUM($B128:$B$228))</f>
        <v>218.00789999999998</v>
      </c>
      <c r="R128" s="4">
        <f>Forward!R128*(1+SUM($B128:$B$228))+(-'Swap - Encargos'!I45)*(1+SUM($B128:$B$228))+('Swap - Encargos'!AE45)*(1+SUM($B128:$B$228))</f>
        <v>221.13719999999998</v>
      </c>
      <c r="S128" s="4">
        <f>Forward!S128*(1+SUM($B128:$B$228))+(-'Swap - Encargos'!J45)*(1+SUM($B128:$B$228))+('Swap - Encargos'!AF45)*(1+SUM($B128:$B$228))</f>
        <v>218.00789999999998</v>
      </c>
      <c r="T128" s="4">
        <f>Forward!T128*(1+SUM($B128:$B$228))+(-'Swap - Encargos'!K45)*(1+SUM($B128:$B$228))+('Swap - Encargos'!AG45)*(1+SUM($B128:$B$228))</f>
        <v>205.4907</v>
      </c>
      <c r="U128" s="4">
        <f>Forward!U128*(1+SUM($B128:$B$228))</f>
        <v>0</v>
      </c>
      <c r="V128" s="6"/>
      <c r="W128" s="20">
        <f t="shared" si="0"/>
        <v>260.94884999999999</v>
      </c>
      <c r="X128" s="20">
        <f t="shared" si="1"/>
        <v>227.96890771604944</v>
      </c>
      <c r="Y128" s="23">
        <f t="shared" si="2"/>
        <v>244.39832999999996</v>
      </c>
      <c r="Z128" s="23">
        <f t="shared" si="3"/>
        <v>225.11899996913584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4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145.15619999999996</v>
      </c>
      <c r="AJ128" s="9">
        <f t="shared" si="8"/>
        <v>0.35743510207518958</v>
      </c>
      <c r="AK128" s="9">
        <f t="shared" si="9"/>
        <v>0.35743510207518958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Encargos'!E46)*(1+SUM($B129:$B$228))+('Swap - Encargos'!AA46)*(1+SUM($B129:$B$228))</f>
        <v>294.4615</v>
      </c>
      <c r="O129" s="4">
        <f>Forward!O129*(1+SUM($B129:$B$228))+(-'Swap - Encargos'!F46)*(1+SUM($B129:$B$228))+('Swap - Encargos'!AB46)*(1+SUM($B129:$B$228))</f>
        <v>257.00349999999997</v>
      </c>
      <c r="P129" s="4">
        <f>Forward!P129*(1+SUM($B129:$B$228))+(-'Swap - Encargos'!G46)*(1+SUM($B129:$B$228))+('Swap - Encargos'!AC46)*(1+SUM($B129:$B$228))</f>
        <v>230.99099999999999</v>
      </c>
      <c r="Q129" s="4">
        <f>Forward!Q129*(1+SUM($B129:$B$228))+(-'Swap - Encargos'!H46)*(1+SUM($B129:$B$228))+('Swap - Encargos'!AD46)*(1+SUM($B129:$B$228))</f>
        <v>212.262</v>
      </c>
      <c r="R129" s="4">
        <f>Forward!R129*(1+SUM($B129:$B$228))+(-'Swap - Encargos'!I46)*(1+SUM($B129:$B$228))+('Swap - Encargos'!AE46)*(1+SUM($B129:$B$228))</f>
        <v>223.70750000000001</v>
      </c>
      <c r="S129" s="4">
        <f>Forward!S129*(1+SUM($B129:$B$228))+(-'Swap - Encargos'!J46)*(1+SUM($B129:$B$228))+('Swap - Encargos'!AF46)*(1+SUM($B129:$B$228))</f>
        <v>217.46450000000002</v>
      </c>
      <c r="T129" s="4">
        <f>Forward!T129*(1+SUM($B129:$B$228))+(-'Swap - Encargos'!K46)*(1+SUM($B129:$B$228))+('Swap - Encargos'!AG46)*(1+SUM($B129:$B$228))</f>
        <v>211.22150000000002</v>
      </c>
      <c r="U129" s="4">
        <f>Forward!U129*(1+SUM($B129:$B$228))</f>
        <v>0</v>
      </c>
      <c r="V129" s="6"/>
      <c r="W129" s="20">
        <f t="shared" si="0"/>
        <v>244.83543055555552</v>
      </c>
      <c r="X129" s="20">
        <f t="shared" si="1"/>
        <v>227.96890771604944</v>
      </c>
      <c r="Y129" s="23">
        <f t="shared" si="2"/>
        <v>234.70211666666668</v>
      </c>
      <c r="Z129" s="23">
        <f t="shared" si="3"/>
        <v>225.11899996913584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4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161.26961944444443</v>
      </c>
      <c r="AJ129" s="9">
        <f t="shared" si="8"/>
        <v>0.39711306088029302</v>
      </c>
      <c r="AK129" s="9">
        <f t="shared" si="9"/>
        <v>0.39711306088029302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Encargos'!E47)*(1+SUM($B130:$B$228))+('Swap - Encargos'!AA47)*(1+SUM($B130:$B$228))</f>
        <v>347.89440000000002</v>
      </c>
      <c r="O130" s="4">
        <f>Forward!O130*(1+SUM($B130:$B$228))+(-'Swap - Encargos'!F47)*(1+SUM($B130:$B$228))+('Swap - Encargos'!AB47)*(1+SUM($B130:$B$228))</f>
        <v>276.024</v>
      </c>
      <c r="P130" s="4">
        <f>Forward!P130*(1+SUM($B130:$B$228))+(-'Swap - Encargos'!G47)*(1+SUM($B130:$B$228))+('Swap - Encargos'!AC47)*(1+SUM($B130:$B$228))</f>
        <v>233.31840000000003</v>
      </c>
      <c r="Q130" s="4">
        <f>Forward!Q130*(1+SUM($B130:$B$228))+(-'Swap - Encargos'!H47)*(1+SUM($B130:$B$228))+('Swap - Encargos'!AD47)*(1+SUM($B130:$B$228))</f>
        <v>221.86080000000001</v>
      </c>
      <c r="R130" s="4">
        <f>Forward!R130*(1+SUM($B130:$B$228))+(-'Swap - Encargos'!I47)*(1+SUM($B130:$B$228))+('Swap - Encargos'!AE47)*(1+SUM($B130:$B$228))</f>
        <v>232.27680000000004</v>
      </c>
      <c r="S130" s="4">
        <f>Forward!S130*(1+SUM($B130:$B$228))+(-'Swap - Encargos'!J47)*(1+SUM($B130:$B$228))+('Swap - Encargos'!AF47)*(1+SUM($B130:$B$228))</f>
        <v>233.31840000000003</v>
      </c>
      <c r="T130" s="4">
        <f>Forward!T130*(1+SUM($B130:$B$228))+(-'Swap - Encargos'!K47)*(1+SUM($B130:$B$228))+('Swap - Encargos'!AG47)*(1+SUM($B130:$B$228))</f>
        <v>224.98560000000003</v>
      </c>
      <c r="U130" s="4">
        <f>Forward!U130*(1+SUM($B130:$B$228))</f>
        <v>0</v>
      </c>
      <c r="V130" s="6"/>
      <c r="W130" s="20">
        <f t="shared" si="0"/>
        <v>257.73813333333334</v>
      </c>
      <c r="X130" s="20">
        <f t="shared" si="1"/>
        <v>227.96890771604944</v>
      </c>
      <c r="Y130" s="23">
        <f t="shared" si="2"/>
        <v>246.99807999999999</v>
      </c>
      <c r="Z130" s="23">
        <f t="shared" si="3"/>
        <v>225.11899996913584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4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7"/>
        <v>148.36691666666661</v>
      </c>
      <c r="AJ130" s="9">
        <f t="shared" si="8"/>
        <v>0.36534122554414583</v>
      </c>
      <c r="AK130" s="9">
        <f t="shared" si="9"/>
        <v>0.36534122554414583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Encargos'!E48)*(1+SUM($B131:$B$228))+('Swap - Encargos'!AA48)*(1+SUM($B131:$B$228))</f>
        <v>340.07040000000001</v>
      </c>
      <c r="O131" s="4">
        <f>Forward!O131*(1+SUM($B131:$B$228))+(-'Swap - Encargos'!F48)*(1+SUM($B131:$B$228))+('Swap - Encargos'!AB48)*(1+SUM($B131:$B$228))</f>
        <v>254.01599999999999</v>
      </c>
      <c r="P131" s="4">
        <f>Forward!P131*(1+SUM($B131:$B$228))+(-'Swap - Encargos'!G48)*(1+SUM($B131:$B$228))+('Swap - Encargos'!AC48)*(1+SUM($B131:$B$228))</f>
        <v>232.24319999999997</v>
      </c>
      <c r="Q131" s="4">
        <f>Forward!Q131*(1+SUM($B131:$B$228))+(-'Swap - Encargos'!H48)*(1+SUM($B131:$B$228))+('Swap - Encargos'!AD48)*(1+SUM($B131:$B$228))</f>
        <v>237.4272</v>
      </c>
      <c r="R131" s="4">
        <f>Forward!R131*(1+SUM($B131:$B$228))+(-'Swap - Encargos'!I48)*(1+SUM($B131:$B$228))+('Swap - Encargos'!AE48)*(1+SUM($B131:$B$228))</f>
        <v>241.5744</v>
      </c>
      <c r="S131" s="4">
        <f>Forward!S131*(1+SUM($B131:$B$228))+(-'Swap - Encargos'!J48)*(1+SUM($B131:$B$228))+('Swap - Encargos'!AF48)*(1+SUM($B131:$B$228))</f>
        <v>243.64799999999997</v>
      </c>
      <c r="T131" s="4">
        <f>Forward!T131*(1+SUM($B131:$B$228))+(-'Swap - Encargos'!K48)*(1+SUM($B131:$B$228))+('Swap - Encargos'!AG48)*(1+SUM($B131:$B$228))</f>
        <v>233.27999999999997</v>
      </c>
      <c r="U131" s="4">
        <f>Forward!U131*(1+SUM($B131:$B$228))</f>
        <v>0</v>
      </c>
      <c r="V131" s="6"/>
      <c r="W131" s="20">
        <f t="shared" si="0"/>
        <v>249.78239999999994</v>
      </c>
      <c r="X131" s="20">
        <f t="shared" si="1"/>
        <v>227.96890771604944</v>
      </c>
      <c r="Y131" s="23">
        <f t="shared" si="2"/>
        <v>246.60288</v>
      </c>
      <c r="Z131" s="23">
        <f t="shared" si="3"/>
        <v>225.11899996913584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4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7"/>
        <v>156.32265000000001</v>
      </c>
      <c r="AJ131" s="9">
        <f t="shared" si="8"/>
        <v>0.38493155896485409</v>
      </c>
      <c r="AK131" s="9">
        <f>IF(AJ131&gt;0,AJ131,0)</f>
        <v>0.38493155896485409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Encargos'!E49)*(1+SUM($B132:$B$228))+('Swap - Encargos'!AA49)*(1+SUM($B132:$B$228))</f>
        <v>310.77000000000004</v>
      </c>
      <c r="O132" s="4">
        <f>Forward!O132*(1+SUM($B132:$B$228))+(-'Swap - Encargos'!F49)*(1+SUM($B132:$B$228))+('Swap - Encargos'!AB49)*(1+SUM($B132:$B$228))</f>
        <v>249.65190000000001</v>
      </c>
      <c r="P132" s="4">
        <f>Forward!P132*(1+SUM($B132:$B$228))+(-'Swap - Encargos'!G49)*(1+SUM($B132:$B$228))+('Swap - Encargos'!AC49)*(1+SUM($B132:$B$228))</f>
        <v>226.86209999999997</v>
      </c>
      <c r="Q132" s="4">
        <f>Forward!Q132*(1+SUM($B132:$B$228))+(-'Swap - Encargos'!H49)*(1+SUM($B132:$B$228))+('Swap - Encargos'!AD49)*(1+SUM($B132:$B$228))</f>
        <v>232.04159999999999</v>
      </c>
      <c r="R132" s="4">
        <f>Forward!R132*(1+SUM($B132:$B$228))+(-'Swap - Encargos'!I49)*(1+SUM($B132:$B$228))+('Swap - Encargos'!AE49)*(1+SUM($B132:$B$228))</f>
        <v>231.00569999999999</v>
      </c>
      <c r="S132" s="4">
        <f>Forward!S132*(1+SUM($B132:$B$228))+(-'Swap - Encargos'!J49)*(1+SUM($B132:$B$228))+('Swap - Encargos'!AF49)*(1+SUM($B132:$B$228))</f>
        <v>238.25700000000001</v>
      </c>
      <c r="T132" s="4">
        <f>Forward!T132*(1+SUM($B132:$B$228))+(-'Swap - Encargos'!K49)*(1+SUM($B132:$B$228))+('Swap - Encargos'!AG49)*(1+SUM($B132:$B$228))</f>
        <v>228.93389999999999</v>
      </c>
      <c r="U132" s="4">
        <f>Forward!U132*(1+SUM($B132:$B$228))</f>
        <v>0</v>
      </c>
      <c r="V132" s="6"/>
      <c r="W132" s="20">
        <f t="shared" si="0"/>
        <v>240.559</v>
      </c>
      <c r="X132" s="20">
        <f t="shared" si="1"/>
        <v>227.96890771604944</v>
      </c>
      <c r="Y132" s="23">
        <f t="shared" si="2"/>
        <v>237.98075999999998</v>
      </c>
      <c r="Z132" s="23">
        <f t="shared" si="3"/>
        <v>225.11899996913584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4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7"/>
        <v>165.54604999999995</v>
      </c>
      <c r="AJ132" s="9">
        <f t="shared" si="8"/>
        <v>0.40764341640174129</v>
      </c>
      <c r="AK132" s="9">
        <f>IF(AJ132&gt;0,AJ132,0)</f>
        <v>0.40764341640174129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Encargos'!E50)*(1+SUM($B133:$B$228))+('Swap - Encargos'!AA50)*(1+SUM($B133:$B$228))</f>
        <v>337.11660000000006</v>
      </c>
      <c r="O133" s="4">
        <f>Forward!O133*(1+SUM($B133:$B$228))+(-'Swap - Encargos'!F50)*(1+SUM($B133:$B$228))+('Swap - Encargos'!AB50)*(1+SUM($B133:$B$228))</f>
        <v>290.58209999999997</v>
      </c>
      <c r="P133" s="4">
        <f>Forward!P133*(1+SUM($B133:$B$228))+(-'Swap - Encargos'!G50)*(1+SUM($B133:$B$228))+('Swap - Encargos'!AC50)*(1+SUM($B133:$B$228))</f>
        <v>263.69549999999998</v>
      </c>
      <c r="Q133" s="4">
        <f>Forward!Q133*(1+SUM($B133:$B$228))+(-'Swap - Encargos'!H50)*(1+SUM($B133:$B$228))+('Swap - Encargos'!AD50)*(1+SUM($B133:$B$228))</f>
        <v>264.7296</v>
      </c>
      <c r="R133" s="4">
        <f>Forward!R133*(1+SUM($B133:$B$228))+(-'Swap - Encargos'!I50)*(1+SUM($B133:$B$228))+('Swap - Encargos'!AE50)*(1+SUM($B133:$B$228))</f>
        <v>244.04760000000002</v>
      </c>
      <c r="S133" s="4">
        <f>Forward!S133*(1+SUM($B133:$B$228))+(-'Swap - Encargos'!J50)*(1+SUM($B133:$B$228))+('Swap - Encargos'!AF50)*(1+SUM($B133:$B$228))</f>
        <v>227.50200000000001</v>
      </c>
      <c r="T133" s="4">
        <f>Forward!T133*(1+SUM($B133:$B$228))+(-'Swap - Encargos'!K50)*(1+SUM($B133:$B$228))+('Swap - Encargos'!AG50)*(1+SUM($B133:$B$228))</f>
        <v>214.05870000000002</v>
      </c>
      <c r="U133" s="4">
        <f>Forward!U133*(1+SUM($B133:$B$228))</f>
        <v>0</v>
      </c>
      <c r="V133" s="6"/>
      <c r="W133" s="20">
        <f t="shared" si="0"/>
        <v>275.01315</v>
      </c>
      <c r="X133" s="20">
        <f t="shared" si="1"/>
        <v>227.96890771604944</v>
      </c>
      <c r="Y133" s="23">
        <f t="shared" si="2"/>
        <v>259.93826999999999</v>
      </c>
      <c r="Z133" s="23">
        <f t="shared" si="3"/>
        <v>225.11899996913584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4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7"/>
        <v>131.09189999999995</v>
      </c>
      <c r="AJ133" s="9">
        <f t="shared" si="8"/>
        <v>0.32280292993155335</v>
      </c>
      <c r="AK133" s="9">
        <f>IF(AJ133&gt;0,AJ133,0)</f>
        <v>0.32280292993155335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Encargos'!F51)*(1+SUM($B134:$B$228))+('Swap - Encargos'!AB51)*(1+SUM($B134:$B$228))</f>
        <v>357.68759999999997</v>
      </c>
      <c r="P134" s="4">
        <f>Forward!P134*(1+SUM($B134:$B$228))+(-'Swap - Encargos'!G51)*(1+SUM($B134:$B$228))+('Swap - Encargos'!AC51)*(1+SUM($B134:$B$228))</f>
        <v>290.68559999999997</v>
      </c>
      <c r="Q134" s="4">
        <f>Forward!Q134*(1+SUM($B134:$B$228))+(-'Swap - Encargos'!H51)*(1+SUM($B134:$B$228))+('Swap - Encargos'!AD51)*(1+SUM($B134:$B$228))</f>
        <v>282.43919999999997</v>
      </c>
      <c r="R134" s="4">
        <f>Forward!R134*(1+SUM($B134:$B$228))+(-'Swap - Encargos'!I51)*(1+SUM($B134:$B$228))+('Swap - Encargos'!AE51)*(1+SUM($B134:$B$228))</f>
        <v>266.97719999999998</v>
      </c>
      <c r="S134" s="4">
        <f>Forward!S134*(1+SUM($B134:$B$228))+(-'Swap - Encargos'!J51)*(1+SUM($B134:$B$228))+('Swap - Encargos'!AF51)*(1+SUM($B134:$B$228))</f>
        <v>237.084</v>
      </c>
      <c r="T134" s="4">
        <f>Forward!T134*(1+SUM($B134:$B$228))+(-'Swap - Encargos'!K51)*(1+SUM($B134:$B$228))+('Swap - Encargos'!AG51)*(1+SUM($B134:$B$228))</f>
        <v>226.77600000000001</v>
      </c>
      <c r="U134" s="4">
        <f>Forward!U134*(1+SUM($B134:$B$228))</f>
        <v>0</v>
      </c>
      <c r="V134" s="6"/>
      <c r="W134" s="20">
        <f t="shared" si="0"/>
        <v>310.27079999999995</v>
      </c>
      <c r="X134" s="20">
        <f t="shared" si="1"/>
        <v>227.96890771604944</v>
      </c>
      <c r="Y134" s="23">
        <f t="shared" si="2"/>
        <v>286.97471999999993</v>
      </c>
      <c r="Z134" s="23">
        <f t="shared" si="3"/>
        <v>225.11899996913584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7"/>
        <v>91.741200000000049</v>
      </c>
      <c r="AJ134" s="9">
        <f t="shared" si="8"/>
        <v>0.22820512820512834</v>
      </c>
      <c r="AK134" s="9">
        <f>IF(AJ134&gt;0,AJ134,0)</f>
        <v>0.22820512820512834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Encargos'!F52)*(1+SUM($B135:$B$228))+('Swap - Encargos'!AB52)*(1+SUM($B135:$B$228))</f>
        <v>406.76619999999997</v>
      </c>
      <c r="P135" s="4">
        <f>Forward!P135*(1+SUM($B135:$B$228))+(-'Swap - Encargos'!G52)*(1+SUM($B135:$B$228))+('Swap - Encargos'!AC52)*(1+SUM($B135:$B$228))</f>
        <v>293.03560000000004</v>
      </c>
      <c r="Q135" s="4">
        <f>Forward!Q135*(1+SUM($B135:$B$228))+(-'Swap - Encargos'!H52)*(1+SUM($B135:$B$228))+('Swap - Encargos'!AD52)*(1+SUM($B135:$B$228))</f>
        <v>299.1832</v>
      </c>
      <c r="R135" s="4">
        <f>Forward!R135*(1+SUM($B135:$B$228))+(-'Swap - Encargos'!I52)*(1+SUM($B135:$B$228))+('Swap - Encargos'!AE52)*(1+SUM($B135:$B$228))</f>
        <v>271.51900000000001</v>
      </c>
      <c r="S135" s="4">
        <f>Forward!S135*(1+SUM($B135:$B$228))+(-'Swap - Encargos'!J52)*(1+SUM($B135:$B$228))+('Swap - Encargos'!AF52)*(1+SUM($B135:$B$228))</f>
        <v>253.0762</v>
      </c>
      <c r="T135" s="4">
        <f>Forward!T135*(1+SUM($B135:$B$228))+(-'Swap - Encargos'!K52)*(1+SUM($B135:$B$228))+('Swap - Encargos'!AG52)*(1+SUM($B135:$B$228))</f>
        <v>227.46120000000002</v>
      </c>
      <c r="U135" s="4">
        <f>Forward!U135*(1+SUM($B135:$B$228))</f>
        <v>0</v>
      </c>
      <c r="V135" s="6"/>
      <c r="W135" s="20">
        <f t="shared" si="0"/>
        <v>329.23813333333339</v>
      </c>
      <c r="X135" s="20">
        <f t="shared" si="1"/>
        <v>227.96890771604944</v>
      </c>
      <c r="Y135" s="23">
        <f t="shared" si="2"/>
        <v>301.72762333333338</v>
      </c>
      <c r="Z135" s="23">
        <f t="shared" si="3"/>
        <v>225.11899996913584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72.773866666666606</v>
      </c>
      <c r="AJ135" s="9">
        <f>(AE135-W135)/AE135</f>
        <v>0.18102411536637367</v>
      </c>
      <c r="AK135" s="9">
        <f>IF(AJ135&gt;0,AJ135,0)</f>
        <v>0.18102411536637367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Encargos'!F53)*(1+SUM($B136:$B$228))+('Swap - Encargos'!AB53)*(1+SUM($B136:$B$228))</f>
        <v>363.85440000000006</v>
      </c>
      <c r="P136" s="4">
        <f>Forward!P136*(1+SUM($B136:$B$228))+(-'Swap - Encargos'!G53)*(1+SUM($B136:$B$228))+('Swap - Encargos'!AC53)*(1+SUM($B136:$B$228))</f>
        <v>276.20320000000004</v>
      </c>
      <c r="Q136" s="4">
        <f>Forward!Q136*(1+SUM($B136:$B$228))+(-'Swap - Encargos'!H53)*(1+SUM($B136:$B$228))+('Swap - Encargos'!AD53)*(1+SUM($B136:$B$228))</f>
        <v>278.24160000000006</v>
      </c>
      <c r="R136" s="4">
        <f>Forward!R136*(1+SUM($B136:$B$228))+(-'Swap - Encargos'!I53)*(1+SUM($B136:$B$228))+('Swap - Encargos'!AE53)*(1+SUM($B136:$B$228))</f>
        <v>262.95359999999999</v>
      </c>
      <c r="S136" s="4">
        <f>Forward!S136*(1+SUM($B136:$B$228))+(-'Swap - Encargos'!J53)*(1+SUM($B136:$B$228))+('Swap - Encargos'!AF53)*(1+SUM($B136:$B$228))</f>
        <v>251.74240000000003</v>
      </c>
      <c r="T136" s="4">
        <f>Forward!T136*(1+SUM($B136:$B$228))+(-'Swap - Encargos'!K53)*(1+SUM($B136:$B$228))+('Swap - Encargos'!AG53)*(1+SUM($B136:$B$228))</f>
        <v>238.49280000000005</v>
      </c>
      <c r="U136" s="4">
        <f>Forward!U136*(1+SUM($B136:$B$228))</f>
        <v>0</v>
      </c>
      <c r="V136" s="6"/>
      <c r="W136" s="20">
        <f t="shared" si="0"/>
        <v>300.49413333333337</v>
      </c>
      <c r="X136" s="20">
        <f t="shared" si="1"/>
        <v>227.96890771604944</v>
      </c>
      <c r="Y136" s="23">
        <f t="shared" si="2"/>
        <v>282.42032</v>
      </c>
      <c r="Z136" s="23">
        <f t="shared" si="3"/>
        <v>225.11899996913584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15">AD136*(1-0%)</f>
        <v>402.012</v>
      </c>
      <c r="AF136" s="8">
        <f t="shared" si="4"/>
        <v>421.44258000000002</v>
      </c>
      <c r="AG136" s="14">
        <f t="shared" ref="AG136:AG139" si="16">$AE136+$AB136</f>
        <v>448.01660400000003</v>
      </c>
      <c r="AH136" s="8">
        <f t="shared" si="6"/>
        <v>483.20811600000002</v>
      </c>
      <c r="AI136" s="25">
        <f t="shared" ref="AI136:AI139" si="17">(AE136-W136)</f>
        <v>101.51786666666663</v>
      </c>
      <c r="AJ136" s="9">
        <f t="shared" ref="AJ136:AJ139" si="18">(AE136-W136)/AE136</f>
        <v>0.2525244685896606</v>
      </c>
      <c r="AK136" s="9">
        <f t="shared" ref="AK136:AK139" si="19">IF(AJ136&gt;0,AJ136,0)</f>
        <v>0.2525244685896606</v>
      </c>
      <c r="AL136" s="9">
        <f t="shared" ref="AL136:AL139" si="20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Encargos'!F54)*(1+SUM($B137:$B$228))+('Swap - Encargos'!AB54)*(1+SUM($B137:$B$228))</f>
        <v>292.61250000000001</v>
      </c>
      <c r="P137" s="4">
        <f>Forward!P137*(1+SUM($B137:$B$228))+(-'Swap - Encargos'!G54)*(1+SUM($B137:$B$228))+('Swap - Encargos'!AC54)*(1+SUM($B137:$B$228))</f>
        <v>274.38749999999999</v>
      </c>
      <c r="Q137" s="4">
        <f>Forward!Q137*(1+SUM($B137:$B$228))+(-'Swap - Encargos'!H54)*(1+SUM($B137:$B$228))+('Swap - Encargos'!AD54)*(1+SUM($B137:$B$228))</f>
        <v>276.41249999999997</v>
      </c>
      <c r="R137" s="4">
        <f>Forward!R137*(1+SUM($B137:$B$228))+(-'Swap - Encargos'!I54)*(1+SUM($B137:$B$228))+('Swap - Encargos'!AE54)*(1+SUM($B137:$B$228))</f>
        <v>258.1875</v>
      </c>
      <c r="S137" s="4">
        <f>Forward!S137*(1+SUM($B137:$B$228))+(-'Swap - Encargos'!J54)*(1+SUM($B137:$B$228))+('Swap - Encargos'!AF54)*(1+SUM($B137:$B$228))</f>
        <v>237.93749999999997</v>
      </c>
      <c r="T137" s="4">
        <f>Forward!T137*(1+SUM($B137:$B$228))+(-'Swap - Encargos'!K54)*(1+SUM($B137:$B$228))+('Swap - Encargos'!AG54)*(1+SUM($B137:$B$228))</f>
        <v>229.83749999999998</v>
      </c>
      <c r="U137" s="4">
        <f>Forward!U137*(1+SUM($B137:$B$228))</f>
        <v>0</v>
      </c>
      <c r="V137" s="4"/>
      <c r="W137" s="20">
        <f t="shared" si="0"/>
        <v>278.26874999999995</v>
      </c>
      <c r="X137" s="20">
        <f t="shared" si="1"/>
        <v>227.96890771604944</v>
      </c>
      <c r="Y137" s="23">
        <f t="shared" si="2"/>
        <v>264.76875000000001</v>
      </c>
      <c r="Z137" s="23">
        <f t="shared" si="3"/>
        <v>225.11899996913584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15"/>
        <v>402.012</v>
      </c>
      <c r="AF137" s="8">
        <f t="shared" si="4"/>
        <v>421.44258000000002</v>
      </c>
      <c r="AG137" s="14">
        <f t="shared" si="16"/>
        <v>448.01660400000003</v>
      </c>
      <c r="AH137" s="8">
        <f t="shared" si="6"/>
        <v>483.20811600000002</v>
      </c>
      <c r="AI137" s="25">
        <f t="shared" si="17"/>
        <v>123.74325000000005</v>
      </c>
      <c r="AJ137" s="9">
        <f t="shared" si="18"/>
        <v>0.30780984149726887</v>
      </c>
      <c r="AK137" s="9">
        <f t="shared" si="19"/>
        <v>0.30780984149726887</v>
      </c>
      <c r="AL137" s="9">
        <f t="shared" si="20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Encargos'!F55)*(1+SUM($B138:$B$228))+('Swap - Encargos'!AB55)*(1+SUM($B138:$B$228))</f>
        <v>329.9024</v>
      </c>
      <c r="P138" s="4">
        <f>Forward!P138*(1+SUM($B138:$B$228))+(-'Swap - Encargos'!G55)*(1+SUM($B138:$B$228))+('Swap - Encargos'!AC55)*(1+SUM($B138:$B$228))</f>
        <v>287.65879999999999</v>
      </c>
      <c r="Q138" s="4">
        <f>Forward!Q138*(1+SUM($B138:$B$228))+(-'Swap - Encargos'!H55)*(1+SUM($B138:$B$228))+('Swap - Encargos'!AD55)*(1+SUM($B138:$B$228))</f>
        <v>275.58920000000001</v>
      </c>
      <c r="R138" s="4">
        <f>Forward!R138*(1+SUM($B138:$B$228))+(-'Swap - Encargos'!I55)*(1+SUM($B138:$B$228))+('Swap - Encargos'!AE55)*(1+SUM($B138:$B$228))</f>
        <v>257.48480000000001</v>
      </c>
      <c r="S138" s="4">
        <f>Forward!S138*(1+SUM($B138:$B$228))+(-'Swap - Encargos'!J55)*(1+SUM($B138:$B$228))+('Swap - Encargos'!AF55)*(1+SUM($B138:$B$228))</f>
        <v>253.4616</v>
      </c>
      <c r="T138" s="4">
        <f>Forward!T138*(1+SUM($B138:$B$228))+(-'Swap - Encargos'!K55)*(1+SUM($B138:$B$228))+('Swap - Encargos'!AG55)*(1+SUM($B138:$B$228))</f>
        <v>230.32819999999998</v>
      </c>
      <c r="U138" s="4">
        <f>Forward!U138*(1+SUM($B138:$B$228))</f>
        <v>0</v>
      </c>
      <c r="V138" s="4"/>
      <c r="W138" s="20">
        <f t="shared" si="0"/>
        <v>289.67040000000003</v>
      </c>
      <c r="X138" s="20">
        <f t="shared" si="1"/>
        <v>227.96890771604944</v>
      </c>
      <c r="Y138" s="23">
        <f t="shared" si="2"/>
        <v>274.18108000000001</v>
      </c>
      <c r="Z138" s="23">
        <f t="shared" si="3"/>
        <v>225.11899996913584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15"/>
        <v>402.012</v>
      </c>
      <c r="AF138" s="8">
        <f t="shared" si="4"/>
        <v>421.44258000000002</v>
      </c>
      <c r="AG138" s="14">
        <f t="shared" si="16"/>
        <v>448.01660400000003</v>
      </c>
      <c r="AH138" s="8">
        <f t="shared" si="6"/>
        <v>483.20811600000002</v>
      </c>
      <c r="AI138" s="25">
        <f t="shared" si="17"/>
        <v>112.34159999999997</v>
      </c>
      <c r="AJ138" s="9">
        <f t="shared" si="18"/>
        <v>0.27944837467538275</v>
      </c>
      <c r="AK138" s="9">
        <f t="shared" si="19"/>
        <v>0.27944837467538275</v>
      </c>
      <c r="AL138" s="9">
        <f t="shared" si="20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Encargos'!F56)*(1+SUM($B139:$B$228))+('Swap - Encargos'!AB56)*(1+SUM($B139:$B$228))</f>
        <v>315</v>
      </c>
      <c r="P139" s="4">
        <f>Forward!P139*(1+SUM($B139:$B$228))+(-'Swap - Encargos'!G56)*(1+SUM($B139:$B$228))+('Swap - Encargos'!AC56)*(1+SUM($B139:$B$228))</f>
        <v>293</v>
      </c>
      <c r="Q139" s="4">
        <f>Forward!Q139*(1+SUM($B139:$B$228))+(-'Swap - Encargos'!H56)*(1+SUM($B139:$B$228))+('Swap - Encargos'!AD56)*(1+SUM($B139:$B$228))</f>
        <v>277</v>
      </c>
      <c r="R139" s="4">
        <f>Forward!R139*(1+SUM($B139:$B$228))+(-'Swap - Encargos'!I56)*(1+SUM($B139:$B$228))+('Swap - Encargos'!AE56)*(1+SUM($B139:$B$228))</f>
        <v>262</v>
      </c>
      <c r="S139" s="4">
        <f>Forward!S139*(1+SUM($B139:$B$228))+(-'Swap - Encargos'!J56)*(1+SUM($B139:$B$228))+('Swap - Encargos'!AF56)*(1+SUM($B139:$B$228))</f>
        <v>244</v>
      </c>
      <c r="T139" s="4">
        <f>Forward!T139*(1+SUM($B139:$B$228))+(-'Swap - Encargos'!K56)*(1+SUM($B139:$B$228))+('Swap - Encargos'!AG56)*(1+SUM($B139:$B$228))</f>
        <v>234</v>
      </c>
      <c r="U139" s="4">
        <f>Forward!U139*(1+SUM($B139:$B$228))</f>
        <v>0</v>
      </c>
      <c r="V139" s="4"/>
      <c r="W139" s="20">
        <f t="shared" si="0"/>
        <v>287.63888888888891</v>
      </c>
      <c r="X139" s="20">
        <f t="shared" si="1"/>
        <v>227.96890771604944</v>
      </c>
      <c r="Y139" s="23">
        <f t="shared" si="2"/>
        <v>271.45</v>
      </c>
      <c r="Z139" s="23">
        <f t="shared" si="3"/>
        <v>225.11899996913584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15"/>
        <v>402.012</v>
      </c>
      <c r="AF139" s="8">
        <f t="shared" si="4"/>
        <v>421.44258000000002</v>
      </c>
      <c r="AG139" s="14">
        <f t="shared" si="16"/>
        <v>448.01660400000003</v>
      </c>
      <c r="AH139" s="8">
        <f t="shared" si="6"/>
        <v>483.20811600000002</v>
      </c>
      <c r="AI139" s="25">
        <f t="shared" si="17"/>
        <v>114.37311111111109</v>
      </c>
      <c r="AJ139" s="9">
        <f t="shared" si="18"/>
        <v>0.28450173405547868</v>
      </c>
      <c r="AK139" s="9">
        <f t="shared" si="19"/>
        <v>0.28450173405547868</v>
      </c>
      <c r="AL139" s="9">
        <f t="shared" si="20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29997-DFD0-4B83-8513-26EEB2848DB9}">
  <dimension ref="A1:AR145"/>
  <sheetViews>
    <sheetView topLeftCell="G1" workbookViewId="0">
      <pane ySplit="1" topLeftCell="A64" activePane="bottomLeft" state="frozen"/>
      <selection pane="bottomLeft" activeCell="N94" sqref="N94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Encargos'!B3)+('Swap - Encargos'!X3)</f>
        <v>238</v>
      </c>
      <c r="L86" s="4">
        <f>Forward!L86+(-'Swap - Encargos'!C3)+('Swap - Encargos'!Y3)</f>
        <v>248</v>
      </c>
      <c r="M86" s="4">
        <f>Forward!M86+(-'Swap - Encargos'!D3)+('Swap - Encargos'!Z3)</f>
        <v>225</v>
      </c>
      <c r="N86" s="4">
        <f>Forward!N86+(-'Swap - Encargos'!E3)+('Swap - Encargos'!AA3)</f>
        <v>213</v>
      </c>
      <c r="O86" s="4">
        <f>Forward!O86+(-'Swap - Encargos'!F3)+('Swap - Encargos'!AB3)</f>
        <v>205</v>
      </c>
      <c r="P86" s="4">
        <f>Forward!P86+(-'Swap - Encargos'!G3)+('Swap - Encargos'!AC3)</f>
        <v>203</v>
      </c>
      <c r="Q86" s="4">
        <f>Forward!Q86+(-'Swap - Encargos'!H3)+('Swap - Encargos'!AD3)</f>
        <v>198</v>
      </c>
      <c r="R86" s="4">
        <f>Forward!R86+(-'Swap - Encargos'!I3)+('Swap - Encargos'!AE3)</f>
        <v>193</v>
      </c>
      <c r="S86" s="4">
        <f>Forward!S86+(-'Swap - Encargos'!J3)+('Swap - Encargos'!AF3)</f>
        <v>189</v>
      </c>
      <c r="T86" s="4">
        <f>Forward!T86+(-'Swap - Encargos'!K3)+('Swap - Encargos'!AG3)</f>
        <v>184</v>
      </c>
      <c r="U86" s="4">
        <f>Forward!U86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237</v>
      </c>
      <c r="X86" s="20">
        <f t="shared" ref="X86:X139" si="1">AVERAGE($W$2:$W$198)</f>
        <v>207.52674897119346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225.8</v>
      </c>
      <c r="Z86" s="23">
        <f t="shared" ref="Z86:Z139" si="3">AVERAGE($Y$2:$Y$198)</f>
        <v>204.58148148148152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39" si="4">$AE86+$AA86</f>
        <v>335.89</v>
      </c>
      <c r="AG86" s="14">
        <f t="shared" ref="AG86:AG130" si="5">$AE86+$AB86</f>
        <v>371</v>
      </c>
      <c r="AH86" s="8">
        <f t="shared" ref="AH86:AH139" si="6">$AE86+$AC86</f>
        <v>403.95</v>
      </c>
      <c r="AI86" s="25">
        <f t="shared" ref="AI86:AI134" si="7">(AE86-W86)</f>
        <v>69</v>
      </c>
      <c r="AJ86" s="9">
        <f t="shared" ref="AJ86:AJ134" si="8">(AE86-W86)/AE86</f>
        <v>0.22549019607843138</v>
      </c>
      <c r="AK86" s="9">
        <f t="shared" ref="AK86:AK130" si="9">IF(AJ86&gt;0,AJ86,0)</f>
        <v>0.22549019607843138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Encargos'!B4)+('Swap - Encargos'!X4)</f>
        <v>168</v>
      </c>
      <c r="L87" s="4">
        <f>Forward!L87+(-'Swap - Encargos'!C4)+('Swap - Encargos'!Y4)</f>
        <v>233</v>
      </c>
      <c r="M87" s="4">
        <f>Forward!M87+(-'Swap - Encargos'!D4)+('Swap - Encargos'!Z4)</f>
        <v>230</v>
      </c>
      <c r="N87" s="4">
        <f>Forward!N87+(-'Swap - Encargos'!E4)+('Swap - Encargos'!AA4)</f>
        <v>213</v>
      </c>
      <c r="O87" s="4">
        <f>Forward!O87+(-'Swap - Encargos'!F4)+('Swap - Encargos'!AB4)</f>
        <v>208</v>
      </c>
      <c r="P87" s="4">
        <f>Forward!P87+(-'Swap - Encargos'!G4)+('Swap - Encargos'!AC4)</f>
        <v>204</v>
      </c>
      <c r="Q87" s="4">
        <f>Forward!Q87+(-'Swap - Encargos'!H4)+('Swap - Encargos'!AD4)</f>
        <v>201</v>
      </c>
      <c r="R87" s="4">
        <f>Forward!R87+(-'Swap - Encargos'!I4)+('Swap - Encargos'!AE4)</f>
        <v>195</v>
      </c>
      <c r="S87" s="4">
        <f>Forward!S87+(-'Swap - Encargos'!J4)+('Swap - Encargos'!AF4)</f>
        <v>190</v>
      </c>
      <c r="T87" s="4">
        <f>Forward!T87+(-'Swap - Encargos'!K4)+('Swap - Encargos'!AG4)</f>
        <v>186</v>
      </c>
      <c r="U87" s="4">
        <f>Forward!U87</f>
        <v>0</v>
      </c>
      <c r="V87" s="6"/>
      <c r="W87" s="20">
        <f t="shared" si="0"/>
        <v>211.58333333333334</v>
      </c>
      <c r="X87" s="20">
        <f t="shared" si="1"/>
        <v>207.52674897119346</v>
      </c>
      <c r="Y87" s="23">
        <f t="shared" si="2"/>
        <v>211</v>
      </c>
      <c r="Z87" s="23">
        <f t="shared" si="3"/>
        <v>204.58148148148152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94.416666666666657</v>
      </c>
      <c r="AJ87" s="9">
        <f t="shared" si="8"/>
        <v>0.30855119825708061</v>
      </c>
      <c r="AK87" s="9">
        <f t="shared" si="9"/>
        <v>0.30855119825708061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Encargos'!B5)+('Swap - Encargos'!X5)</f>
        <v>207</v>
      </c>
      <c r="L88" s="4">
        <f>Forward!L88+(-'Swap - Encargos'!C5)+('Swap - Encargos'!Y5)</f>
        <v>264</v>
      </c>
      <c r="M88" s="4">
        <f>Forward!M88+(-'Swap - Encargos'!D5)+('Swap - Encargos'!Z5)</f>
        <v>235</v>
      </c>
      <c r="N88" s="4">
        <f>Forward!N88+(-'Swap - Encargos'!E5)+('Swap - Encargos'!AA5)</f>
        <v>210</v>
      </c>
      <c r="O88" s="4">
        <f>Forward!O88+(-'Swap - Encargos'!F5)+('Swap - Encargos'!AB5)</f>
        <v>209</v>
      </c>
      <c r="P88" s="4">
        <f>Forward!P88+(-'Swap - Encargos'!G5)+('Swap - Encargos'!AC5)</f>
        <v>202</v>
      </c>
      <c r="Q88" s="4">
        <f>Forward!Q88+(-'Swap - Encargos'!H5)+('Swap - Encargos'!AD5)</f>
        <v>198</v>
      </c>
      <c r="R88" s="4">
        <f>Forward!R88+(-'Swap - Encargos'!I5)+('Swap - Encargos'!AE5)</f>
        <v>196</v>
      </c>
      <c r="S88" s="4">
        <f>Forward!S88+(-'Swap - Encargos'!J5)+('Swap - Encargos'!AF5)</f>
        <v>192</v>
      </c>
      <c r="T88" s="4">
        <f>Forward!T88+(-'Swap - Encargos'!K5)+('Swap - Encargos'!AG5)</f>
        <v>186</v>
      </c>
      <c r="U88" s="4">
        <f>Forward!U88</f>
        <v>0</v>
      </c>
      <c r="V88" s="6"/>
      <c r="W88" s="20">
        <f t="shared" si="0"/>
        <v>235.5</v>
      </c>
      <c r="X88" s="20">
        <f t="shared" si="1"/>
        <v>207.52674897119346</v>
      </c>
      <c r="Y88" s="23">
        <f t="shared" si="2"/>
        <v>224.83333333333334</v>
      </c>
      <c r="Z88" s="23">
        <f t="shared" si="3"/>
        <v>204.58148148148152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70.5</v>
      </c>
      <c r="AJ88" s="9">
        <f t="shared" si="8"/>
        <v>0.23039215686274508</v>
      </c>
      <c r="AK88" s="9">
        <f t="shared" si="9"/>
        <v>0.23039215686274508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Encargos'!B6)+('Swap - Encargos'!X6)</f>
        <v>187</v>
      </c>
      <c r="L89" s="4">
        <f>Forward!L89+(-'Swap - Encargos'!C6)+('Swap - Encargos'!Y6)</f>
        <v>256</v>
      </c>
      <c r="M89" s="4">
        <f>Forward!M89+(-'Swap - Encargos'!D6)+('Swap - Encargos'!Z6)</f>
        <v>241</v>
      </c>
      <c r="N89" s="4">
        <f>Forward!N89+(-'Swap - Encargos'!E6)+('Swap - Encargos'!AA6)</f>
        <v>215</v>
      </c>
      <c r="O89" s="4">
        <f>Forward!O89+(-'Swap - Encargos'!F6)+('Swap - Encargos'!AB6)</f>
        <v>206</v>
      </c>
      <c r="P89" s="4">
        <f>Forward!P89+(-'Swap - Encargos'!G6)+('Swap - Encargos'!AC6)</f>
        <v>203</v>
      </c>
      <c r="Q89" s="4">
        <f>Forward!Q89+(-'Swap - Encargos'!H6)+('Swap - Encargos'!AD6)</f>
        <v>200</v>
      </c>
      <c r="R89" s="4">
        <f>Forward!R89+(-'Swap - Encargos'!I6)+('Swap - Encargos'!AE6)</f>
        <v>196</v>
      </c>
      <c r="S89" s="4">
        <f>Forward!S89+(-'Swap - Encargos'!J6)+('Swap - Encargos'!AF6)</f>
        <v>193</v>
      </c>
      <c r="T89" s="4">
        <f>Forward!T89+(-'Swap - Encargos'!K6)+('Swap - Encargos'!AG6)</f>
        <v>189</v>
      </c>
      <c r="U89" s="4">
        <f>Forward!U89</f>
        <v>0</v>
      </c>
      <c r="V89" s="6"/>
      <c r="W89" s="20">
        <f t="shared" si="0"/>
        <v>230.33333333333334</v>
      </c>
      <c r="X89" s="20">
        <f t="shared" si="1"/>
        <v>207.52674897119346</v>
      </c>
      <c r="Y89" s="23">
        <f t="shared" si="2"/>
        <v>221.8</v>
      </c>
      <c r="Z89" s="23">
        <f t="shared" si="3"/>
        <v>204.58148148148152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75.666666666666657</v>
      </c>
      <c r="AJ89" s="9">
        <f t="shared" si="8"/>
        <v>0.247276688453159</v>
      </c>
      <c r="AK89" s="9">
        <f t="shared" si="9"/>
        <v>0.247276688453159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Encargos'!B7)+('Swap - Encargos'!X7)</f>
        <v>185</v>
      </c>
      <c r="L90" s="4">
        <f>Forward!L90+(-'Swap - Encargos'!C7)+('Swap - Encargos'!Y7)</f>
        <v>234</v>
      </c>
      <c r="M90" s="4">
        <f>Forward!M90+(-'Swap - Encargos'!D7)+('Swap - Encargos'!Z7)</f>
        <v>239</v>
      </c>
      <c r="N90" s="4">
        <f>Forward!N90+(-'Swap - Encargos'!E7)+('Swap - Encargos'!AA7)</f>
        <v>228</v>
      </c>
      <c r="O90" s="4">
        <f>Forward!O90+(-'Swap - Encargos'!F7)+('Swap - Encargos'!AB7)</f>
        <v>211</v>
      </c>
      <c r="P90" s="4">
        <f>Forward!P90+(-'Swap - Encargos'!G7)+('Swap - Encargos'!AC7)</f>
        <v>209</v>
      </c>
      <c r="Q90" s="4">
        <f>Forward!Q90+(-'Swap - Encargos'!H7)+('Swap - Encargos'!AD7)</f>
        <v>207</v>
      </c>
      <c r="R90" s="4">
        <f>Forward!R90+(-'Swap - Encargos'!I7)+('Swap - Encargos'!AE7)</f>
        <v>203</v>
      </c>
      <c r="S90" s="4">
        <f>Forward!S90+(-'Swap - Encargos'!J7)+('Swap - Encargos'!AF7)</f>
        <v>197</v>
      </c>
      <c r="T90" s="4">
        <f>Forward!T90+(-'Swap - Encargos'!K7)+('Swap - Encargos'!AG7)</f>
        <v>195</v>
      </c>
      <c r="U90" s="4">
        <f>Forward!U90</f>
        <v>0</v>
      </c>
      <c r="V90" s="6"/>
      <c r="W90" s="20">
        <f t="shared" si="0"/>
        <v>224.11111111111111</v>
      </c>
      <c r="X90" s="20">
        <f t="shared" si="1"/>
        <v>207.52674897119346</v>
      </c>
      <c r="Y90" s="23">
        <f t="shared" si="2"/>
        <v>221</v>
      </c>
      <c r="Z90" s="23">
        <f t="shared" si="3"/>
        <v>204.58148148148152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81.888888888888886</v>
      </c>
      <c r="AJ90" s="9">
        <f t="shared" si="8"/>
        <v>0.26761074800290485</v>
      </c>
      <c r="AK90" s="9">
        <f t="shared" si="9"/>
        <v>0.26761074800290485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Encargos'!B8)+('Swap - Encargos'!X8)</f>
        <v>179</v>
      </c>
      <c r="L91" s="4">
        <f>Forward!L91+(-'Swap - Encargos'!C8)+('Swap - Encargos'!Y8)</f>
        <v>237</v>
      </c>
      <c r="M91" s="4">
        <f>Forward!M91+(-'Swap - Encargos'!D8)+('Swap - Encargos'!Z8)</f>
        <v>235</v>
      </c>
      <c r="N91" s="4">
        <f>Forward!N91+(-'Swap - Encargos'!E8)+('Swap - Encargos'!AA8)</f>
        <v>210</v>
      </c>
      <c r="O91" s="4">
        <f>Forward!O91+(-'Swap - Encargos'!F8)+('Swap - Encargos'!AB8)</f>
        <v>203</v>
      </c>
      <c r="P91" s="4">
        <f>Forward!P91+(-'Swap - Encargos'!G8)+('Swap - Encargos'!AC8)</f>
        <v>204</v>
      </c>
      <c r="Q91" s="4">
        <f>Forward!Q91+(-'Swap - Encargos'!H8)+('Swap - Encargos'!AD8)</f>
        <v>199</v>
      </c>
      <c r="R91" s="4">
        <f>Forward!R91+(-'Swap - Encargos'!I8)+('Swap - Encargos'!AE8)</f>
        <v>198</v>
      </c>
      <c r="S91" s="4">
        <f>Forward!S91+(-'Swap - Encargos'!J8)+('Swap - Encargos'!AF8)</f>
        <v>194</v>
      </c>
      <c r="T91" s="4">
        <f>Forward!T91+(-'Swap - Encargos'!K8)+('Swap - Encargos'!AG8)</f>
        <v>188</v>
      </c>
      <c r="U91" s="4">
        <f>Forward!U91</f>
        <v>0</v>
      </c>
      <c r="V91" s="6"/>
      <c r="W91" s="20">
        <f t="shared" si="0"/>
        <v>221.30555555555554</v>
      </c>
      <c r="X91" s="20">
        <f t="shared" si="1"/>
        <v>207.52674897119346</v>
      </c>
      <c r="Y91" s="23">
        <f t="shared" si="2"/>
        <v>214.88333333333333</v>
      </c>
      <c r="Z91" s="23">
        <f t="shared" si="3"/>
        <v>204.58148148148152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84.694444444444457</v>
      </c>
      <c r="AJ91" s="9">
        <f t="shared" si="8"/>
        <v>0.2767792302106028</v>
      </c>
      <c r="AK91" s="9">
        <f t="shared" si="9"/>
        <v>0.2767792302106028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Encargos'!B9)+('Swap - Encargos'!X9)</f>
        <v>111</v>
      </c>
      <c r="L92" s="4">
        <f>Forward!L92+(-'Swap - Encargos'!C9)+('Swap - Encargos'!Y9)</f>
        <v>225</v>
      </c>
      <c r="M92" s="4">
        <f>Forward!M92+(-'Swap - Encargos'!D9)+('Swap - Encargos'!Z9)</f>
        <v>227</v>
      </c>
      <c r="N92" s="4">
        <f>Forward!N92+(-'Swap - Encargos'!E9)+('Swap - Encargos'!AA9)</f>
        <v>216</v>
      </c>
      <c r="O92" s="4">
        <f>Forward!O92+(-'Swap - Encargos'!F9)+('Swap - Encargos'!AB9)</f>
        <v>204</v>
      </c>
      <c r="P92" s="4">
        <f>Forward!P92+(-'Swap - Encargos'!G9)+('Swap - Encargos'!AC9)</f>
        <v>205</v>
      </c>
      <c r="Q92" s="4">
        <f>Forward!Q92+(-'Swap - Encargos'!H9)+('Swap - Encargos'!AD9)</f>
        <v>201</v>
      </c>
      <c r="R92" s="4">
        <f>Forward!R92+(-'Swap - Encargos'!I9)+('Swap - Encargos'!AE9)</f>
        <v>197</v>
      </c>
      <c r="S92" s="4">
        <f>Forward!S92+(-'Swap - Encargos'!J9)+('Swap - Encargos'!AF9)</f>
        <v>193</v>
      </c>
      <c r="T92" s="4">
        <f>Forward!T92+(-'Swap - Encargos'!K9)+('Swap - Encargos'!AG9)</f>
        <v>190</v>
      </c>
      <c r="U92" s="4">
        <f>Forward!U92</f>
        <v>0</v>
      </c>
      <c r="V92" s="6"/>
      <c r="W92" s="20">
        <f t="shared" si="0"/>
        <v>205.16666666666666</v>
      </c>
      <c r="X92" s="20">
        <f t="shared" si="1"/>
        <v>207.52674897119346</v>
      </c>
      <c r="Y92" s="23">
        <f t="shared" si="2"/>
        <v>206</v>
      </c>
      <c r="Z92" s="23">
        <f t="shared" si="3"/>
        <v>204.58148148148152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100.83333333333334</v>
      </c>
      <c r="AJ92" s="9">
        <f t="shared" si="8"/>
        <v>0.329520697167756</v>
      </c>
      <c r="AK92" s="9">
        <f t="shared" si="9"/>
        <v>0.329520697167756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Encargos'!B10)+('Swap - Encargos'!X10)</f>
        <v>124</v>
      </c>
      <c r="L93" s="4">
        <f>Forward!L93+(-'Swap - Encargos'!C10)+('Swap - Encargos'!Y10)</f>
        <v>216</v>
      </c>
      <c r="M93" s="4">
        <f>Forward!M93+(-'Swap - Encargos'!D10)+('Swap - Encargos'!Z10)</f>
        <v>217</v>
      </c>
      <c r="N93" s="4">
        <f>Forward!N93+(-'Swap - Encargos'!E10)+('Swap - Encargos'!AA10)</f>
        <v>207</v>
      </c>
      <c r="O93" s="4">
        <f>Forward!O93+(-'Swap - Encargos'!F10)+('Swap - Encargos'!AB10)</f>
        <v>204</v>
      </c>
      <c r="P93" s="4">
        <f>Forward!P93+(-'Swap - Encargos'!G10)+('Swap - Encargos'!AC10)</f>
        <v>199</v>
      </c>
      <c r="Q93" s="4">
        <f>Forward!Q93+(-'Swap - Encargos'!H10)+('Swap - Encargos'!AD10)</f>
        <v>201</v>
      </c>
      <c r="R93" s="4">
        <f>Forward!R93+(-'Swap - Encargos'!I10)+('Swap - Encargos'!AE10)</f>
        <v>195</v>
      </c>
      <c r="S93" s="4">
        <f>Forward!S93+(-'Swap - Encargos'!J10)+('Swap - Encargos'!AF10)</f>
        <v>187</v>
      </c>
      <c r="T93" s="4">
        <f>Forward!T93+(-'Swap - Encargos'!K10)+('Swap - Encargos'!AG10)</f>
        <v>184</v>
      </c>
      <c r="U93" s="4">
        <f>Forward!U93</f>
        <v>0</v>
      </c>
      <c r="V93" s="6"/>
      <c r="W93" s="20">
        <f t="shared" si="0"/>
        <v>201.80555555555554</v>
      </c>
      <c r="X93" s="20">
        <f t="shared" si="1"/>
        <v>207.52674897119346</v>
      </c>
      <c r="Y93" s="23">
        <f t="shared" si="2"/>
        <v>202.35</v>
      </c>
      <c r="Z93" s="23">
        <f t="shared" si="3"/>
        <v>204.58148148148152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104.19444444444446</v>
      </c>
      <c r="AJ93" s="9">
        <f t="shared" si="8"/>
        <v>0.34050472040668123</v>
      </c>
      <c r="AK93" s="9">
        <f t="shared" si="9"/>
        <v>0.34050472040668123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Encargos'!B11)+('Swap - Encargos'!X11)</f>
        <v>143</v>
      </c>
      <c r="L94" s="4">
        <f>Forward!L94+(-'Swap - Encargos'!C11)+('Swap - Encargos'!Y11)</f>
        <v>200</v>
      </c>
      <c r="M94" s="4">
        <f>Forward!M94+(-'Swap - Encargos'!D11)+('Swap - Encargos'!Z11)</f>
        <v>217</v>
      </c>
      <c r="N94" s="4">
        <f>Forward!N94+(-'Swap - Encargos'!E11)+('Swap - Encargos'!AA11)</f>
        <v>214</v>
      </c>
      <c r="O94" s="4">
        <f>Forward!O94+(-'Swap - Encargos'!F11)+('Swap - Encargos'!AB11)</f>
        <v>204</v>
      </c>
      <c r="P94" s="4">
        <f>Forward!P94+(-'Swap - Encargos'!G11)+('Swap - Encargos'!AC11)</f>
        <v>201</v>
      </c>
      <c r="Q94" s="4">
        <f>Forward!Q94+(-'Swap - Encargos'!H11)+('Swap - Encargos'!AD11)</f>
        <v>197</v>
      </c>
      <c r="R94" s="4">
        <f>Forward!R94+(-'Swap - Encargos'!I11)+('Swap - Encargos'!AE11)</f>
        <v>190</v>
      </c>
      <c r="S94" s="4">
        <f>Forward!S94+(-'Swap - Encargos'!J11)+('Swap - Encargos'!AF11)</f>
        <v>187</v>
      </c>
      <c r="T94" s="4">
        <f>Forward!T94+(-'Swap - Encargos'!K11)+('Swap - Encargos'!AG11)</f>
        <v>183</v>
      </c>
      <c r="U94" s="4">
        <f>Forward!U94</f>
        <v>0</v>
      </c>
      <c r="V94" s="6"/>
      <c r="W94" s="20">
        <f t="shared" si="0"/>
        <v>202.44444444444446</v>
      </c>
      <c r="X94" s="20">
        <f t="shared" si="1"/>
        <v>207.52674897119346</v>
      </c>
      <c r="Y94" s="23">
        <f t="shared" si="2"/>
        <v>203.33333333333334</v>
      </c>
      <c r="Z94" s="23">
        <f t="shared" si="3"/>
        <v>204.58148148148152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103.55555555555554</v>
      </c>
      <c r="AJ94" s="9">
        <f t="shared" si="8"/>
        <v>0.33841684822076973</v>
      </c>
      <c r="AK94" s="9">
        <f t="shared" si="9"/>
        <v>0.33841684822076973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Encargos'!B12)+('Swap - Encargos'!X12)</f>
        <v>123</v>
      </c>
      <c r="L95" s="4">
        <f>Forward!L95+(-'Swap - Encargos'!C12)+('Swap - Encargos'!Y12)</f>
        <v>175</v>
      </c>
      <c r="M95" s="4">
        <f>Forward!M95+(-'Swap - Encargos'!D12)+('Swap - Encargos'!Z12)</f>
        <v>194</v>
      </c>
      <c r="N95" s="4">
        <f>Forward!N95+(-'Swap - Encargos'!E12)+('Swap - Encargos'!AA12)</f>
        <v>198</v>
      </c>
      <c r="O95" s="4">
        <f>Forward!O95+(-'Swap - Encargos'!F12)+('Swap - Encargos'!AB12)</f>
        <v>193</v>
      </c>
      <c r="P95" s="4">
        <f>Forward!P95+(-'Swap - Encargos'!G12)+('Swap - Encargos'!AC12)</f>
        <v>189</v>
      </c>
      <c r="Q95" s="4">
        <f>Forward!Q95+(-'Swap - Encargos'!H12)+('Swap - Encargos'!AD12)</f>
        <v>186</v>
      </c>
      <c r="R95" s="4">
        <f>Forward!R95+(-'Swap - Encargos'!I12)+('Swap - Encargos'!AE12)</f>
        <v>183</v>
      </c>
      <c r="S95" s="4">
        <f>Forward!S95+(-'Swap - Encargos'!J12)+('Swap - Encargos'!AF12)</f>
        <v>180</v>
      </c>
      <c r="T95" s="4">
        <f>Forward!T95+(-'Swap - Encargos'!K12)+('Swap - Encargos'!AG12)</f>
        <v>176</v>
      </c>
      <c r="U95" s="4">
        <f>Forward!U95</f>
        <v>0</v>
      </c>
      <c r="V95" s="6"/>
      <c r="W95" s="20">
        <f t="shared" si="0"/>
        <v>182.75</v>
      </c>
      <c r="X95" s="20">
        <f t="shared" si="1"/>
        <v>207.52674897119346</v>
      </c>
      <c r="Y95" s="23">
        <f t="shared" si="2"/>
        <v>186.5</v>
      </c>
      <c r="Z95" s="23">
        <f t="shared" si="3"/>
        <v>204.58148148148152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123.25</v>
      </c>
      <c r="AJ95" s="9">
        <f t="shared" si="8"/>
        <v>0.40277777777777779</v>
      </c>
      <c r="AK95" s="9">
        <f t="shared" si="9"/>
        <v>0.40277777777777779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Encargos'!B13)+('Swap - Encargos'!X13)</f>
        <v>117</v>
      </c>
      <c r="L96" s="4">
        <f>Forward!L96+(-'Swap - Encargos'!C13)+('Swap - Encargos'!Y13)</f>
        <v>134</v>
      </c>
      <c r="M96" s="4">
        <f>Forward!M96+(-'Swap - Encargos'!D13)+('Swap - Encargos'!Z13)</f>
        <v>173</v>
      </c>
      <c r="N96" s="4">
        <f>Forward!N96+(-'Swap - Encargos'!E13)+('Swap - Encargos'!AA13)</f>
        <v>183</v>
      </c>
      <c r="O96" s="4">
        <f>Forward!O96+(-'Swap - Encargos'!F13)+('Swap - Encargos'!AB13)</f>
        <v>178</v>
      </c>
      <c r="P96" s="4">
        <f>Forward!P96+(-'Swap - Encargos'!G13)+('Swap - Encargos'!AC13)</f>
        <v>187</v>
      </c>
      <c r="Q96" s="4">
        <f>Forward!Q96+(-'Swap - Encargos'!H13)+('Swap - Encargos'!AD13)</f>
        <v>184</v>
      </c>
      <c r="R96" s="4">
        <f>Forward!R96+(-'Swap - Encargos'!I13)+('Swap - Encargos'!AE13)</f>
        <v>184</v>
      </c>
      <c r="S96" s="4">
        <f>Forward!S96+(-'Swap - Encargos'!J13)+('Swap - Encargos'!AF13)</f>
        <v>179</v>
      </c>
      <c r="T96" s="4">
        <f>Forward!T96+(-'Swap - Encargos'!K13)+('Swap - Encargos'!AG13)</f>
        <v>174</v>
      </c>
      <c r="U96" s="4">
        <f>Forward!U96</f>
        <v>0</v>
      </c>
      <c r="V96" s="6"/>
      <c r="W96" s="20">
        <f t="shared" si="0"/>
        <v>159.66666666666666</v>
      </c>
      <c r="X96" s="20">
        <f t="shared" si="1"/>
        <v>207.52674897119346</v>
      </c>
      <c r="Y96" s="23">
        <f t="shared" si="2"/>
        <v>168.66666666666666</v>
      </c>
      <c r="Z96" s="23">
        <f t="shared" si="3"/>
        <v>204.58148148148152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146.33333333333334</v>
      </c>
      <c r="AJ96" s="9">
        <f t="shared" si="8"/>
        <v>0.47821350762527237</v>
      </c>
      <c r="AK96" s="9">
        <f t="shared" si="9"/>
        <v>0.47821350762527237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Encargos'!B14)+('Swap - Encargos'!X14)</f>
        <v>121</v>
      </c>
      <c r="L97" s="4">
        <f>Forward!L97+(-'Swap - Encargos'!C14)+('Swap - Encargos'!Y14)</f>
        <v>131</v>
      </c>
      <c r="M97" s="4">
        <f>Forward!M97+(-'Swap - Encargos'!D14)+('Swap - Encargos'!Z14)</f>
        <v>168</v>
      </c>
      <c r="N97" s="4">
        <f>Forward!N97+(-'Swap - Encargos'!E14)+('Swap - Encargos'!AA14)</f>
        <v>180</v>
      </c>
      <c r="O97" s="4">
        <f>Forward!O97+(-'Swap - Encargos'!F14)+('Swap - Encargos'!AB14)</f>
        <v>173</v>
      </c>
      <c r="P97" s="4">
        <f>Forward!P97+(-'Swap - Encargos'!G14)+('Swap - Encargos'!AC14)</f>
        <v>192</v>
      </c>
      <c r="Q97" s="4">
        <f>Forward!Q97+(-'Swap - Encargos'!H14)+('Swap - Encargos'!AD14)</f>
        <v>191</v>
      </c>
      <c r="R97" s="4">
        <f>Forward!R97+(-'Swap - Encargos'!I14)+('Swap - Encargos'!AE14)</f>
        <v>181</v>
      </c>
      <c r="S97" s="4">
        <f>Forward!S97+(-'Swap - Encargos'!J14)+('Swap - Encargos'!AF14)</f>
        <v>178</v>
      </c>
      <c r="T97" s="4">
        <f>Forward!T97+(-'Swap - Encargos'!K14)+('Swap - Encargos'!AG14)</f>
        <v>173</v>
      </c>
      <c r="U97" s="4">
        <f>Forward!U97</f>
        <v>0</v>
      </c>
      <c r="V97" s="6"/>
      <c r="W97" s="20">
        <f t="shared" si="0"/>
        <v>158.02777777777777</v>
      </c>
      <c r="X97" s="20">
        <f t="shared" si="1"/>
        <v>207.52674897119346</v>
      </c>
      <c r="Y97" s="23">
        <f t="shared" si="2"/>
        <v>167.61666666666667</v>
      </c>
      <c r="Z97" s="23">
        <f t="shared" si="3"/>
        <v>204.58148148148152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147.97222222222223</v>
      </c>
      <c r="AJ97" s="9">
        <f t="shared" si="8"/>
        <v>0.4835693536673929</v>
      </c>
      <c r="AK97" s="9">
        <f t="shared" si="9"/>
        <v>0.4835693536673929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Encargos'!C15)+('Swap - Encargos'!Y15)</f>
        <v>125</v>
      </c>
      <c r="M98" s="4">
        <f>Forward!M98+(-'Swap - Encargos'!D15)+('Swap - Encargos'!Z15)</f>
        <v>142</v>
      </c>
      <c r="N98" s="4">
        <f>Forward!N98+(-'Swap - Encargos'!E15)+('Swap - Encargos'!AA15)</f>
        <v>158</v>
      </c>
      <c r="O98" s="4">
        <f>Forward!O98+(-'Swap - Encargos'!F15)+('Swap - Encargos'!AB15)</f>
        <v>170</v>
      </c>
      <c r="P98" s="4">
        <f>Forward!P98+(-'Swap - Encargos'!G15)+('Swap - Encargos'!AC15)</f>
        <v>195</v>
      </c>
      <c r="Q98" s="4">
        <f>Forward!Q98+(-'Swap - Encargos'!H15)+('Swap - Encargos'!AD15)</f>
        <v>191</v>
      </c>
      <c r="R98" s="4">
        <f>Forward!R98+(-'Swap - Encargos'!I15)+('Swap - Encargos'!AE15)</f>
        <v>187</v>
      </c>
      <c r="S98" s="4">
        <f>Forward!S98+(-'Swap - Encargos'!J15)+('Swap - Encargos'!AF15)</f>
        <v>184</v>
      </c>
      <c r="T98" s="4">
        <f>Forward!T98+(-'Swap - Encargos'!K15)+('Swap - Encargos'!AG15)</f>
        <v>178</v>
      </c>
      <c r="U98" s="4">
        <f>Forward!U98</f>
        <v>0</v>
      </c>
      <c r="V98" s="6"/>
      <c r="W98" s="20">
        <f t="shared" si="0"/>
        <v>141.66666666666666</v>
      </c>
      <c r="X98" s="20">
        <f t="shared" si="1"/>
        <v>207.52674897119346</v>
      </c>
      <c r="Y98" s="23">
        <f t="shared" si="2"/>
        <v>158</v>
      </c>
      <c r="Z98" s="23">
        <f t="shared" si="3"/>
        <v>204.58148148148152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175.13333333333335</v>
      </c>
      <c r="AJ98" s="9">
        <f t="shared" si="8"/>
        <v>0.55281986531986538</v>
      </c>
      <c r="AK98" s="9">
        <f t="shared" si="9"/>
        <v>0.55281986531986538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Encargos'!C16)+('Swap - Encargos'!Y16)</f>
        <v>128</v>
      </c>
      <c r="M99" s="4">
        <f>Forward!M99+(-'Swap - Encargos'!D16)+('Swap - Encargos'!Z16)</f>
        <v>135</v>
      </c>
      <c r="N99" s="4">
        <f>Forward!N99+(-'Swap - Encargos'!E16)+('Swap - Encargos'!AA16)</f>
        <v>147</v>
      </c>
      <c r="O99" s="4">
        <f>Forward!O99+(-'Swap - Encargos'!F16)+('Swap - Encargos'!AB16)</f>
        <v>162</v>
      </c>
      <c r="P99" s="4">
        <f>Forward!P99+(-'Swap - Encargos'!G16)+('Swap - Encargos'!AC16)</f>
        <v>201</v>
      </c>
      <c r="Q99" s="4">
        <f>Forward!Q99+(-'Swap - Encargos'!H16)+('Swap - Encargos'!AD16)</f>
        <v>197</v>
      </c>
      <c r="R99" s="4">
        <f>Forward!R99+(-'Swap - Encargos'!I16)+('Swap - Encargos'!AE16)</f>
        <v>190</v>
      </c>
      <c r="S99" s="4">
        <f>Forward!S99+(-'Swap - Encargos'!J16)+('Swap - Encargos'!AF16)</f>
        <v>188</v>
      </c>
      <c r="T99" s="4">
        <f>Forward!T99+(-'Swap - Encargos'!K16)+('Swap - Encargos'!AG16)</f>
        <v>182</v>
      </c>
      <c r="U99" s="4">
        <f>Forward!U99</f>
        <v>0</v>
      </c>
      <c r="V99" s="6"/>
      <c r="W99" s="20">
        <f t="shared" si="0"/>
        <v>137.61111111111111</v>
      </c>
      <c r="X99" s="20">
        <f t="shared" si="1"/>
        <v>207.52674897119346</v>
      </c>
      <c r="Y99" s="23">
        <f t="shared" si="2"/>
        <v>155.75</v>
      </c>
      <c r="Z99" s="23">
        <f t="shared" si="3"/>
        <v>204.58148148148152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179.1888888888889</v>
      </c>
      <c r="AJ99" s="9">
        <f t="shared" si="8"/>
        <v>0.56562149270482609</v>
      </c>
      <c r="AK99" s="9">
        <f t="shared" si="9"/>
        <v>0.56562149270482609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Encargos'!C17)+('Swap - Encargos'!Y17)</f>
        <v>126</v>
      </c>
      <c r="M100" s="4">
        <f>Forward!M100+(-'Swap - Encargos'!D17)+('Swap - Encargos'!Z17)</f>
        <v>139</v>
      </c>
      <c r="N100" s="4">
        <f>Forward!N100+(-'Swap - Encargos'!E17)+('Swap - Encargos'!AA17)</f>
        <v>141</v>
      </c>
      <c r="O100" s="4">
        <f>Forward!O100+(-'Swap - Encargos'!F17)+('Swap - Encargos'!AB17)</f>
        <v>153</v>
      </c>
      <c r="P100" s="4">
        <f>Forward!P100+(-'Swap - Encargos'!G17)+('Swap - Encargos'!AC17)</f>
        <v>175</v>
      </c>
      <c r="Q100" s="4">
        <f>Forward!Q100+(-'Swap - Encargos'!H17)+('Swap - Encargos'!AD17)</f>
        <v>191</v>
      </c>
      <c r="R100" s="4">
        <f>Forward!R100+(-'Swap - Encargos'!I17)+('Swap - Encargos'!AE17)</f>
        <v>182</v>
      </c>
      <c r="S100" s="4">
        <f>Forward!S100+(-'Swap - Encargos'!J17)+('Swap - Encargos'!AF17)</f>
        <v>181</v>
      </c>
      <c r="T100" s="4">
        <f>Forward!T100+(-'Swap - Encargos'!K17)+('Swap - Encargos'!AG17)</f>
        <v>174</v>
      </c>
      <c r="U100" s="4">
        <f>Forward!U100</f>
        <v>0</v>
      </c>
      <c r="V100" s="6"/>
      <c r="W100" s="20">
        <f t="shared" si="0"/>
        <v>136.83333333333334</v>
      </c>
      <c r="X100" s="20">
        <f t="shared" si="1"/>
        <v>207.52674897119346</v>
      </c>
      <c r="Y100" s="23">
        <f t="shared" si="2"/>
        <v>148.96666666666667</v>
      </c>
      <c r="Z100" s="23">
        <f t="shared" si="3"/>
        <v>204.58148148148152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179.96666666666667</v>
      </c>
      <c r="AJ100" s="9">
        <f t="shared" si="8"/>
        <v>0.56807659932659926</v>
      </c>
      <c r="AK100" s="9">
        <f t="shared" si="9"/>
        <v>0.56807659932659926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Encargos'!C18)+('Swap - Encargos'!Y18)</f>
        <v>119</v>
      </c>
      <c r="M101" s="4">
        <f>Forward!M101+(-'Swap - Encargos'!D18)+('Swap - Encargos'!Z18)</f>
        <v>125</v>
      </c>
      <c r="N101" s="4">
        <f>Forward!N101+(-'Swap - Encargos'!E18)+('Swap - Encargos'!AA18)</f>
        <v>129</v>
      </c>
      <c r="O101" s="4">
        <f>Forward!O101+(-'Swap - Encargos'!F18)+('Swap - Encargos'!AB18)</f>
        <v>143</v>
      </c>
      <c r="P101" s="4">
        <f>Forward!P101+(-'Swap - Encargos'!G18)+('Swap - Encargos'!AC18)</f>
        <v>168</v>
      </c>
      <c r="Q101" s="4">
        <f>Forward!Q101+(-'Swap - Encargos'!H18)+('Swap - Encargos'!AD18)</f>
        <v>181</v>
      </c>
      <c r="R101" s="4">
        <f>Forward!R101+(-'Swap - Encargos'!I18)+('Swap - Encargos'!AE18)</f>
        <v>182</v>
      </c>
      <c r="S101" s="4">
        <f>Forward!S101+(-'Swap - Encargos'!J18)+('Swap - Encargos'!AF18)</f>
        <v>180</v>
      </c>
      <c r="T101" s="4">
        <f>Forward!T101+(-'Swap - Encargos'!K18)+('Swap - Encargos'!AG18)</f>
        <v>176</v>
      </c>
      <c r="U101" s="4">
        <f>Forward!U101</f>
        <v>0</v>
      </c>
      <c r="V101" s="6"/>
      <c r="W101" s="20">
        <f t="shared" si="0"/>
        <v>126.33333333333333</v>
      </c>
      <c r="X101" s="20">
        <f t="shared" si="1"/>
        <v>207.52674897119346</v>
      </c>
      <c r="Y101" s="23">
        <f t="shared" si="2"/>
        <v>139.9</v>
      </c>
      <c r="Z101" s="23">
        <f t="shared" si="3"/>
        <v>204.58148148148152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190.4666666666667</v>
      </c>
      <c r="AJ101" s="9">
        <f t="shared" si="8"/>
        <v>0.60122053872053882</v>
      </c>
      <c r="AK101" s="9">
        <f t="shared" si="9"/>
        <v>0.60122053872053882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Encargos'!C19)+('Swap - Encargos'!Y19)</f>
        <v>130</v>
      </c>
      <c r="M102" s="4">
        <f>Forward!M102+(-'Swap - Encargos'!D19)+('Swap - Encargos'!Z19)</f>
        <v>129</v>
      </c>
      <c r="N102" s="4">
        <f>Forward!N102+(-'Swap - Encargos'!E19)+('Swap - Encargos'!AA19)</f>
        <v>140</v>
      </c>
      <c r="O102" s="4">
        <f>Forward!O102+(-'Swap - Encargos'!F19)+('Swap - Encargos'!AB19)</f>
        <v>153</v>
      </c>
      <c r="P102" s="4">
        <f>Forward!P102+(-'Swap - Encargos'!G19)+('Swap - Encargos'!AC19)</f>
        <v>167</v>
      </c>
      <c r="Q102" s="4">
        <f>Forward!Q102+(-'Swap - Encargos'!H19)+('Swap - Encargos'!AD19)</f>
        <v>181</v>
      </c>
      <c r="R102" s="4">
        <f>Forward!R102+(-'Swap - Encargos'!I19)+('Swap - Encargos'!AE19)</f>
        <v>181</v>
      </c>
      <c r="S102" s="4">
        <f>Forward!S102+(-'Swap - Encargos'!J19)+('Swap - Encargos'!AF19)</f>
        <v>176</v>
      </c>
      <c r="T102" s="4">
        <f>Forward!T102+(-'Swap - Encargos'!K19)+('Swap - Encargos'!AG19)</f>
        <v>176</v>
      </c>
      <c r="U102" s="4">
        <f>Forward!U102</f>
        <v>0</v>
      </c>
      <c r="V102" s="6"/>
      <c r="W102" s="20">
        <f t="shared" si="0"/>
        <v>135.55555555555554</v>
      </c>
      <c r="X102" s="20">
        <f t="shared" si="1"/>
        <v>207.52674897119346</v>
      </c>
      <c r="Y102" s="23">
        <f t="shared" si="2"/>
        <v>147.19999999999999</v>
      </c>
      <c r="Z102" s="23">
        <f t="shared" si="3"/>
        <v>204.58148148148152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181.24444444444447</v>
      </c>
      <c r="AJ102" s="9">
        <f t="shared" si="8"/>
        <v>0.57210998877665553</v>
      </c>
      <c r="AK102" s="9">
        <f t="shared" si="9"/>
        <v>0.57210998877665553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Encargos'!C20)+('Swap - Encargos'!Y20)</f>
        <v>127</v>
      </c>
      <c r="M103" s="4">
        <f>Forward!M103+(-'Swap - Encargos'!D20)+('Swap - Encargos'!Z20)</f>
        <v>131</v>
      </c>
      <c r="N103" s="4">
        <f>Forward!N103+(-'Swap - Encargos'!E20)+('Swap - Encargos'!AA20)</f>
        <v>141</v>
      </c>
      <c r="O103" s="4">
        <f>Forward!O103+(-'Swap - Encargos'!F20)+('Swap - Encargos'!AB20)</f>
        <v>147</v>
      </c>
      <c r="P103" s="4">
        <f>Forward!P103+(-'Swap - Encargos'!G20)+('Swap - Encargos'!AC20)</f>
        <v>162</v>
      </c>
      <c r="Q103" s="4">
        <f>Forward!Q103+(-'Swap - Encargos'!H20)+('Swap - Encargos'!AD20)</f>
        <v>178</v>
      </c>
      <c r="R103" s="4">
        <f>Forward!R103+(-'Swap - Encargos'!I20)+('Swap - Encargos'!AE20)</f>
        <v>176</v>
      </c>
      <c r="S103" s="4">
        <f>Forward!S103+(-'Swap - Encargos'!J20)+('Swap - Encargos'!AF20)</f>
        <v>175</v>
      </c>
      <c r="T103" s="4">
        <f>Forward!T103+(-'Swap - Encargos'!K20)+('Swap - Encargos'!AG20)</f>
        <v>170</v>
      </c>
      <c r="U103" s="4">
        <f>Forward!U103</f>
        <v>0</v>
      </c>
      <c r="V103" s="6"/>
      <c r="W103" s="20">
        <f t="shared" si="0"/>
        <v>135.77777777777777</v>
      </c>
      <c r="X103" s="20">
        <f t="shared" si="1"/>
        <v>207.52674897119346</v>
      </c>
      <c r="Y103" s="23">
        <f t="shared" si="2"/>
        <v>145.85</v>
      </c>
      <c r="Z103" s="23">
        <f t="shared" si="3"/>
        <v>204.58148148148152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181.02222222222224</v>
      </c>
      <c r="AJ103" s="9">
        <f t="shared" si="8"/>
        <v>0.57140852974186307</v>
      </c>
      <c r="AK103" s="9">
        <f t="shared" si="9"/>
        <v>0.57140852974186307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Encargos'!C21)+('Swap - Encargos'!Y21)</f>
        <v>130</v>
      </c>
      <c r="M104" s="4">
        <f>Forward!M104+(-'Swap - Encargos'!D21)+('Swap - Encargos'!Z21)</f>
        <v>130</v>
      </c>
      <c r="N104" s="4">
        <f>Forward!N104+(-'Swap - Encargos'!E21)+('Swap - Encargos'!AA21)</f>
        <v>143</v>
      </c>
      <c r="O104" s="4">
        <f>Forward!O104+(-'Swap - Encargos'!F21)+('Swap - Encargos'!AB21)</f>
        <v>149</v>
      </c>
      <c r="P104" s="4">
        <f>Forward!P104+(-'Swap - Encargos'!G21)+('Swap - Encargos'!AC21)</f>
        <v>155</v>
      </c>
      <c r="Q104" s="4">
        <f>Forward!Q104+(-'Swap - Encargos'!H21)+('Swap - Encargos'!AD21)</f>
        <v>175</v>
      </c>
      <c r="R104" s="4">
        <f>Forward!R104+(-'Swap - Encargos'!I21)+('Swap - Encargos'!AE21)</f>
        <v>171</v>
      </c>
      <c r="S104" s="4">
        <f>Forward!S104+(-'Swap - Encargos'!J21)+('Swap - Encargos'!AF21)</f>
        <v>169</v>
      </c>
      <c r="T104" s="4">
        <f>Forward!T104+(-'Swap - Encargos'!K21)+('Swap - Encargos'!AG21)</f>
        <v>169</v>
      </c>
      <c r="U104" s="4">
        <f>Forward!U104</f>
        <v>0</v>
      </c>
      <c r="V104" s="6"/>
      <c r="W104" s="20">
        <f t="shared" si="0"/>
        <v>137.5</v>
      </c>
      <c r="X104" s="20">
        <f t="shared" si="1"/>
        <v>207.52674897119346</v>
      </c>
      <c r="Y104" s="23">
        <f t="shared" si="2"/>
        <v>145.9</v>
      </c>
      <c r="Z104" s="23">
        <f t="shared" si="3"/>
        <v>204.58148148148152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179.3</v>
      </c>
      <c r="AJ104" s="9">
        <f t="shared" si="8"/>
        <v>0.56597222222222221</v>
      </c>
      <c r="AK104" s="9">
        <f t="shared" si="9"/>
        <v>0.56597222222222221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Encargos'!C22)+('Swap - Encargos'!Y22)</f>
        <v>133</v>
      </c>
      <c r="M105" s="4">
        <f>Forward!M105+(-'Swap - Encargos'!D22)+('Swap - Encargos'!Z22)</f>
        <v>125</v>
      </c>
      <c r="N105" s="4">
        <f>Forward!N105+(-'Swap - Encargos'!E22)+('Swap - Encargos'!AA22)</f>
        <v>140</v>
      </c>
      <c r="O105" s="4">
        <f>Forward!O105+(-'Swap - Encargos'!F22)+('Swap - Encargos'!AB22)</f>
        <v>148</v>
      </c>
      <c r="P105" s="4">
        <f>Forward!P105+(-'Swap - Encargos'!G22)+('Swap - Encargos'!AC22)</f>
        <v>163</v>
      </c>
      <c r="Q105" s="4">
        <f>Forward!Q105+(-'Swap - Encargos'!H22)+('Swap - Encargos'!AD22)</f>
        <v>169</v>
      </c>
      <c r="R105" s="4">
        <f>Forward!R105+(-'Swap - Encargos'!I22)+('Swap - Encargos'!AE22)</f>
        <v>170</v>
      </c>
      <c r="S105" s="4">
        <f>Forward!S105+(-'Swap - Encargos'!J22)+('Swap - Encargos'!AF22)</f>
        <v>169</v>
      </c>
      <c r="T105" s="4">
        <f>Forward!T105+(-'Swap - Encargos'!K22)+('Swap - Encargos'!AG22)</f>
        <v>164</v>
      </c>
      <c r="U105" s="4">
        <f>Forward!U105</f>
        <v>0</v>
      </c>
      <c r="V105" s="6"/>
      <c r="W105" s="20">
        <f t="shared" si="0"/>
        <v>135.58333333333334</v>
      </c>
      <c r="X105" s="20">
        <f t="shared" si="1"/>
        <v>207.52674897119346</v>
      </c>
      <c r="Y105" s="23">
        <f t="shared" si="2"/>
        <v>146</v>
      </c>
      <c r="Z105" s="23">
        <f t="shared" si="3"/>
        <v>204.58148148148152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181.21666666666667</v>
      </c>
      <c r="AJ105" s="9">
        <f t="shared" si="8"/>
        <v>0.57202230639730633</v>
      </c>
      <c r="AK105" s="9">
        <f t="shared" si="9"/>
        <v>0.57202230639730633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Encargos'!C23)+('Swap - Encargos'!Y23)</f>
        <v>131</v>
      </c>
      <c r="M106" s="4">
        <f>Forward!M106+(-'Swap - Encargos'!D23)+('Swap - Encargos'!Z23)</f>
        <v>125</v>
      </c>
      <c r="N106" s="4">
        <f>Forward!N106+(-'Swap - Encargos'!E23)+('Swap - Encargos'!AA23)</f>
        <v>133</v>
      </c>
      <c r="O106" s="4">
        <f>Forward!O106+(-'Swap - Encargos'!F23)+('Swap - Encargos'!AB23)</f>
        <v>142</v>
      </c>
      <c r="P106" s="4">
        <f>Forward!P106+(-'Swap - Encargos'!G23)+('Swap - Encargos'!AC23)</f>
        <v>162</v>
      </c>
      <c r="Q106" s="4">
        <f>Forward!Q106+(-'Swap - Encargos'!H23)+('Swap - Encargos'!AD23)</f>
        <v>169</v>
      </c>
      <c r="R106" s="4">
        <f>Forward!R106+(-'Swap - Encargos'!I23)+('Swap - Encargos'!AE23)</f>
        <v>171</v>
      </c>
      <c r="S106" s="4">
        <f>Forward!S106+(-'Swap - Encargos'!J23)+('Swap - Encargos'!AF23)</f>
        <v>166</v>
      </c>
      <c r="T106" s="4">
        <f>Forward!T106+(-'Swap - Encargos'!K23)+('Swap - Encargos'!AG23)</f>
        <v>165</v>
      </c>
      <c r="U106" s="4">
        <f>Forward!U106</f>
        <v>0</v>
      </c>
      <c r="V106" s="6"/>
      <c r="W106" s="20">
        <f t="shared" si="0"/>
        <v>132.11111111111111</v>
      </c>
      <c r="X106" s="20">
        <f t="shared" si="1"/>
        <v>207.52674897119346</v>
      </c>
      <c r="Y106" s="23">
        <f t="shared" si="2"/>
        <v>143.66666666666666</v>
      </c>
      <c r="Z106" s="23">
        <f t="shared" si="3"/>
        <v>204.58148148148152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184.6888888888889</v>
      </c>
      <c r="AJ106" s="9">
        <f t="shared" si="8"/>
        <v>0.58298260381593714</v>
      </c>
      <c r="AK106" s="9">
        <f t="shared" si="9"/>
        <v>0.58298260381593714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Encargos'!C24)+('Swap - Encargos'!Y24)</f>
        <v>134</v>
      </c>
      <c r="M107" s="4">
        <f>Forward!M107+(-'Swap - Encargos'!D24)+('Swap - Encargos'!Z24)</f>
        <v>123</v>
      </c>
      <c r="N107" s="4">
        <f>Forward!N107+(-'Swap - Encargos'!E24)+('Swap - Encargos'!AA24)</f>
        <v>141</v>
      </c>
      <c r="O107" s="4">
        <f>Forward!O107+(-'Swap - Encargos'!F24)+('Swap - Encargos'!AB24)</f>
        <v>151</v>
      </c>
      <c r="P107" s="4">
        <f>Forward!P107+(-'Swap - Encargos'!G24)+('Swap - Encargos'!AC24)</f>
        <v>154</v>
      </c>
      <c r="Q107" s="4">
        <f>Forward!Q107+(-'Swap - Encargos'!H24)+('Swap - Encargos'!AD24)</f>
        <v>167</v>
      </c>
      <c r="R107" s="4">
        <f>Forward!R107+(-'Swap - Encargos'!I24)+('Swap - Encargos'!AE24)</f>
        <v>169</v>
      </c>
      <c r="S107" s="4">
        <f>Forward!S107+(-'Swap - Encargos'!J24)+('Swap - Encargos'!AF24)</f>
        <v>167</v>
      </c>
      <c r="T107" s="4">
        <f>Forward!T107+(-'Swap - Encargos'!K24)+('Swap - Encargos'!AG24)</f>
        <v>164</v>
      </c>
      <c r="U107" s="4">
        <f>Forward!U107</f>
        <v>0</v>
      </c>
      <c r="V107" s="6"/>
      <c r="W107" s="20">
        <f t="shared" si="0"/>
        <v>136.91666666666666</v>
      </c>
      <c r="X107" s="20">
        <f t="shared" si="1"/>
        <v>207.52674897119346</v>
      </c>
      <c r="Y107" s="23">
        <f t="shared" si="2"/>
        <v>145.55000000000001</v>
      </c>
      <c r="Z107" s="23">
        <f t="shared" si="3"/>
        <v>204.58148148148152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179.88333333333335</v>
      </c>
      <c r="AJ107" s="9">
        <f t="shared" si="8"/>
        <v>0.56781355218855223</v>
      </c>
      <c r="AK107" s="9">
        <f t="shared" si="9"/>
        <v>0.56781355218855223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Encargos'!C25)+('Swap - Encargos'!Y25)</f>
        <v>134</v>
      </c>
      <c r="M108" s="4">
        <f>Forward!M108+(-'Swap - Encargos'!D25)+('Swap - Encargos'!Z25)</f>
        <v>138</v>
      </c>
      <c r="N108" s="4">
        <f>Forward!N108+(-'Swap - Encargos'!E25)+('Swap - Encargos'!AA25)</f>
        <v>153</v>
      </c>
      <c r="O108" s="4">
        <f>Forward!O108+(-'Swap - Encargos'!F25)+('Swap - Encargos'!AB25)</f>
        <v>157</v>
      </c>
      <c r="P108" s="4">
        <f>Forward!P108+(-'Swap - Encargos'!G25)+('Swap - Encargos'!AC25)</f>
        <v>157</v>
      </c>
      <c r="Q108" s="4">
        <f>Forward!Q108+(-'Swap - Encargos'!H25)+('Swap - Encargos'!AD25)</f>
        <v>170</v>
      </c>
      <c r="R108" s="4">
        <f>Forward!R108+(-'Swap - Encargos'!I25)+('Swap - Encargos'!AE25)</f>
        <v>169</v>
      </c>
      <c r="S108" s="4">
        <f>Forward!S108+(-'Swap - Encargos'!J25)+('Swap - Encargos'!AF25)</f>
        <v>168</v>
      </c>
      <c r="T108" s="4">
        <f>Forward!T108+(-'Swap - Encargos'!K25)+('Swap - Encargos'!AG25)</f>
        <v>166</v>
      </c>
      <c r="U108" s="4">
        <f>Forward!U108</f>
        <v>0</v>
      </c>
      <c r="V108" s="6"/>
      <c r="W108" s="20">
        <f t="shared" si="0"/>
        <v>148.05555555555554</v>
      </c>
      <c r="X108" s="20">
        <f t="shared" si="1"/>
        <v>207.52674897119346</v>
      </c>
      <c r="Y108" s="23">
        <f t="shared" si="2"/>
        <v>153.80000000000001</v>
      </c>
      <c r="Z108" s="23">
        <f t="shared" si="3"/>
        <v>204.58148148148152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168.74444444444447</v>
      </c>
      <c r="AJ108" s="9">
        <f t="shared" si="8"/>
        <v>0.53265291806958481</v>
      </c>
      <c r="AK108" s="9">
        <f t="shared" si="9"/>
        <v>0.53265291806958481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Encargos'!C26)+('Swap - Encargos'!Y26)</f>
        <v>135</v>
      </c>
      <c r="M109" s="4">
        <f>Forward!M109+(-'Swap - Encargos'!D26)+('Swap - Encargos'!Z26)</f>
        <v>137</v>
      </c>
      <c r="N109" s="4">
        <f>Forward!N109+(-'Swap - Encargos'!E26)+('Swap - Encargos'!AA26)</f>
        <v>166</v>
      </c>
      <c r="O109" s="4">
        <f>Forward!O109+(-'Swap - Encargos'!F26)+('Swap - Encargos'!AB26)</f>
        <v>172</v>
      </c>
      <c r="P109" s="4">
        <f>Forward!P109+(-'Swap - Encargos'!G26)+('Swap - Encargos'!AC26)</f>
        <v>175</v>
      </c>
      <c r="Q109" s="4">
        <f>Forward!Q109+(-'Swap - Encargos'!H26)+('Swap - Encargos'!AD26)</f>
        <v>177</v>
      </c>
      <c r="R109" s="4">
        <f>Forward!R109+(-'Swap - Encargos'!I26)+('Swap - Encargos'!AE26)</f>
        <v>179</v>
      </c>
      <c r="S109" s="4">
        <f>Forward!S109+(-'Swap - Encargos'!J26)+('Swap - Encargos'!AF26)</f>
        <v>177</v>
      </c>
      <c r="T109" s="4">
        <f>Forward!T109+(-'Swap - Encargos'!K26)+('Swap - Encargos'!AG26)</f>
        <v>175</v>
      </c>
      <c r="U109" s="4">
        <f>Forward!U109</f>
        <v>0</v>
      </c>
      <c r="V109" s="6"/>
      <c r="W109" s="20">
        <f t="shared" si="0"/>
        <v>157.30555555555554</v>
      </c>
      <c r="X109" s="20">
        <f t="shared" si="1"/>
        <v>207.52674897119346</v>
      </c>
      <c r="Y109" s="23">
        <f t="shared" si="2"/>
        <v>164.7</v>
      </c>
      <c r="Z109" s="23">
        <f t="shared" si="3"/>
        <v>204.58148148148152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159.49444444444447</v>
      </c>
      <c r="AJ109" s="9">
        <f t="shared" si="8"/>
        <v>0.50345468574635244</v>
      </c>
      <c r="AK109" s="9">
        <f t="shared" si="9"/>
        <v>0.50345468574635244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Encargos'!D27)+('Swap - Encargos'!Z27)</f>
        <v>140</v>
      </c>
      <c r="N110" s="4">
        <f>Forward!N110+(-'Swap - Encargos'!E27)+('Swap - Encargos'!AA27)</f>
        <v>151</v>
      </c>
      <c r="O110" s="4">
        <f>Forward!O110+(-'Swap - Encargos'!F27)+('Swap - Encargos'!AB27)</f>
        <v>163</v>
      </c>
      <c r="P110" s="4">
        <f>Forward!P110+(-'Swap - Encargos'!G27)+('Swap - Encargos'!AC27)</f>
        <v>188</v>
      </c>
      <c r="Q110" s="4">
        <f>Forward!Q110+(-'Swap - Encargos'!H27)+('Swap - Encargos'!AD27)</f>
        <v>186</v>
      </c>
      <c r="R110" s="4">
        <f>Forward!R110+(-'Swap - Encargos'!I27)+('Swap - Encargos'!AE27)</f>
        <v>188</v>
      </c>
      <c r="S110" s="4">
        <f>Forward!S110+(-'Swap - Encargos'!J27)+('Swap - Encargos'!AF27)</f>
        <v>185</v>
      </c>
      <c r="T110" s="4">
        <f>Forward!T110+(-'Swap - Encargos'!K27)+('Swap - Encargos'!AG27)</f>
        <v>183</v>
      </c>
      <c r="U110" s="4">
        <f>Forward!U110</f>
        <v>0</v>
      </c>
      <c r="V110" s="6"/>
      <c r="W110" s="20">
        <f t="shared" si="0"/>
        <v>151.33333333333334</v>
      </c>
      <c r="X110" s="20">
        <f t="shared" si="1"/>
        <v>207.52674897119346</v>
      </c>
      <c r="Y110" s="23">
        <f t="shared" si="2"/>
        <v>165.6</v>
      </c>
      <c r="Z110" s="23">
        <f t="shared" si="3"/>
        <v>204.58148148148152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195.16666666666666</v>
      </c>
      <c r="AJ110" s="9">
        <f t="shared" si="8"/>
        <v>0.56325156325156323</v>
      </c>
      <c r="AK110" s="9">
        <f t="shared" si="9"/>
        <v>0.56325156325156323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Encargos'!D28)+('Swap - Encargos'!Z28)</f>
        <v>176</v>
      </c>
      <c r="N111" s="4">
        <f>Forward!N111+(-'Swap - Encargos'!E28)+('Swap - Encargos'!AA28)</f>
        <v>234</v>
      </c>
      <c r="O111" s="4">
        <f>Forward!O111+(-'Swap - Encargos'!F28)+('Swap - Encargos'!AB28)</f>
        <v>230</v>
      </c>
      <c r="P111" s="4">
        <f>Forward!P111+(-'Swap - Encargos'!G28)+('Swap - Encargos'!AC28)</f>
        <v>220</v>
      </c>
      <c r="Q111" s="4">
        <f>Forward!Q111+(-'Swap - Encargos'!H28)+('Swap - Encargos'!AD28)</f>
        <v>212</v>
      </c>
      <c r="R111" s="4">
        <f>Forward!R111+(-'Swap - Encargos'!I28)+('Swap - Encargos'!AE28)</f>
        <v>206</v>
      </c>
      <c r="S111" s="4">
        <f>Forward!S111+(-'Swap - Encargos'!J28)+('Swap - Encargos'!AF28)</f>
        <v>202</v>
      </c>
      <c r="T111" s="4">
        <f>Forward!T111+(-'Swap - Encargos'!K28)+('Swap - Encargos'!AG28)</f>
        <v>197</v>
      </c>
      <c r="U111" s="4">
        <f>Forward!U111</f>
        <v>0</v>
      </c>
      <c r="V111" s="6"/>
      <c r="W111" s="20">
        <f t="shared" si="0"/>
        <v>214.55555555555554</v>
      </c>
      <c r="X111" s="20">
        <f t="shared" si="1"/>
        <v>207.52674897119346</v>
      </c>
      <c r="Y111" s="23">
        <f t="shared" si="2"/>
        <v>214.9</v>
      </c>
      <c r="Z111" s="23">
        <f t="shared" si="3"/>
        <v>204.58148148148152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131.94444444444446</v>
      </c>
      <c r="AJ111" s="9">
        <f t="shared" si="8"/>
        <v>0.38079204745871414</v>
      </c>
      <c r="AK111" s="9">
        <f t="shared" si="9"/>
        <v>0.38079204745871414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Encargos'!D29)+('Swap - Encargos'!Z29)</f>
        <v>183</v>
      </c>
      <c r="N112" s="4">
        <f>Forward!N112+(-'Swap - Encargos'!E29)+('Swap - Encargos'!AA29)</f>
        <v>215</v>
      </c>
      <c r="O112" s="4">
        <f>Forward!O112+(-'Swap - Encargos'!F29)+('Swap - Encargos'!AB29)</f>
        <v>212</v>
      </c>
      <c r="P112" s="4">
        <f>Forward!P112+(-'Swap - Encargos'!G29)+('Swap - Encargos'!AC29)</f>
        <v>203</v>
      </c>
      <c r="Q112" s="4">
        <f>Forward!Q112+(-'Swap - Encargos'!H29)+('Swap - Encargos'!AD29)</f>
        <v>208</v>
      </c>
      <c r="R112" s="4">
        <f>Forward!R112+(-'Swap - Encargos'!I29)+('Swap - Encargos'!AE29)</f>
        <v>207</v>
      </c>
      <c r="S112" s="4">
        <f>Forward!S112+(-'Swap - Encargos'!J29)+('Swap - Encargos'!AF29)</f>
        <v>204</v>
      </c>
      <c r="T112" s="4">
        <f>Forward!T112+(-'Swap - Encargos'!K29)+('Swap - Encargos'!AG29)</f>
        <v>197</v>
      </c>
      <c r="U112" s="4">
        <f>Forward!U112</f>
        <v>0</v>
      </c>
      <c r="V112" s="6"/>
      <c r="W112" s="20">
        <f t="shared" si="0"/>
        <v>204.44444444444446</v>
      </c>
      <c r="X112" s="20">
        <f t="shared" si="1"/>
        <v>207.52674897119346</v>
      </c>
      <c r="Y112" s="23">
        <f t="shared" si="2"/>
        <v>205</v>
      </c>
      <c r="Z112" s="23">
        <f t="shared" si="3"/>
        <v>204.58148148148152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142.05555555555554</v>
      </c>
      <c r="AJ112" s="9">
        <f t="shared" si="8"/>
        <v>0.40997274330607658</v>
      </c>
      <c r="AK112" s="9">
        <f t="shared" si="9"/>
        <v>0.40997274330607658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Encargos'!D30)+('Swap - Encargos'!Z30)</f>
        <v>166</v>
      </c>
      <c r="N113" s="4">
        <f>Forward!N113+(-'Swap - Encargos'!E30)+('Swap - Encargos'!AA30)</f>
        <v>193</v>
      </c>
      <c r="O113" s="4">
        <f>Forward!O113+(-'Swap - Encargos'!F30)+('Swap - Encargos'!AB30)</f>
        <v>200</v>
      </c>
      <c r="P113" s="4">
        <f>Forward!P113+(-'Swap - Encargos'!G30)+('Swap - Encargos'!AC30)</f>
        <v>200</v>
      </c>
      <c r="Q113" s="4">
        <f>Forward!Q113+(-'Swap - Encargos'!H30)+('Swap - Encargos'!AD30)</f>
        <v>196</v>
      </c>
      <c r="R113" s="4">
        <f>Forward!R113+(-'Swap - Encargos'!I30)+('Swap - Encargos'!AE30)</f>
        <v>192</v>
      </c>
      <c r="S113" s="4">
        <f>Forward!S113+(-'Swap - Encargos'!J30)+('Swap - Encargos'!AF30)</f>
        <v>189</v>
      </c>
      <c r="T113" s="4">
        <f>Forward!T113+(-'Swap - Encargos'!K30)+('Swap - Encargos'!AG30)</f>
        <v>183</v>
      </c>
      <c r="U113" s="4">
        <f>Forward!U113</f>
        <v>0</v>
      </c>
      <c r="V113" s="6"/>
      <c r="W113" s="20">
        <f t="shared" si="0"/>
        <v>189.16666666666666</v>
      </c>
      <c r="X113" s="20">
        <f t="shared" si="1"/>
        <v>207.52674897119346</v>
      </c>
      <c r="Y113" s="23">
        <f t="shared" si="2"/>
        <v>192.3</v>
      </c>
      <c r="Z113" s="23">
        <f t="shared" si="3"/>
        <v>204.58148148148152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157.33333333333334</v>
      </c>
      <c r="AJ113" s="9">
        <f t="shared" si="8"/>
        <v>0.45406445406445411</v>
      </c>
      <c r="AK113" s="9">
        <f t="shared" si="9"/>
        <v>0.45406445406445411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Encargos'!D31)+('Swap - Encargos'!Z31)</f>
        <v>138</v>
      </c>
      <c r="N114" s="4">
        <f>Forward!N114+(-'Swap - Encargos'!E31)+('Swap - Encargos'!AA31)</f>
        <v>176</v>
      </c>
      <c r="O114" s="4">
        <f>Forward!O114+(-'Swap - Encargos'!F31)+('Swap - Encargos'!AB31)</f>
        <v>192</v>
      </c>
      <c r="P114" s="4">
        <f>Forward!P114+(-'Swap - Encargos'!G31)+('Swap - Encargos'!AC31)</f>
        <v>191</v>
      </c>
      <c r="Q114" s="4">
        <f>Forward!Q114+(-'Swap - Encargos'!H31)+('Swap - Encargos'!AD31)</f>
        <v>187</v>
      </c>
      <c r="R114" s="4">
        <f>Forward!R114+(-'Swap - Encargos'!I31)+('Swap - Encargos'!AE31)</f>
        <v>183</v>
      </c>
      <c r="S114" s="4">
        <f>Forward!S114+(-'Swap - Encargos'!J31)+('Swap - Encargos'!AF31)</f>
        <v>177</v>
      </c>
      <c r="T114" s="4">
        <f>Forward!T114+(-'Swap - Encargos'!K31)+('Swap - Encargos'!AG31)</f>
        <v>175</v>
      </c>
      <c r="U114" s="4">
        <f>Forward!U114</f>
        <v>0</v>
      </c>
      <c r="V114" s="6"/>
      <c r="W114" s="20">
        <f t="shared" si="0"/>
        <v>174.55555555555554</v>
      </c>
      <c r="X114" s="20">
        <f t="shared" si="1"/>
        <v>207.52674897119346</v>
      </c>
      <c r="Y114" s="23">
        <f t="shared" si="2"/>
        <v>179.8</v>
      </c>
      <c r="Z114" s="23">
        <f t="shared" si="3"/>
        <v>204.58148148148152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171.94444444444446</v>
      </c>
      <c r="AJ114" s="9">
        <f t="shared" si="8"/>
        <v>0.4962321628988296</v>
      </c>
      <c r="AK114" s="9">
        <f t="shared" si="9"/>
        <v>0.4962321628988296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Encargos'!D32)+('Swap - Encargos'!Z32)</f>
        <v>194</v>
      </c>
      <c r="N115" s="4">
        <f>Forward!N115+(-'Swap - Encargos'!E32)+('Swap - Encargos'!AA32)</f>
        <v>209</v>
      </c>
      <c r="O115" s="4">
        <f>Forward!O115+(-'Swap - Encargos'!F32)+('Swap - Encargos'!AB32)</f>
        <v>206</v>
      </c>
      <c r="P115" s="4">
        <f>Forward!P115+(-'Swap - Encargos'!G32)+('Swap - Encargos'!AC32)</f>
        <v>198</v>
      </c>
      <c r="Q115" s="4">
        <f>Forward!Q115+(-'Swap - Encargos'!H32)+('Swap - Encargos'!AD32)</f>
        <v>197</v>
      </c>
      <c r="R115" s="4">
        <f>Forward!R115+(-'Swap - Encargos'!I32)+('Swap - Encargos'!AE32)</f>
        <v>192</v>
      </c>
      <c r="S115" s="4">
        <f>Forward!S115+(-'Swap - Encargos'!J32)+('Swap - Encargos'!AF32)</f>
        <v>187</v>
      </c>
      <c r="T115" s="4">
        <f>Forward!T115+(-'Swap - Encargos'!K32)+('Swap - Encargos'!AG32)</f>
        <v>183</v>
      </c>
      <c r="U115" s="4">
        <f>Forward!U115</f>
        <v>0</v>
      </c>
      <c r="V115" s="6"/>
      <c r="W115" s="20">
        <f t="shared" si="0"/>
        <v>203.55555555555554</v>
      </c>
      <c r="X115" s="20">
        <f t="shared" si="1"/>
        <v>207.52674897119346</v>
      </c>
      <c r="Y115" s="23">
        <f t="shared" si="2"/>
        <v>200.63333333333333</v>
      </c>
      <c r="Z115" s="23">
        <f t="shared" si="3"/>
        <v>204.58148148148152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142.94444444444446</v>
      </c>
      <c r="AJ115" s="9">
        <f t="shared" si="8"/>
        <v>0.41253807920474589</v>
      </c>
      <c r="AK115" s="9">
        <f t="shared" si="9"/>
        <v>0.41253807920474589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Encargos'!D33)+('Swap - Encargos'!Z33)</f>
        <v>252</v>
      </c>
      <c r="N116" s="4">
        <f>Forward!N116+(-'Swap - Encargos'!E33)+('Swap - Encargos'!AA33)</f>
        <v>230</v>
      </c>
      <c r="O116" s="4">
        <f>Forward!O116+(-'Swap - Encargos'!F33)+('Swap - Encargos'!AB33)</f>
        <v>217</v>
      </c>
      <c r="P116" s="4">
        <f>Forward!P116+(-'Swap - Encargos'!G33)+('Swap - Encargos'!AC33)</f>
        <v>200</v>
      </c>
      <c r="Q116" s="4">
        <f>Forward!Q116+(-'Swap - Encargos'!H33)+('Swap - Encargos'!AD33)</f>
        <v>197</v>
      </c>
      <c r="R116" s="4">
        <f>Forward!R116+(-'Swap - Encargos'!I33)+('Swap - Encargos'!AE33)</f>
        <v>191</v>
      </c>
      <c r="S116" s="4">
        <f>Forward!S116+(-'Swap - Encargos'!J33)+('Swap - Encargos'!AF33)</f>
        <v>189</v>
      </c>
      <c r="T116" s="4">
        <f>Forward!T116+(-'Swap - Encargos'!K33)+('Swap - Encargos'!AG33)</f>
        <v>181</v>
      </c>
      <c r="U116" s="4">
        <f>Forward!U116</f>
        <v>0</v>
      </c>
      <c r="V116" s="6"/>
      <c r="W116" s="20">
        <f t="shared" si="0"/>
        <v>224.33333333333334</v>
      </c>
      <c r="X116" s="20">
        <f t="shared" si="1"/>
        <v>207.52674897119346</v>
      </c>
      <c r="Y116" s="23">
        <f t="shared" si="2"/>
        <v>213.1</v>
      </c>
      <c r="Z116" s="23">
        <f t="shared" si="3"/>
        <v>204.58148148148152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122.16666666666666</v>
      </c>
      <c r="AJ116" s="9">
        <f t="shared" si="8"/>
        <v>0.35257335257335254</v>
      </c>
      <c r="AK116" s="9">
        <f t="shared" si="9"/>
        <v>0.35257335257335254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Encargos'!D34)+('Swap - Encargos'!Z34)</f>
        <v>202</v>
      </c>
      <c r="N117" s="4">
        <f>Forward!N117+(-'Swap - Encargos'!E34)+('Swap - Encargos'!AA34)</f>
        <v>220</v>
      </c>
      <c r="O117" s="4">
        <f>Forward!O117+(-'Swap - Encargos'!F34)+('Swap - Encargos'!AB34)</f>
        <v>211</v>
      </c>
      <c r="P117" s="4">
        <f>Forward!P117+(-'Swap - Encargos'!G34)+('Swap - Encargos'!AC34)</f>
        <v>200</v>
      </c>
      <c r="Q117" s="4">
        <f>Forward!Q117+(-'Swap - Encargos'!H34)+('Swap - Encargos'!AD34)</f>
        <v>192</v>
      </c>
      <c r="R117" s="4">
        <f>Forward!R117+(-'Swap - Encargos'!I34)+('Swap - Encargos'!AE34)</f>
        <v>189</v>
      </c>
      <c r="S117" s="4">
        <f>Forward!S117+(-'Swap - Encargos'!J34)+('Swap - Encargos'!AF34)</f>
        <v>184</v>
      </c>
      <c r="T117" s="4">
        <f>Forward!T117+(-'Swap - Encargos'!K34)+('Swap - Encargos'!AG34)</f>
        <v>183</v>
      </c>
      <c r="U117" s="4">
        <f>Forward!U117</f>
        <v>0</v>
      </c>
      <c r="V117" s="6"/>
      <c r="W117" s="20">
        <f t="shared" si="0"/>
        <v>210.61111111111111</v>
      </c>
      <c r="X117" s="20">
        <f t="shared" si="1"/>
        <v>207.52674897119346</v>
      </c>
      <c r="Y117" s="23">
        <f t="shared" si="2"/>
        <v>203.48333333333332</v>
      </c>
      <c r="Z117" s="23">
        <f t="shared" si="3"/>
        <v>204.58148148148152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135.88888888888889</v>
      </c>
      <c r="AJ117" s="9">
        <f t="shared" si="8"/>
        <v>0.39217572550905883</v>
      </c>
      <c r="AK117" s="9">
        <f t="shared" si="9"/>
        <v>0.39217572550905883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Encargos'!D35)+('Swap - Encargos'!Z35)</f>
        <v>246</v>
      </c>
      <c r="N118" s="4">
        <f>Forward!N118+(-'Swap - Encargos'!E35)+('Swap - Encargos'!AA35)</f>
        <v>225</v>
      </c>
      <c r="O118" s="4">
        <f>Forward!O118+(-'Swap - Encargos'!F35)+('Swap - Encargos'!AB35)</f>
        <v>218</v>
      </c>
      <c r="P118" s="4">
        <f>Forward!P118+(-'Swap - Encargos'!G35)+('Swap - Encargos'!AC35)</f>
        <v>204</v>
      </c>
      <c r="Q118" s="4">
        <f>Forward!Q118+(-'Swap - Encargos'!H35)+('Swap - Encargos'!AD35)</f>
        <v>196</v>
      </c>
      <c r="R118" s="4">
        <f>Forward!R118+(-'Swap - Encargos'!I35)+('Swap - Encargos'!AE35)</f>
        <v>191</v>
      </c>
      <c r="S118" s="4">
        <f>Forward!S118+(-'Swap - Encargos'!J35)+('Swap - Encargos'!AF35)</f>
        <v>188</v>
      </c>
      <c r="T118" s="4">
        <f>Forward!T118+(-'Swap - Encargos'!K35)+('Swap - Encargos'!AG35)</f>
        <v>185</v>
      </c>
      <c r="U118" s="4">
        <f>Forward!U118</f>
        <v>0</v>
      </c>
      <c r="V118" s="6"/>
      <c r="W118" s="20">
        <f t="shared" si="0"/>
        <v>220.33333333333334</v>
      </c>
      <c r="X118" s="20">
        <f t="shared" si="1"/>
        <v>207.52674897119346</v>
      </c>
      <c r="Y118" s="23">
        <f t="shared" si="2"/>
        <v>210.46666666666667</v>
      </c>
      <c r="Z118" s="23">
        <f t="shared" si="3"/>
        <v>204.58148148148152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126.16666666666666</v>
      </c>
      <c r="AJ118" s="9">
        <f t="shared" si="8"/>
        <v>0.36411736411736412</v>
      </c>
      <c r="AK118" s="9">
        <f t="shared" si="9"/>
        <v>0.36411736411736412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Encargos'!D36)+('Swap - Encargos'!Z36)</f>
        <v>302</v>
      </c>
      <c r="N119" s="4">
        <f>Forward!N119+(-'Swap - Encargos'!E36)+('Swap - Encargos'!AA36)</f>
        <v>237</v>
      </c>
      <c r="O119" s="4">
        <f>Forward!O119+(-'Swap - Encargos'!F36)+('Swap - Encargos'!AB36)</f>
        <v>214</v>
      </c>
      <c r="P119" s="4">
        <f>Forward!P119+(-'Swap - Encargos'!G36)+('Swap - Encargos'!AC36)</f>
        <v>196</v>
      </c>
      <c r="Q119" s="4">
        <f>Forward!Q119+(-'Swap - Encargos'!H36)+('Swap - Encargos'!AD36)</f>
        <v>197</v>
      </c>
      <c r="R119" s="4">
        <f>Forward!R119+(-'Swap - Encargos'!I36)+('Swap - Encargos'!AE36)</f>
        <v>190</v>
      </c>
      <c r="S119" s="4">
        <f>Forward!S119+(-'Swap - Encargos'!J36)+('Swap - Encargos'!AF36)</f>
        <v>188</v>
      </c>
      <c r="T119" s="4">
        <f>Forward!T119+(-'Swap - Encargos'!K36)+('Swap - Encargos'!AG36)</f>
        <v>184</v>
      </c>
      <c r="U119" s="4">
        <f>Forward!U119</f>
        <v>0</v>
      </c>
      <c r="V119" s="6"/>
      <c r="W119" s="20">
        <f t="shared" si="0"/>
        <v>224.5</v>
      </c>
      <c r="X119" s="20">
        <f t="shared" si="1"/>
        <v>207.52674897119346</v>
      </c>
      <c r="Y119" s="23">
        <f t="shared" si="2"/>
        <v>212.4</v>
      </c>
      <c r="Z119" s="23">
        <f t="shared" si="3"/>
        <v>204.58148148148152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122</v>
      </c>
      <c r="AJ119" s="9">
        <f t="shared" si="8"/>
        <v>0.35209235209235207</v>
      </c>
      <c r="AK119" s="9">
        <f t="shared" si="9"/>
        <v>0.35209235209235207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Encargos'!D37)+('Swap - Encargos'!Z37)</f>
        <v>267</v>
      </c>
      <c r="N120" s="4">
        <f>Forward!N120+(-'Swap - Encargos'!E37)+('Swap - Encargos'!AA37)</f>
        <v>170</v>
      </c>
      <c r="O120" s="4">
        <f>Forward!O120+(-'Swap - Encargos'!F37)+('Swap - Encargos'!AB37)</f>
        <v>202</v>
      </c>
      <c r="P120" s="4">
        <f>Forward!P120+(-'Swap - Encargos'!G37)+('Swap - Encargos'!AC37)</f>
        <v>199</v>
      </c>
      <c r="Q120" s="4">
        <f>Forward!Q120+(-'Swap - Encargos'!H37)+('Swap - Encargos'!AD37)</f>
        <v>193</v>
      </c>
      <c r="R120" s="4">
        <f>Forward!R120+(-'Swap - Encargos'!I37)+('Swap - Encargos'!AE37)</f>
        <v>187</v>
      </c>
      <c r="S120" s="4">
        <f>Forward!S120+(-'Swap - Encargos'!J37)+('Swap - Encargos'!AF37)</f>
        <v>183</v>
      </c>
      <c r="T120" s="4">
        <f>Forward!T120+(-'Swap - Encargos'!K37)+('Swap - Encargos'!AG37)</f>
        <v>179</v>
      </c>
      <c r="U120" s="4">
        <f>Forward!U120</f>
        <v>0</v>
      </c>
      <c r="V120" s="6"/>
      <c r="W120" s="20">
        <f t="shared" si="0"/>
        <v>194.11111111111111</v>
      </c>
      <c r="X120" s="20">
        <f t="shared" si="1"/>
        <v>207.52674897119346</v>
      </c>
      <c r="Y120" s="23">
        <f t="shared" si="2"/>
        <v>192.86666666666667</v>
      </c>
      <c r="Z120" s="23">
        <f t="shared" si="3"/>
        <v>204.58148148148152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152.38888888888889</v>
      </c>
      <c r="AJ120" s="9">
        <f t="shared" si="8"/>
        <v>0.43979477312810644</v>
      </c>
      <c r="AK120" s="9">
        <f t="shared" si="9"/>
        <v>0.43979477312810644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Encargos'!D38)+('Swap - Encargos'!Z38)</f>
        <v>138</v>
      </c>
      <c r="N121" s="4">
        <f>Forward!N121+(-'Swap - Encargos'!E38)+('Swap - Encargos'!AA38)</f>
        <v>182</v>
      </c>
      <c r="O121" s="4">
        <f>Forward!O121+(-'Swap - Encargos'!F38)+('Swap - Encargos'!AB38)</f>
        <v>202</v>
      </c>
      <c r="P121" s="4">
        <f>Forward!P121+(-'Swap - Encargos'!G38)+('Swap - Encargos'!AC38)</f>
        <v>206</v>
      </c>
      <c r="Q121" s="4">
        <f>Forward!Q121+(-'Swap - Encargos'!H38)+('Swap - Encargos'!AD38)</f>
        <v>196</v>
      </c>
      <c r="R121" s="4">
        <f>Forward!R121+(-'Swap - Encargos'!I38)+('Swap - Encargos'!AE38)</f>
        <v>195</v>
      </c>
      <c r="S121" s="4">
        <f>Forward!S121+(-'Swap - Encargos'!J38)+('Swap - Encargos'!AF38)</f>
        <v>191</v>
      </c>
      <c r="T121" s="4">
        <f>Forward!T121+(-'Swap - Encargos'!K38)+('Swap - Encargos'!AG38)</f>
        <v>189</v>
      </c>
      <c r="U121" s="4">
        <f>Forward!U121</f>
        <v>0</v>
      </c>
      <c r="V121" s="6"/>
      <c r="W121" s="20">
        <f t="shared" si="0"/>
        <v>194.77777777777777</v>
      </c>
      <c r="X121" s="20">
        <f t="shared" si="1"/>
        <v>207.52674897119346</v>
      </c>
      <c r="Y121" s="23">
        <f t="shared" si="2"/>
        <v>195.25</v>
      </c>
      <c r="Z121" s="23">
        <f t="shared" si="3"/>
        <v>204.58148148148152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151.72222222222223</v>
      </c>
      <c r="AJ121" s="9">
        <f t="shared" si="8"/>
        <v>0.43787077120410456</v>
      </c>
      <c r="AK121" s="9">
        <f t="shared" si="9"/>
        <v>0.43787077120410456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Encargos'!E39)+('Swap - Encargos'!AA39)</f>
        <v>178</v>
      </c>
      <c r="O122" s="4">
        <f>Forward!O122+(-'Swap - Encargos'!F39)+('Swap - Encargos'!AB39)</f>
        <v>215</v>
      </c>
      <c r="P122" s="4">
        <f>Forward!P122+(-'Swap - Encargos'!G39)+('Swap - Encargos'!AC39)</f>
        <v>198</v>
      </c>
      <c r="Q122" s="4">
        <f>Forward!Q122+(-'Swap - Encargos'!H39)+('Swap - Encargos'!AD39)</f>
        <v>190</v>
      </c>
      <c r="R122" s="4">
        <f>Forward!R122+(-'Swap - Encargos'!I39)+('Swap - Encargos'!AE39)</f>
        <v>189</v>
      </c>
      <c r="S122" s="4">
        <f>Forward!S122+(-'Swap - Encargos'!J39)+('Swap - Encargos'!AF39)</f>
        <v>187</v>
      </c>
      <c r="T122" s="4">
        <f>Forward!T122+(-'Swap - Encargos'!K39)+('Swap - Encargos'!AG39)</f>
        <v>183</v>
      </c>
      <c r="U122" s="4">
        <f>Forward!U122</f>
        <v>0</v>
      </c>
      <c r="V122" s="6"/>
      <c r="W122" s="20">
        <f t="shared" si="0"/>
        <v>197</v>
      </c>
      <c r="X122" s="20">
        <f t="shared" si="1"/>
        <v>207.52674897119346</v>
      </c>
      <c r="Y122" s="23">
        <f t="shared" si="2"/>
        <v>194</v>
      </c>
      <c r="Z122" s="23">
        <f t="shared" si="3"/>
        <v>204.58148148148152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181.3</v>
      </c>
      <c r="AJ122" s="9">
        <f t="shared" si="8"/>
        <v>0.47924927306370607</v>
      </c>
      <c r="AK122" s="9">
        <f t="shared" si="9"/>
        <v>0.47924927306370607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Encargos'!E40)+('Swap - Encargos'!AA40)</f>
        <v>234</v>
      </c>
      <c r="O123" s="4">
        <f>Forward!O123+(-'Swap - Encargos'!F40)+('Swap - Encargos'!AB40)</f>
        <v>228</v>
      </c>
      <c r="P123" s="4">
        <f>Forward!P123+(-'Swap - Encargos'!G40)+('Swap - Encargos'!AC40)</f>
        <v>213</v>
      </c>
      <c r="Q123" s="4">
        <f>Forward!Q123+(-'Swap - Encargos'!H40)+('Swap - Encargos'!AD40)</f>
        <v>201</v>
      </c>
      <c r="R123" s="4">
        <f>Forward!R123+(-'Swap - Encargos'!I40)+('Swap - Encargos'!AE40)</f>
        <v>195</v>
      </c>
      <c r="S123" s="4">
        <f>Forward!S123+(-'Swap - Encargos'!J40)+('Swap - Encargos'!AF40)</f>
        <v>192</v>
      </c>
      <c r="T123" s="4">
        <f>Forward!T123+(-'Swap - Encargos'!K40)+('Swap - Encargos'!AG40)</f>
        <v>183</v>
      </c>
      <c r="U123" s="4">
        <f>Forward!U123</f>
        <v>0</v>
      </c>
      <c r="V123" s="6"/>
      <c r="W123" s="20">
        <f t="shared" si="0"/>
        <v>224.08333333333334</v>
      </c>
      <c r="X123" s="20">
        <f t="shared" si="1"/>
        <v>207.52674897119346</v>
      </c>
      <c r="Y123" s="23">
        <f t="shared" si="2"/>
        <v>213.5</v>
      </c>
      <c r="Z123" s="23">
        <f t="shared" si="3"/>
        <v>204.58148148148152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154.21666666666667</v>
      </c>
      <c r="AJ123" s="9">
        <f t="shared" si="8"/>
        <v>0.40765706229623755</v>
      </c>
      <c r="AK123" s="9">
        <f t="shared" si="9"/>
        <v>0.40765706229623755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Encargos'!E41)+('Swap - Encargos'!AA41)</f>
        <v>304</v>
      </c>
      <c r="O124" s="4">
        <f>Forward!O124+(-'Swap - Encargos'!F41)+('Swap - Encargos'!AB41)</f>
        <v>253</v>
      </c>
      <c r="P124" s="4">
        <f>Forward!P124+(-'Swap - Encargos'!G41)+('Swap - Encargos'!AC41)</f>
        <v>213</v>
      </c>
      <c r="Q124" s="4">
        <f>Forward!Q124+(-'Swap - Encargos'!H41)+('Swap - Encargos'!AD41)</f>
        <v>205</v>
      </c>
      <c r="R124" s="4">
        <f>Forward!R124+(-'Swap - Encargos'!I41)+('Swap - Encargos'!AE41)</f>
        <v>205</v>
      </c>
      <c r="S124" s="4">
        <f>Forward!S124+(-'Swap - Encargos'!J41)+('Swap - Encargos'!AF41)</f>
        <v>204</v>
      </c>
      <c r="T124" s="4">
        <f>Forward!T124+(-'Swap - Encargos'!K41)+('Swap - Encargos'!AG41)</f>
        <v>191</v>
      </c>
      <c r="U124" s="4">
        <f>Forward!U124</f>
        <v>0</v>
      </c>
      <c r="V124" s="6"/>
      <c r="W124" s="20">
        <f t="shared" si="0"/>
        <v>251.16666666666666</v>
      </c>
      <c r="X124" s="20">
        <f t="shared" si="1"/>
        <v>207.52674897119346</v>
      </c>
      <c r="Y124" s="23">
        <f t="shared" si="2"/>
        <v>232.66666666666666</v>
      </c>
      <c r="Z124" s="23">
        <f t="shared" si="3"/>
        <v>204.58148148148152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127.13333333333335</v>
      </c>
      <c r="AJ124" s="9">
        <f t="shared" si="8"/>
        <v>0.33606485152876908</v>
      </c>
      <c r="AK124" s="9">
        <f t="shared" si="9"/>
        <v>0.33606485152876908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Encargos'!E42)+('Swap - Encargos'!AA42)</f>
        <v>308</v>
      </c>
      <c r="O125" s="4">
        <f>Forward!O125+(-'Swap - Encargos'!F42)+('Swap - Encargos'!AB42)</f>
        <v>255</v>
      </c>
      <c r="P125" s="4">
        <f>Forward!P125+(-'Swap - Encargos'!G42)+('Swap - Encargos'!AC42)</f>
        <v>208</v>
      </c>
      <c r="Q125" s="4">
        <f>Forward!Q125+(-'Swap - Encargos'!H42)+('Swap - Encargos'!AD42)</f>
        <v>197</v>
      </c>
      <c r="R125" s="4">
        <f>Forward!R125+(-'Swap - Encargos'!I42)+('Swap - Encargos'!AE42)</f>
        <v>206</v>
      </c>
      <c r="S125" s="4">
        <f>Forward!S125+(-'Swap - Encargos'!J42)+('Swap - Encargos'!AF42)</f>
        <v>205</v>
      </c>
      <c r="T125" s="4">
        <f>Forward!T125+(-'Swap - Encargos'!K42)+('Swap - Encargos'!AG42)</f>
        <v>198</v>
      </c>
      <c r="U125" s="4">
        <f>Forward!U125</f>
        <v>0</v>
      </c>
      <c r="V125" s="6"/>
      <c r="W125" s="20">
        <f t="shared" si="0"/>
        <v>247.75</v>
      </c>
      <c r="X125" s="20">
        <f t="shared" si="1"/>
        <v>207.52674897119346</v>
      </c>
      <c r="Y125" s="23">
        <f t="shared" si="2"/>
        <v>229.65</v>
      </c>
      <c r="Z125" s="23">
        <f t="shared" si="3"/>
        <v>204.58148148148152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130.55000000000001</v>
      </c>
      <c r="AJ125" s="9">
        <f t="shared" si="8"/>
        <v>0.345096484271742</v>
      </c>
      <c r="AK125" s="9">
        <f t="shared" si="9"/>
        <v>0.345096484271742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Encargos'!E43)+('Swap - Encargos'!AA43)</f>
        <v>325</v>
      </c>
      <c r="O126" s="4">
        <f>Forward!O126+(-'Swap - Encargos'!F43)+('Swap - Encargos'!AB43)</f>
        <v>261</v>
      </c>
      <c r="P126" s="4">
        <f>Forward!P126+(-'Swap - Encargos'!G43)+('Swap - Encargos'!AC43)</f>
        <v>210</v>
      </c>
      <c r="Q126" s="4">
        <f>Forward!Q126+(-'Swap - Encargos'!H43)+('Swap - Encargos'!AD43)</f>
        <v>199</v>
      </c>
      <c r="R126" s="4">
        <f>Forward!R126+(-'Swap - Encargos'!I43)+('Swap - Encargos'!AE43)</f>
        <v>205</v>
      </c>
      <c r="S126" s="4">
        <f>Forward!S126+(-'Swap - Encargos'!J43)+('Swap - Encargos'!AF43)</f>
        <v>209</v>
      </c>
      <c r="T126" s="4">
        <f>Forward!T126+(-'Swap - Encargos'!K43)+('Swap - Encargos'!AG43)</f>
        <v>198</v>
      </c>
      <c r="U126" s="4">
        <f>Forward!U126</f>
        <v>0</v>
      </c>
      <c r="V126" s="6"/>
      <c r="W126" s="20">
        <f t="shared" si="0"/>
        <v>251.33333333333334</v>
      </c>
      <c r="X126" s="20">
        <f t="shared" si="1"/>
        <v>207.52674897119346</v>
      </c>
      <c r="Y126" s="23">
        <f t="shared" si="2"/>
        <v>232.26666666666668</v>
      </c>
      <c r="Z126" s="23">
        <f t="shared" si="3"/>
        <v>204.58148148148152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126.96666666666667</v>
      </c>
      <c r="AJ126" s="9">
        <f t="shared" si="8"/>
        <v>0.3356242840778923</v>
      </c>
      <c r="AK126" s="9">
        <f t="shared" si="9"/>
        <v>0.3356242840778923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Encargos'!E44)+('Swap - Encargos'!AA44)</f>
        <v>340</v>
      </c>
      <c r="O127" s="4">
        <f>Forward!O127+(-'Swap - Encargos'!F44)+('Swap - Encargos'!AB44)</f>
        <v>275</v>
      </c>
      <c r="P127" s="4">
        <f>Forward!P127+(-'Swap - Encargos'!G44)+('Swap - Encargos'!AC44)</f>
        <v>216</v>
      </c>
      <c r="Q127" s="4">
        <f>Forward!Q127+(-'Swap - Encargos'!H44)+('Swap - Encargos'!AD44)</f>
        <v>205</v>
      </c>
      <c r="R127" s="4">
        <f>Forward!R127+(-'Swap - Encargos'!I44)+('Swap - Encargos'!AE44)</f>
        <v>213</v>
      </c>
      <c r="S127" s="4">
        <f>Forward!S127+(-'Swap - Encargos'!J44)+('Swap - Encargos'!AF44)</f>
        <v>210</v>
      </c>
      <c r="T127" s="4">
        <f>Forward!T127+(-'Swap - Encargos'!K44)+('Swap - Encargos'!AG44)</f>
        <v>199</v>
      </c>
      <c r="U127" s="4">
        <f>Forward!U127</f>
        <v>0</v>
      </c>
      <c r="V127" s="6"/>
      <c r="W127" s="20">
        <f t="shared" si="0"/>
        <v>258.25</v>
      </c>
      <c r="X127" s="20">
        <f t="shared" si="1"/>
        <v>207.52674897119346</v>
      </c>
      <c r="Y127" s="23">
        <f t="shared" si="2"/>
        <v>238.96666666666667</v>
      </c>
      <c r="Z127" s="23">
        <f t="shared" si="3"/>
        <v>204.58148148148152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120.05000000000001</v>
      </c>
      <c r="AJ127" s="9">
        <f t="shared" si="8"/>
        <v>0.3173407348665081</v>
      </c>
      <c r="AK127" s="9">
        <f t="shared" si="9"/>
        <v>0.3173407348665081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Encargos'!E45)+('Swap - Encargos'!AA45)</f>
        <v>306</v>
      </c>
      <c r="O128" s="4">
        <f>Forward!O128+(-'Swap - Encargos'!F45)+('Swap - Encargos'!AB45)</f>
        <v>265</v>
      </c>
      <c r="P128" s="4">
        <f>Forward!P128+(-'Swap - Encargos'!G45)+('Swap - Encargos'!AC45)</f>
        <v>228</v>
      </c>
      <c r="Q128" s="4">
        <f>Forward!Q128+(-'Swap - Encargos'!H45)+('Swap - Encargos'!AD45)</f>
        <v>209</v>
      </c>
      <c r="R128" s="4">
        <f>Forward!R128+(-'Swap - Encargos'!I45)+('Swap - Encargos'!AE45)</f>
        <v>212</v>
      </c>
      <c r="S128" s="4">
        <f>Forward!S128+(-'Swap - Encargos'!J45)+('Swap - Encargos'!AF45)</f>
        <v>209</v>
      </c>
      <c r="T128" s="4">
        <f>Forward!T128+(-'Swap - Encargos'!K45)+('Swap - Encargos'!AG45)</f>
        <v>197</v>
      </c>
      <c r="U128" s="4">
        <f>Forward!U128</f>
        <v>0</v>
      </c>
      <c r="V128" s="6"/>
      <c r="W128" s="20">
        <f t="shared" si="0"/>
        <v>250.16666666666666</v>
      </c>
      <c r="X128" s="20">
        <f t="shared" si="1"/>
        <v>207.52674897119346</v>
      </c>
      <c r="Y128" s="23">
        <f t="shared" si="2"/>
        <v>234.3</v>
      </c>
      <c r="Z128" s="23">
        <f t="shared" si="3"/>
        <v>204.58148148148152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128.13333333333335</v>
      </c>
      <c r="AJ128" s="9">
        <f t="shared" si="8"/>
        <v>0.33870825623402945</v>
      </c>
      <c r="AK128" s="9">
        <f t="shared" si="9"/>
        <v>0.33870825623402945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Encargos'!E46)+('Swap - Encargos'!AA46)</f>
        <v>283</v>
      </c>
      <c r="O129" s="4">
        <f>Forward!O129+(-'Swap - Encargos'!F46)+('Swap - Encargos'!AB46)</f>
        <v>247</v>
      </c>
      <c r="P129" s="4">
        <f>Forward!P129+(-'Swap - Encargos'!G46)+('Swap - Encargos'!AC46)</f>
        <v>222</v>
      </c>
      <c r="Q129" s="4">
        <f>Forward!Q129+(-'Swap - Encargos'!H46)+('Swap - Encargos'!AD46)</f>
        <v>204</v>
      </c>
      <c r="R129" s="4">
        <f>Forward!R129+(-'Swap - Encargos'!I46)+('Swap - Encargos'!AE46)</f>
        <v>215</v>
      </c>
      <c r="S129" s="4">
        <f>Forward!S129+(-'Swap - Encargos'!J46)+('Swap - Encargos'!AF46)</f>
        <v>209</v>
      </c>
      <c r="T129" s="4">
        <f>Forward!T129+(-'Swap - Encargos'!K46)+('Swap - Encargos'!AG46)</f>
        <v>203</v>
      </c>
      <c r="U129" s="4">
        <f>Forward!U129</f>
        <v>0</v>
      </c>
      <c r="V129" s="6"/>
      <c r="W129" s="20">
        <f t="shared" si="0"/>
        <v>235.30555555555554</v>
      </c>
      <c r="X129" s="20">
        <f t="shared" si="1"/>
        <v>207.52674897119346</v>
      </c>
      <c r="Y129" s="23">
        <f t="shared" si="2"/>
        <v>225.56666666666666</v>
      </c>
      <c r="Z129" s="23">
        <f t="shared" si="3"/>
        <v>204.58148148148152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142.99444444444447</v>
      </c>
      <c r="AJ129" s="9">
        <f t="shared" si="8"/>
        <v>0.37799218727053785</v>
      </c>
      <c r="AK129" s="9">
        <f t="shared" si="9"/>
        <v>0.37799218727053785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Encargos'!E47)+('Swap - Encargos'!AA47)</f>
        <v>334</v>
      </c>
      <c r="O130" s="4">
        <f>Forward!O130+(-'Swap - Encargos'!F47)+('Swap - Encargos'!AB47)</f>
        <v>265</v>
      </c>
      <c r="P130" s="4">
        <f>Forward!P130+(-'Swap - Encargos'!G47)+('Swap - Encargos'!AC47)</f>
        <v>224</v>
      </c>
      <c r="Q130" s="4">
        <f>Forward!Q130+(-'Swap - Encargos'!H47)+('Swap - Encargos'!AD47)</f>
        <v>213</v>
      </c>
      <c r="R130" s="4">
        <f>Forward!R130+(-'Swap - Encargos'!I47)+('Swap - Encargos'!AE47)</f>
        <v>223</v>
      </c>
      <c r="S130" s="4">
        <f>Forward!S130+(-'Swap - Encargos'!J47)+('Swap - Encargos'!AF47)</f>
        <v>224</v>
      </c>
      <c r="T130" s="4">
        <f>Forward!T130+(-'Swap - Encargos'!K47)+('Swap - Encargos'!AG47)</f>
        <v>216</v>
      </c>
      <c r="U130" s="4">
        <f>Forward!U130</f>
        <v>0</v>
      </c>
      <c r="V130" s="6"/>
      <c r="W130" s="20">
        <f t="shared" si="0"/>
        <v>247.44444444444446</v>
      </c>
      <c r="X130" s="20">
        <f t="shared" si="1"/>
        <v>207.52674897119346</v>
      </c>
      <c r="Y130" s="23">
        <f t="shared" si="2"/>
        <v>237.13333333333333</v>
      </c>
      <c r="Z130" s="23">
        <f t="shared" si="3"/>
        <v>204.58148148148152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130.85555555555555</v>
      </c>
      <c r="AJ130" s="9">
        <f t="shared" si="8"/>
        <v>0.34590419126501598</v>
      </c>
      <c r="AK130" s="9">
        <f t="shared" si="9"/>
        <v>0.34590419126501598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Encargos'!E48)+('Swap - Encargos'!AA48)</f>
        <v>328</v>
      </c>
      <c r="O131" s="4">
        <f>Forward!O131+(-'Swap - Encargos'!F48)+('Swap - Encargos'!AB48)</f>
        <v>245</v>
      </c>
      <c r="P131" s="4">
        <f>Forward!P131+(-'Swap - Encargos'!G48)+('Swap - Encargos'!AC48)</f>
        <v>224</v>
      </c>
      <c r="Q131" s="4">
        <f>Forward!Q131+(-'Swap - Encargos'!H48)+('Swap - Encargos'!AD48)</f>
        <v>229</v>
      </c>
      <c r="R131" s="4">
        <f>Forward!R131+(-'Swap - Encargos'!I48)+('Swap - Encargos'!AE48)</f>
        <v>233</v>
      </c>
      <c r="S131" s="4">
        <f>Forward!S131+(-'Swap - Encargos'!J48)+('Swap - Encargos'!AF48)</f>
        <v>235</v>
      </c>
      <c r="T131" s="4">
        <f>Forward!T131+(-'Swap - Encargos'!K48)+('Swap - Encargos'!AG48)</f>
        <v>225</v>
      </c>
      <c r="U131" s="4">
        <f>Forward!U131</f>
        <v>0</v>
      </c>
      <c r="V131" s="6"/>
      <c r="W131" s="20">
        <f t="shared" si="0"/>
        <v>240.91666666666666</v>
      </c>
      <c r="X131" s="20">
        <f t="shared" si="1"/>
        <v>207.52674897119346</v>
      </c>
      <c r="Y131" s="23">
        <f t="shared" si="2"/>
        <v>237.85</v>
      </c>
      <c r="Z131" s="23">
        <f t="shared" si="3"/>
        <v>204.58148148148152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137.38333333333335</v>
      </c>
      <c r="AJ131" s="9">
        <f t="shared" si="8"/>
        <v>0.36315974975768794</v>
      </c>
      <c r="AK131" s="9">
        <f>IF(AJ131&gt;0,AJ131,0)</f>
        <v>0.36315974975768794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Encargos'!E49)+('Swap - Encargos'!AA49)</f>
        <v>300</v>
      </c>
      <c r="O132" s="4">
        <f>Forward!O132+(-'Swap - Encargos'!F49)+('Swap - Encargos'!AB49)</f>
        <v>241</v>
      </c>
      <c r="P132" s="4">
        <f>Forward!P132+(-'Swap - Encargos'!G49)+('Swap - Encargos'!AC49)</f>
        <v>219</v>
      </c>
      <c r="Q132" s="4">
        <f>Forward!Q132+(-'Swap - Encargos'!H49)+('Swap - Encargos'!AD49)</f>
        <v>224</v>
      </c>
      <c r="R132" s="4">
        <f>Forward!R132+(-'Swap - Encargos'!I49)+('Swap - Encargos'!AE49)</f>
        <v>223</v>
      </c>
      <c r="S132" s="4">
        <f>Forward!S132+(-'Swap - Encargos'!J49)+('Swap - Encargos'!AF49)</f>
        <v>230</v>
      </c>
      <c r="T132" s="4">
        <f>Forward!T132+(-'Swap - Encargos'!K49)+('Swap - Encargos'!AG49)</f>
        <v>221</v>
      </c>
      <c r="U132" s="4">
        <f>Forward!U132</f>
        <v>0</v>
      </c>
      <c r="V132" s="6"/>
      <c r="W132" s="20">
        <f t="shared" si="0"/>
        <v>232.22222222222223</v>
      </c>
      <c r="X132" s="20">
        <f t="shared" si="1"/>
        <v>207.52674897119346</v>
      </c>
      <c r="Y132" s="23">
        <f t="shared" si="2"/>
        <v>229.73333333333332</v>
      </c>
      <c r="Z132" s="23">
        <f t="shared" si="3"/>
        <v>204.58148148148152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146.07777777777778</v>
      </c>
      <c r="AJ132" s="9">
        <f t="shared" si="8"/>
        <v>0.38614268511175726</v>
      </c>
      <c r="AK132" s="9">
        <f>IF(AJ132&gt;0,AJ132,0)</f>
        <v>0.38614268511175726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Encargos'!E50)+('Swap - Encargos'!AA50)</f>
        <v>326</v>
      </c>
      <c r="O133" s="4">
        <f>Forward!O133+(-'Swap - Encargos'!F50)+('Swap - Encargos'!AB50)</f>
        <v>281</v>
      </c>
      <c r="P133" s="4">
        <f>Forward!P133+(-'Swap - Encargos'!G50)+('Swap - Encargos'!AC50)</f>
        <v>255</v>
      </c>
      <c r="Q133" s="4">
        <f>Forward!Q133+(-'Swap - Encargos'!H50)+('Swap - Encargos'!AD50)</f>
        <v>256</v>
      </c>
      <c r="R133" s="4">
        <f>Forward!R133+(-'Swap - Encargos'!I50)+('Swap - Encargos'!AE50)</f>
        <v>236</v>
      </c>
      <c r="S133" s="4">
        <f>Forward!S133+(-'Swap - Encargos'!J50)+('Swap - Encargos'!AF50)</f>
        <v>220</v>
      </c>
      <c r="T133" s="4">
        <f>Forward!T133+(-'Swap - Encargos'!K50)+('Swap - Encargos'!AG50)</f>
        <v>207</v>
      </c>
      <c r="U133" s="4">
        <f>Forward!U133</f>
        <v>0</v>
      </c>
      <c r="V133" s="6"/>
      <c r="W133" s="20">
        <f t="shared" si="0"/>
        <v>265.94444444444446</v>
      </c>
      <c r="X133" s="20">
        <f t="shared" si="1"/>
        <v>207.52674897119346</v>
      </c>
      <c r="Y133" s="23">
        <f t="shared" si="2"/>
        <v>251.36666666666667</v>
      </c>
      <c r="Z133" s="23">
        <f t="shared" si="3"/>
        <v>204.58148148148152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112.35555555555555</v>
      </c>
      <c r="AJ133" s="9">
        <f t="shared" si="8"/>
        <v>0.29700120421769904</v>
      </c>
      <c r="AK133" s="9">
        <f>IF(AJ133&gt;0,AJ133,0)</f>
        <v>0.29700120421769904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Encargos'!F51)+('Swap - Encargos'!AB51)</f>
        <v>347</v>
      </c>
      <c r="P134" s="4">
        <f>Forward!P134+(-'Swap - Encargos'!G51)+('Swap - Encargos'!AC51)</f>
        <v>282</v>
      </c>
      <c r="Q134" s="4">
        <f>Forward!Q134+(-'Swap - Encargos'!H51)+('Swap - Encargos'!AD51)</f>
        <v>274</v>
      </c>
      <c r="R134" s="4">
        <f>Forward!R134+(-'Swap - Encargos'!I51)+('Swap - Encargos'!AE51)</f>
        <v>259</v>
      </c>
      <c r="S134" s="4">
        <f>Forward!S134+(-'Swap - Encargos'!J51)+('Swap - Encargos'!AF51)</f>
        <v>230</v>
      </c>
      <c r="T134" s="4">
        <f>Forward!T134+(-'Swap - Encargos'!K51)+('Swap - Encargos'!AG51)</f>
        <v>220</v>
      </c>
      <c r="U134" s="4">
        <f>Forward!U134</f>
        <v>0</v>
      </c>
      <c r="V134" s="6"/>
      <c r="W134" s="20">
        <f t="shared" si="0"/>
        <v>301</v>
      </c>
      <c r="X134" s="20">
        <f t="shared" si="1"/>
        <v>207.52674897119346</v>
      </c>
      <c r="Y134" s="23">
        <f t="shared" si="2"/>
        <v>278.39999999999998</v>
      </c>
      <c r="Z134" s="23">
        <f t="shared" si="3"/>
        <v>204.58148148148152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89</v>
      </c>
      <c r="AJ134" s="9">
        <f t="shared" si="8"/>
        <v>0.2282051282051282</v>
      </c>
      <c r="AK134" s="9">
        <f>IF(AJ134&gt;0,AJ134,0)</f>
        <v>0.2282051282051282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Encargos'!F52)+('Swap - Encargos'!AB52)</f>
        <v>397</v>
      </c>
      <c r="P135" s="4">
        <f>Forward!P135+(-'Swap - Encargos'!G52)+('Swap - Encargos'!AC52)</f>
        <v>286</v>
      </c>
      <c r="Q135" s="4">
        <f>Forward!Q135+(-'Swap - Encargos'!H52)+('Swap - Encargos'!AD52)</f>
        <v>292</v>
      </c>
      <c r="R135" s="4">
        <f>Forward!R135+(-'Swap - Encargos'!I52)+('Swap - Encargos'!AE52)</f>
        <v>265</v>
      </c>
      <c r="S135" s="4">
        <f>Forward!S135+(-'Swap - Encargos'!J52)+('Swap - Encargos'!AF52)</f>
        <v>247</v>
      </c>
      <c r="T135" s="4">
        <f>Forward!T135+(-'Swap - Encargos'!K52)+('Swap - Encargos'!AG52)</f>
        <v>222</v>
      </c>
      <c r="U135" s="4">
        <f>Forward!U135</f>
        <v>0</v>
      </c>
      <c r="V135" s="6"/>
      <c r="W135" s="20">
        <f t="shared" si="0"/>
        <v>321.33333333333331</v>
      </c>
      <c r="X135" s="20">
        <f t="shared" si="1"/>
        <v>207.52674897119346</v>
      </c>
      <c r="Y135" s="23">
        <f t="shared" si="2"/>
        <v>294.48333333333335</v>
      </c>
      <c r="Z135" s="23">
        <f t="shared" si="3"/>
        <v>204.58148148148152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68.666666666666686</v>
      </c>
      <c r="AJ135" s="9">
        <f>(AE135-W135)/AE135</f>
        <v>0.17606837606837611</v>
      </c>
      <c r="AK135" s="9">
        <f>IF(AJ135&gt;0,AJ135,0)</f>
        <v>0.17606837606837611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Encargos'!F53)+('Swap - Encargos'!AB53)</f>
        <v>357</v>
      </c>
      <c r="P136" s="4">
        <f>Forward!P136+(-'Swap - Encargos'!G53)+('Swap - Encargos'!AC53)</f>
        <v>271</v>
      </c>
      <c r="Q136" s="4">
        <f>Forward!Q136+(-'Swap - Encargos'!H53)+('Swap - Encargos'!AD53)</f>
        <v>273</v>
      </c>
      <c r="R136" s="4">
        <f>Forward!R136+(-'Swap - Encargos'!I53)+('Swap - Encargos'!AE53)</f>
        <v>258</v>
      </c>
      <c r="S136" s="4">
        <f>Forward!S136+(-'Swap - Encargos'!J53)+('Swap - Encargos'!AF53)</f>
        <v>247</v>
      </c>
      <c r="T136" s="4">
        <f>Forward!T136+(-'Swap - Encargos'!K53)+('Swap - Encargos'!AG53)</f>
        <v>234</v>
      </c>
      <c r="U136" s="4">
        <f>Forward!U136</f>
        <v>0</v>
      </c>
      <c r="V136" s="6"/>
      <c r="W136" s="20">
        <f t="shared" si="0"/>
        <v>294.83333333333331</v>
      </c>
      <c r="X136" s="20">
        <f t="shared" si="1"/>
        <v>207.52674897119346</v>
      </c>
      <c r="Y136" s="23">
        <f t="shared" si="2"/>
        <v>277.10000000000002</v>
      </c>
      <c r="Z136" s="23">
        <f t="shared" si="3"/>
        <v>204.58148148148152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39" si="16">$AE136+$AB136</f>
        <v>434.63</v>
      </c>
      <c r="AH136" s="8">
        <f t="shared" si="6"/>
        <v>468.77</v>
      </c>
      <c r="AI136" s="25">
        <f t="shared" ref="AI136:AI139" si="17">(AE136-W136)</f>
        <v>95.166666666666686</v>
      </c>
      <c r="AJ136" s="9">
        <f t="shared" ref="AJ136:AJ139" si="18">(AE136-W136)/AE136</f>
        <v>0.24401709401709407</v>
      </c>
      <c r="AK136" s="9">
        <f t="shared" ref="AK136:AK139" si="19">IF(AJ136&gt;0,AJ136,0)</f>
        <v>0.24401709401709407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Encargos'!F54)+('Swap - Encargos'!AB54)</f>
        <v>289</v>
      </c>
      <c r="P137" s="4">
        <f>Forward!P137+(-'Swap - Encargos'!G54)+('Swap - Encargos'!AC54)</f>
        <v>271</v>
      </c>
      <c r="Q137" s="4">
        <f>Forward!Q137+(-'Swap - Encargos'!H54)+('Swap - Encargos'!AD54)</f>
        <v>273</v>
      </c>
      <c r="R137" s="4">
        <f>Forward!R137+(-'Swap - Encargos'!I54)+('Swap - Encargos'!AE54)</f>
        <v>255</v>
      </c>
      <c r="S137" s="4">
        <f>Forward!S137+(-'Swap - Encargos'!J54)+('Swap - Encargos'!AF54)</f>
        <v>235</v>
      </c>
      <c r="T137" s="4">
        <f>Forward!T137+(-'Swap - Encargos'!K54)+('Swap - Encargos'!AG54)</f>
        <v>227</v>
      </c>
      <c r="U137" s="4">
        <f>Forward!U137</f>
        <v>0</v>
      </c>
      <c r="V137" s="4"/>
      <c r="W137" s="20">
        <f t="shared" si="0"/>
        <v>274.83333333333331</v>
      </c>
      <c r="X137" s="20">
        <f t="shared" si="1"/>
        <v>207.52674897119346</v>
      </c>
      <c r="Y137" s="23">
        <f t="shared" si="2"/>
        <v>261.5</v>
      </c>
      <c r="Z137" s="23">
        <f t="shared" si="3"/>
        <v>204.58148148148152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115.16666666666669</v>
      </c>
      <c r="AJ137" s="9">
        <f t="shared" si="18"/>
        <v>0.29529914529914536</v>
      </c>
      <c r="AK137" s="9">
        <f t="shared" si="19"/>
        <v>0.29529914529914536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Encargos'!F55)+('Swap - Encargos'!AB55)</f>
        <v>328</v>
      </c>
      <c r="P138" s="4">
        <f>Forward!P138+(-'Swap - Encargos'!G55)+('Swap - Encargos'!AC55)</f>
        <v>286</v>
      </c>
      <c r="Q138" s="4">
        <f>Forward!Q138+(-'Swap - Encargos'!H55)+('Swap - Encargos'!AD55)</f>
        <v>274</v>
      </c>
      <c r="R138" s="4">
        <f>Forward!R138+(-'Swap - Encargos'!I55)+('Swap - Encargos'!AE55)</f>
        <v>256</v>
      </c>
      <c r="S138" s="4">
        <f>Forward!S138+(-'Swap - Encargos'!J55)+('Swap - Encargos'!AF55)</f>
        <v>252</v>
      </c>
      <c r="T138" s="4">
        <f>Forward!T138+(-'Swap - Encargos'!K55)+('Swap - Encargos'!AG55)</f>
        <v>229</v>
      </c>
      <c r="U138" s="4">
        <f>Forward!U138</f>
        <v>0</v>
      </c>
      <c r="V138" s="4"/>
      <c r="W138" s="20">
        <f t="shared" si="0"/>
        <v>288</v>
      </c>
      <c r="X138" s="20">
        <f t="shared" si="1"/>
        <v>207.52674897119346</v>
      </c>
      <c r="Y138" s="23">
        <f t="shared" si="2"/>
        <v>272.60000000000002</v>
      </c>
      <c r="Z138" s="23">
        <f t="shared" si="3"/>
        <v>204.58148148148152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102</v>
      </c>
      <c r="AJ138" s="9">
        <f t="shared" si="18"/>
        <v>0.26153846153846155</v>
      </c>
      <c r="AK138" s="9">
        <f t="shared" si="19"/>
        <v>0.26153846153846155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Encargos'!F56)+('Swap - Encargos'!AB56)</f>
        <v>315</v>
      </c>
      <c r="P139" s="4">
        <f>Forward!P139+(-'Swap - Encargos'!G56)+('Swap - Encargos'!AC56)</f>
        <v>293</v>
      </c>
      <c r="Q139" s="4">
        <f>Forward!Q139+(-'Swap - Encargos'!H56)+('Swap - Encargos'!AD56)</f>
        <v>277</v>
      </c>
      <c r="R139" s="4">
        <f>Forward!R139+(-'Swap - Encargos'!I56)+('Swap - Encargos'!AE56)</f>
        <v>262</v>
      </c>
      <c r="S139" s="4">
        <f>Forward!S139+(-'Swap - Encargos'!J56)+('Swap - Encargos'!AF56)</f>
        <v>244</v>
      </c>
      <c r="T139" s="4">
        <f>Forward!T139+(-'Swap - Encargos'!K56)+('Swap - Encargos'!AG56)</f>
        <v>234</v>
      </c>
      <c r="U139" s="4">
        <f>Forward!U139</f>
        <v>0</v>
      </c>
      <c r="V139" s="4"/>
      <c r="W139" s="20">
        <f t="shared" si="0"/>
        <v>287.63888888888891</v>
      </c>
      <c r="X139" s="20">
        <f t="shared" si="1"/>
        <v>207.52674897119346</v>
      </c>
      <c r="Y139" s="23">
        <f t="shared" si="2"/>
        <v>271.45</v>
      </c>
      <c r="Z139" s="23">
        <f t="shared" si="3"/>
        <v>204.58148148148152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102.36111111111109</v>
      </c>
      <c r="AJ139" s="9">
        <f t="shared" si="18"/>
        <v>0.26246438746438738</v>
      </c>
      <c r="AK139" s="9">
        <f t="shared" si="19"/>
        <v>0.26246438746438738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9FF0E-1DE2-4948-B488-E5EAD216F54F}">
  <dimension ref="A1:AR145"/>
  <sheetViews>
    <sheetView topLeftCell="E78" zoomScale="85" zoomScaleNormal="85" workbookViewId="0">
      <selection sqref="A1:XFD104857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Encargos'!B3-'Swap - Encargos'!$M3)*(1+SUM($B86:$B$228))+('Swap - Encargos'!X3)*(1+SUM($B86:$B$228))</f>
        <v>284.726</v>
      </c>
      <c r="L86" s="4">
        <f>Forward!L86*(1+SUM($B86:$B$228))+(-'Swap - Encargos'!C3-'Swap - Encargos'!$M3)*(1+SUM($B86:$B$228))+('Swap - Encargos'!Y3)*(1+SUM($B86:$B$228))</f>
        <v>296.94600000000003</v>
      </c>
      <c r="M86" s="4">
        <f>Forward!M86*(1+SUM($B86:$B$228))+(-'Swap - Encargos'!D3-'Swap - Encargos'!$M3)*(1+SUM($B86:$B$228))+('Swap - Encargos'!Z3)*(1+SUM($B86:$B$228))</f>
        <v>268.83999999999997</v>
      </c>
      <c r="N86" s="4">
        <f>Forward!N86*(1+SUM($B86:$B$228))+(-'Swap - Encargos'!E3-'Swap - Encargos'!$M3)*(1+SUM($B86:$B$228))+('Swap - Encargos'!AA3)*(1+SUM($B86:$B$228))</f>
        <v>254.17599999999999</v>
      </c>
      <c r="O86" s="4">
        <f>Forward!O86*(1+SUM($B86:$B$228))+(-'Swap - Encargos'!F3-'Swap - Encargos'!$M3)*(1+SUM($B86:$B$228))+('Swap - Encargos'!AB3)*(1+SUM($B86:$B$228))</f>
        <v>244.39999999999998</v>
      </c>
      <c r="P86" s="4">
        <f>Forward!P86*(1+SUM($B86:$B$228))+(-'Swap - Encargos'!G3-'Swap - Encargos'!$M3)*(1+SUM($B86:$B$228))+('Swap - Encargos'!AC3)*(1+SUM($B86:$B$228))</f>
        <v>241.95599999999999</v>
      </c>
      <c r="Q86" s="4">
        <f>Forward!Q86*(1+SUM($B86:$B$228))+(-'Swap - Encargos'!H3-'Swap - Encargos'!$M3)*(1+SUM($B86:$B$228))+('Swap - Encargos'!AD3)*(1+SUM($B86:$B$228))</f>
        <v>235.846</v>
      </c>
      <c r="R86" s="4">
        <f>Forward!R86*(1+SUM($B86:$B$228))+(-'Swap - Encargos'!I3-'Swap - Encargos'!$M3)*(1+SUM($B86:$B$228))+('Swap - Encargos'!AE3)*(1+SUM($B86:$B$228))</f>
        <v>229.73599999999999</v>
      </c>
      <c r="S86" s="4">
        <f>Forward!S86*(1+SUM($B86:$B$228))+(-'Swap - Encargos'!J3-'Swap - Encargos'!$M3)*(1+SUM($B86:$B$228))+('Swap - Encargos'!AF3)*(1+SUM($B86:$B$228))</f>
        <v>224.84799999999998</v>
      </c>
      <c r="T86" s="4">
        <f>Forward!T86*(1+SUM($B86:$B$228))+(-'Swap - Encargos'!K3-'Swap - Encargos'!$M3)*(1+SUM($B86:$B$228))+('Swap - Encargos'!AG3)*(1+SUM($B86:$B$228))</f>
        <v>218.73800000000003</v>
      </c>
      <c r="U86" s="4">
        <f>Forward!U86*(1+SUM($B86:$B$228))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283.50400000000002</v>
      </c>
      <c r="X86" s="20">
        <f t="shared" ref="X86:X139" si="1">AVERAGE($W$2:$W$198)</f>
        <v>222.43150030864203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269.81760000000003</v>
      </c>
      <c r="Z86" s="23">
        <f t="shared" ref="Z86:Z139" si="3">AVERAGE($Y$2:$Y$198)</f>
        <v>219.5815925617284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134" si="7">(AE86-W86)</f>
        <v>90.42799999999994</v>
      </c>
      <c r="AJ86" s="9">
        <f t="shared" ref="AJ86:AJ134" si="8">(AE86-W86)/AE86</f>
        <v>0.24183006535947699</v>
      </c>
      <c r="AK86" s="9">
        <f t="shared" ref="AK86:AK130" si="9">IF(AJ86&gt;0,AJ86,0)</f>
        <v>0.24183006535947699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Encargos'!B4-'Swap - Encargos'!$M4)*(1+SUM($B87:$B$228))+('Swap - Encargos'!X4)*(1+SUM($B87:$B$228))</f>
        <v>198.30579999999998</v>
      </c>
      <c r="L87" s="4">
        <f>Forward!L87*(1+SUM($B87:$B$228))+(-'Swap - Encargos'!C4-'Swap - Encargos'!$M4)*(1+SUM($B87:$B$228))+('Swap - Encargos'!Y4)*(1+SUM($B87:$B$228))</f>
        <v>277.38479999999998</v>
      </c>
      <c r="M87" s="4">
        <f>Forward!M87*(1+SUM($B87:$B$228))+(-'Swap - Encargos'!D4-'Swap - Encargos'!$M4)*(1+SUM($B87:$B$228))+('Swap - Encargos'!Z4)*(1+SUM($B87:$B$228))</f>
        <v>273.73499999999996</v>
      </c>
      <c r="N87" s="4">
        <f>Forward!N87*(1+SUM($B87:$B$228))+(-'Swap - Encargos'!E4-'Swap - Encargos'!$M4)*(1+SUM($B87:$B$228))+('Swap - Encargos'!AA4)*(1+SUM($B87:$B$228))</f>
        <v>253.05279999999999</v>
      </c>
      <c r="O87" s="4">
        <f>Forward!O87*(1+SUM($B87:$B$228))+(-'Swap - Encargos'!F4-'Swap - Encargos'!$M4)*(1+SUM($B87:$B$228))+('Swap - Encargos'!AB4)*(1+SUM($B87:$B$228))</f>
        <v>246.96979999999999</v>
      </c>
      <c r="P87" s="4">
        <f>Forward!P87*(1+SUM($B87:$B$228))+(-'Swap - Encargos'!G4-'Swap - Encargos'!$M4)*(1+SUM($B87:$B$228))+('Swap - Encargos'!AC4)*(1+SUM($B87:$B$228))</f>
        <v>242.10339999999997</v>
      </c>
      <c r="Q87" s="4">
        <f>Forward!Q87*(1+SUM($B87:$B$228))+(-'Swap - Encargos'!H4-'Swap - Encargos'!$M4)*(1+SUM($B87:$B$228))+('Swap - Encargos'!AD4)*(1+SUM($B87:$B$228))</f>
        <v>238.45359999999997</v>
      </c>
      <c r="R87" s="4">
        <f>Forward!R87*(1+SUM($B87:$B$228))+(-'Swap - Encargos'!I4-'Swap - Encargos'!$M4)*(1+SUM($B87:$B$228))+('Swap - Encargos'!AE4)*(1+SUM($B87:$B$228))</f>
        <v>231.15399999999997</v>
      </c>
      <c r="S87" s="4">
        <f>Forward!S87*(1+SUM($B87:$B$228))+(-'Swap - Encargos'!J4-'Swap - Encargos'!$M4)*(1+SUM($B87:$B$228))+('Swap - Encargos'!AF4)*(1+SUM($B87:$B$228))</f>
        <v>225.07099999999997</v>
      </c>
      <c r="T87" s="4">
        <f>Forward!T87*(1+SUM($B87:$B$228))+(-'Swap - Encargos'!K4-'Swap - Encargos'!$M4)*(1+SUM($B87:$B$228))+('Swap - Encargos'!AG4)*(1+SUM($B87:$B$228))</f>
        <v>220.20459999999997</v>
      </c>
      <c r="U87" s="4">
        <f>Forward!U87*(1+SUM($B87:$B$228))</f>
        <v>0</v>
      </c>
      <c r="V87" s="6"/>
      <c r="W87" s="20">
        <f t="shared" si="0"/>
        <v>251.32928333333328</v>
      </c>
      <c r="X87" s="20">
        <f t="shared" si="1"/>
        <v>222.43150030864203</v>
      </c>
      <c r="Y87" s="23">
        <f t="shared" si="2"/>
        <v>250.61959999999996</v>
      </c>
      <c r="Z87" s="23">
        <f t="shared" si="3"/>
        <v>219.5815925617284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122.60271666666668</v>
      </c>
      <c r="AJ87" s="9">
        <f t="shared" si="8"/>
        <v>0.327874363966354</v>
      </c>
      <c r="AK87" s="9">
        <f t="shared" si="9"/>
        <v>0.327874363966354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Encargos'!B5-'Swap - Encargos'!$M5)*(1+SUM($B88:$B$228))+('Swap - Encargos'!X5)*(1+SUM($B88:$B$228))</f>
        <v>243.71300000000002</v>
      </c>
      <c r="L88" s="4">
        <f>Forward!L88*(1+SUM($B88:$B$228))+(-'Swap - Encargos'!C5-'Swap - Encargos'!$M5)*(1+SUM($B88:$B$228))+('Swap - Encargos'!Y5)*(1+SUM($B88:$B$228))</f>
        <v>312.48350000000005</v>
      </c>
      <c r="M88" s="4">
        <f>Forward!M88*(1+SUM($B88:$B$228))+(-'Swap - Encargos'!D5-'Swap - Encargos'!$M5)*(1+SUM($B88:$B$228))+('Swap - Encargos'!Z5)*(1+SUM($B88:$B$228))</f>
        <v>277.495</v>
      </c>
      <c r="N88" s="4">
        <f>Forward!N88*(1+SUM($B88:$B$228))+(-'Swap - Encargos'!E5-'Swap - Encargos'!$M5)*(1+SUM($B88:$B$228))+('Swap - Encargos'!AA5)*(1+SUM($B88:$B$228))</f>
        <v>247.33250000000001</v>
      </c>
      <c r="O88" s="4">
        <f>Forward!O88*(1+SUM($B88:$B$228))+(-'Swap - Encargos'!F5-'Swap - Encargos'!$M5)*(1+SUM($B88:$B$228))+('Swap - Encargos'!AB5)*(1+SUM($B88:$B$228))</f>
        <v>246.12600000000003</v>
      </c>
      <c r="P88" s="4">
        <f>Forward!P88*(1+SUM($B88:$B$228))+(-'Swap - Encargos'!G5-'Swap - Encargos'!$M5)*(1+SUM($B88:$B$228))+('Swap - Encargos'!AC5)*(1+SUM($B88:$B$228))</f>
        <v>237.68050000000005</v>
      </c>
      <c r="Q88" s="4">
        <f>Forward!Q88*(1+SUM($B88:$B$228))+(-'Swap - Encargos'!H5-'Swap - Encargos'!$M5)*(1+SUM($B88:$B$228))+('Swap - Encargos'!AD5)*(1+SUM($B88:$B$228))</f>
        <v>232.8545</v>
      </c>
      <c r="R88" s="4">
        <f>Forward!R88*(1+SUM($B88:$B$228))+(-'Swap - Encargos'!I5-'Swap - Encargos'!$M5)*(1+SUM($B88:$B$228))+('Swap - Encargos'!AE5)*(1+SUM($B88:$B$228))</f>
        <v>230.44150000000002</v>
      </c>
      <c r="S88" s="4">
        <f>Forward!S88*(1+SUM($B88:$B$228))+(-'Swap - Encargos'!J5-'Swap - Encargos'!$M5)*(1+SUM($B88:$B$228))+('Swap - Encargos'!AF5)*(1+SUM($B88:$B$228))</f>
        <v>225.61550000000003</v>
      </c>
      <c r="T88" s="4">
        <f>Forward!T88*(1+SUM($B88:$B$228))+(-'Swap - Encargos'!K5-'Swap - Encargos'!$M5)*(1+SUM($B88:$B$228))+('Swap - Encargos'!AG5)*(1+SUM($B88:$B$228))</f>
        <v>218.37650000000002</v>
      </c>
      <c r="U88" s="4">
        <f>Forward!U88*(1+SUM($B88:$B$228))</f>
        <v>0</v>
      </c>
      <c r="V88" s="6"/>
      <c r="W88" s="20">
        <f t="shared" si="0"/>
        <v>278.09825000000006</v>
      </c>
      <c r="X88" s="20">
        <f t="shared" si="1"/>
        <v>222.43150030864203</v>
      </c>
      <c r="Y88" s="23">
        <f t="shared" si="2"/>
        <v>265.22891666666669</v>
      </c>
      <c r="Z88" s="23">
        <f t="shared" si="3"/>
        <v>219.5815925617284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95.833749999999895</v>
      </c>
      <c r="AJ88" s="9">
        <f t="shared" si="8"/>
        <v>0.25628657082036282</v>
      </c>
      <c r="AK88" s="9">
        <f t="shared" si="9"/>
        <v>0.25628657082036282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Encargos'!B6-'Swap - Encargos'!$M6)*(1+SUM($B89:$B$228))+('Swap - Encargos'!X6)*(1+SUM($B89:$B$228))</f>
        <v>216.63460000000001</v>
      </c>
      <c r="L89" s="4">
        <f>Forward!L89*(1+SUM($B89:$B$228))+(-'Swap - Encargos'!C6-'Swap - Encargos'!$M6)*(1+SUM($B89:$B$228))+('Swap - Encargos'!Y6)*(1+SUM($B89:$B$228))</f>
        <v>298.76530000000002</v>
      </c>
      <c r="M89" s="4">
        <f>Forward!M89*(1+SUM($B89:$B$228))+(-'Swap - Encargos'!D6-'Swap - Encargos'!$M6)*(1+SUM($B89:$B$228))+('Swap - Encargos'!Z6)*(1+SUM($B89:$B$228))</f>
        <v>280.91080000000005</v>
      </c>
      <c r="N89" s="4">
        <f>Forward!N89*(1+SUM($B89:$B$228))+(-'Swap - Encargos'!E6-'Swap - Encargos'!$M6)*(1+SUM($B89:$B$228))+('Swap - Encargos'!AA6)*(1+SUM($B89:$B$228))</f>
        <v>249.96300000000002</v>
      </c>
      <c r="O89" s="4">
        <f>Forward!O89*(1+SUM($B89:$B$228))+(-'Swap - Encargos'!F6-'Swap - Encargos'!$M6)*(1+SUM($B89:$B$228))+('Swap - Encargos'!AB6)*(1+SUM($B89:$B$228))</f>
        <v>239.25030000000001</v>
      </c>
      <c r="P89" s="4">
        <f>Forward!P89*(1+SUM($B89:$B$228))+(-'Swap - Encargos'!G6-'Swap - Encargos'!$M6)*(1+SUM($B89:$B$228))+('Swap - Encargos'!AC6)*(1+SUM($B89:$B$228))</f>
        <v>235.67940000000004</v>
      </c>
      <c r="Q89" s="4">
        <f>Forward!Q89*(1+SUM($B89:$B$228))+(-'Swap - Encargos'!H6-'Swap - Encargos'!$M6)*(1+SUM($B89:$B$228))+('Swap - Encargos'!AD6)*(1+SUM($B89:$B$228))</f>
        <v>232.10850000000002</v>
      </c>
      <c r="R89" s="4">
        <f>Forward!R89*(1+SUM($B89:$B$228))+(-'Swap - Encargos'!I6-'Swap - Encargos'!$M6)*(1+SUM($B89:$B$228))+('Swap - Encargos'!AE6)*(1+SUM($B89:$B$228))</f>
        <v>227.34730000000002</v>
      </c>
      <c r="S89" s="4">
        <f>Forward!S89*(1+SUM($B89:$B$228))+(-'Swap - Encargos'!J6-'Swap - Encargos'!$M6)*(1+SUM($B89:$B$228))+('Swap - Encargos'!AF6)*(1+SUM($B89:$B$228))</f>
        <v>223.77640000000002</v>
      </c>
      <c r="T89" s="4">
        <f>Forward!T89*(1+SUM($B89:$B$228))+(-'Swap - Encargos'!K6-'Swap - Encargos'!$M6)*(1+SUM($B89:$B$228))+('Swap - Encargos'!AG6)*(1+SUM($B89:$B$228))</f>
        <v>219.01520000000002</v>
      </c>
      <c r="U89" s="4">
        <f>Forward!U89*(1+SUM($B89:$B$228))</f>
        <v>0</v>
      </c>
      <c r="V89" s="6"/>
      <c r="W89" s="20">
        <f t="shared" si="0"/>
        <v>268.21426666666662</v>
      </c>
      <c r="X89" s="20">
        <f t="shared" si="1"/>
        <v>222.43150030864203</v>
      </c>
      <c r="Y89" s="23">
        <f t="shared" si="2"/>
        <v>258.05704000000003</v>
      </c>
      <c r="Z89" s="23">
        <f t="shared" si="3"/>
        <v>219.5815925617284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105.71773333333334</v>
      </c>
      <c r="AJ89" s="9">
        <f t="shared" si="8"/>
        <v>0.28271913966532247</v>
      </c>
      <c r="AK89" s="9">
        <f t="shared" si="9"/>
        <v>0.28271913966532247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Encargos'!B7-'Swap - Encargos'!$M7)*(1+SUM($B90:$B$228))+('Swap - Encargos'!X7)*(1+SUM($B90:$B$228))</f>
        <v>212.346</v>
      </c>
      <c r="L90" s="4">
        <f>Forward!L90*(1+SUM($B90:$B$228))+(-'Swap - Encargos'!C7-'Swap - Encargos'!$M7)*(1+SUM($B90:$B$228))+('Swap - Encargos'!Y7)*(1+SUM($B90:$B$228))</f>
        <v>270.15129999999999</v>
      </c>
      <c r="M90" s="4">
        <f>Forward!M90*(1+SUM($B90:$B$228))+(-'Swap - Encargos'!D7-'Swap - Encargos'!$M7)*(1+SUM($B90:$B$228))+('Swap - Encargos'!Z7)*(1+SUM($B90:$B$228))</f>
        <v>276.04979999999995</v>
      </c>
      <c r="N90" s="4">
        <f>Forward!N90*(1+SUM($B90:$B$228))+(-'Swap - Encargos'!E7-'Swap - Encargos'!$M7)*(1+SUM($B90:$B$228))+('Swap - Encargos'!AA7)*(1+SUM($B90:$B$228))</f>
        <v>263.07310000000001</v>
      </c>
      <c r="O90" s="4">
        <f>Forward!O90*(1+SUM($B90:$B$228))+(-'Swap - Encargos'!F7-'Swap - Encargos'!$M7)*(1+SUM($B90:$B$228))+('Swap - Encargos'!AB7)*(1+SUM($B90:$B$228))</f>
        <v>243.01819999999998</v>
      </c>
      <c r="P90" s="4">
        <f>Forward!P90*(1+SUM($B90:$B$228))+(-'Swap - Encargos'!G7-'Swap - Encargos'!$M7)*(1+SUM($B90:$B$228))+('Swap - Encargos'!AC7)*(1+SUM($B90:$B$228))</f>
        <v>240.65879999999999</v>
      </c>
      <c r="Q90" s="4">
        <f>Forward!Q90*(1+SUM($B90:$B$228))+(-'Swap - Encargos'!H7-'Swap - Encargos'!$M7)*(1+SUM($B90:$B$228))+('Swap - Encargos'!AD7)*(1+SUM($B90:$B$228))</f>
        <v>238.29939999999999</v>
      </c>
      <c r="R90" s="4">
        <f>Forward!R90*(1+SUM($B90:$B$228))+(-'Swap - Encargos'!I7-'Swap - Encargos'!$M7)*(1+SUM($B90:$B$228))+('Swap - Encargos'!AE7)*(1+SUM($B90:$B$228))</f>
        <v>233.58059999999998</v>
      </c>
      <c r="S90" s="4">
        <f>Forward!S90*(1+SUM($B90:$B$228))+(-'Swap - Encargos'!J7-'Swap - Encargos'!$M7)*(1+SUM($B90:$B$228))+('Swap - Encargos'!AF7)*(1+SUM($B90:$B$228))</f>
        <v>226.50239999999997</v>
      </c>
      <c r="T90" s="4">
        <f>Forward!T90*(1+SUM($B90:$B$228))+(-'Swap - Encargos'!K7-'Swap - Encargos'!$M7)*(1+SUM($B90:$B$228))+('Swap - Encargos'!AG7)*(1+SUM($B90:$B$228))</f>
        <v>224.14299999999997</v>
      </c>
      <c r="U90" s="4">
        <f>Forward!U90*(1+SUM($B90:$B$228))</f>
        <v>0</v>
      </c>
      <c r="V90" s="6"/>
      <c r="W90" s="20">
        <f t="shared" si="0"/>
        <v>258.48537777777779</v>
      </c>
      <c r="X90" s="20">
        <f t="shared" si="1"/>
        <v>222.43150030864203</v>
      </c>
      <c r="Y90" s="23">
        <f t="shared" si="2"/>
        <v>254.81519999999998</v>
      </c>
      <c r="Z90" s="23">
        <f t="shared" si="3"/>
        <v>219.5815925617284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115.44662222222217</v>
      </c>
      <c r="AJ90" s="9">
        <f t="shared" si="8"/>
        <v>0.3087369420702753</v>
      </c>
      <c r="AK90" s="9">
        <f t="shared" si="9"/>
        <v>0.3087369420702753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Encargos'!B8-'Swap - Encargos'!$M8)*(1+SUM($B91:$B$228))+('Swap - Encargos'!X8)*(1+SUM($B91:$B$228))</f>
        <v>204.45000000000002</v>
      </c>
      <c r="L91" s="4">
        <f>Forward!L91*(1+SUM($B91:$B$228))+(-'Swap - Encargos'!C8-'Swap - Encargos'!$M8)*(1+SUM($B91:$B$228))+('Swap - Encargos'!Y8)*(1+SUM($B91:$B$228))</f>
        <v>272.60000000000002</v>
      </c>
      <c r="M91" s="4">
        <f>Forward!M91*(1+SUM($B91:$B$228))+(-'Swap - Encargos'!D8-'Swap - Encargos'!$M8)*(1+SUM($B91:$B$228))+('Swap - Encargos'!Z8)*(1+SUM($B91:$B$228))</f>
        <v>270.25000000000006</v>
      </c>
      <c r="N91" s="4">
        <f>Forward!N91*(1+SUM($B91:$B$228))+(-'Swap - Encargos'!E8-'Swap - Encargos'!$M8)*(1+SUM($B91:$B$228))+('Swap - Encargos'!AA8)*(1+SUM($B91:$B$228))</f>
        <v>240.87500000000003</v>
      </c>
      <c r="O91" s="4">
        <f>Forward!O91*(1+SUM($B91:$B$228))+(-'Swap - Encargos'!F8-'Swap - Encargos'!$M8)*(1+SUM($B91:$B$228))+('Swap - Encargos'!AB8)*(1+SUM($B91:$B$228))</f>
        <v>232.65000000000003</v>
      </c>
      <c r="P91" s="4">
        <f>Forward!P91*(1+SUM($B91:$B$228))+(-'Swap - Encargos'!G8-'Swap - Encargos'!$M8)*(1+SUM($B91:$B$228))+('Swap - Encargos'!AC8)*(1+SUM($B91:$B$228))</f>
        <v>233.82500000000002</v>
      </c>
      <c r="Q91" s="4">
        <f>Forward!Q91*(1+SUM($B91:$B$228))+(-'Swap - Encargos'!H8-'Swap - Encargos'!$M8)*(1+SUM($B91:$B$228))+('Swap - Encargos'!AD8)*(1+SUM($B91:$B$228))</f>
        <v>227.95000000000002</v>
      </c>
      <c r="R91" s="4">
        <f>Forward!R91*(1+SUM($B91:$B$228))+(-'Swap - Encargos'!I8-'Swap - Encargos'!$M8)*(1+SUM($B91:$B$228))+('Swap - Encargos'!AE8)*(1+SUM($B91:$B$228))</f>
        <v>226.77500000000001</v>
      </c>
      <c r="S91" s="4">
        <f>Forward!S91*(1+SUM($B91:$B$228))+(-'Swap - Encargos'!J8-'Swap - Encargos'!$M8)*(1+SUM($B91:$B$228))+('Swap - Encargos'!AF8)*(1+SUM($B91:$B$228))</f>
        <v>222.07500000000002</v>
      </c>
      <c r="T91" s="4">
        <f>Forward!T91*(1+SUM($B91:$B$228))+(-'Swap - Encargos'!K8-'Swap - Encargos'!$M8)*(1+SUM($B91:$B$228))+('Swap - Encargos'!AG8)*(1+SUM($B91:$B$228))</f>
        <v>215.02500000000001</v>
      </c>
      <c r="U91" s="4">
        <f>Forward!U91*(1+SUM($B91:$B$228))</f>
        <v>0</v>
      </c>
      <c r="V91" s="6"/>
      <c r="W91" s="20">
        <f t="shared" si="0"/>
        <v>254.15902777777785</v>
      </c>
      <c r="X91" s="20">
        <f t="shared" si="1"/>
        <v>222.43150030864203</v>
      </c>
      <c r="Y91" s="23">
        <f t="shared" si="2"/>
        <v>246.61291666666668</v>
      </c>
      <c r="Z91" s="23">
        <f t="shared" si="3"/>
        <v>219.5815925617284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119.77297222222211</v>
      </c>
      <c r="AJ91" s="9">
        <f t="shared" si="8"/>
        <v>0.32030682643427716</v>
      </c>
      <c r="AK91" s="9">
        <f t="shared" si="9"/>
        <v>0.32030682643427716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Encargos'!B9-'Swap - Encargos'!$M9)*(1+SUM($B92:$B$228))+('Swap - Encargos'!X9)*(1+SUM($B92:$B$228))</f>
        <v>123.83980000000001</v>
      </c>
      <c r="L92" s="4">
        <f>Forward!L92*(1+SUM($B92:$B$228))+(-'Swap - Encargos'!C9-'Swap - Encargos'!$M9)*(1+SUM($B92:$B$228))+('Swap - Encargos'!Y9)*(1+SUM($B92:$B$228))</f>
        <v>257.02600000000001</v>
      </c>
      <c r="M92" s="4">
        <f>Forward!M92*(1+SUM($B92:$B$228))+(-'Swap - Encargos'!D9-'Swap - Encargos'!$M9)*(1+SUM($B92:$B$228))+('Swap - Encargos'!Z9)*(1+SUM($B92:$B$228))</f>
        <v>259.36260000000004</v>
      </c>
      <c r="N92" s="4">
        <f>Forward!N92*(1+SUM($B92:$B$228))+(-'Swap - Encargos'!E9-'Swap - Encargos'!$M9)*(1+SUM($B92:$B$228))+('Swap - Encargos'!AA9)*(1+SUM($B92:$B$228))</f>
        <v>246.51130000000001</v>
      </c>
      <c r="O92" s="4">
        <f>Forward!O92*(1+SUM($B92:$B$228))+(-'Swap - Encargos'!F9-'Swap - Encargos'!$M9)*(1+SUM($B92:$B$228))+('Swap - Encargos'!AB9)*(1+SUM($B92:$B$228))</f>
        <v>232.49170000000004</v>
      </c>
      <c r="P92" s="4">
        <f>Forward!P92*(1+SUM($B92:$B$228))+(-'Swap - Encargos'!G9-'Swap - Encargos'!$M9)*(1+SUM($B92:$B$228))+('Swap - Encargos'!AC9)*(1+SUM($B92:$B$228))</f>
        <v>233.66000000000003</v>
      </c>
      <c r="Q92" s="4">
        <f>Forward!Q92*(1+SUM($B92:$B$228))+(-'Swap - Encargos'!H9-'Swap - Encargos'!$M9)*(1+SUM($B92:$B$228))+('Swap - Encargos'!AD9)*(1+SUM($B92:$B$228))</f>
        <v>228.98680000000002</v>
      </c>
      <c r="R92" s="4">
        <f>Forward!R92*(1+SUM($B92:$B$228))+(-'Swap - Encargos'!I9-'Swap - Encargos'!$M9)*(1+SUM($B92:$B$228))+('Swap - Encargos'!AE9)*(1+SUM($B92:$B$228))</f>
        <v>224.31360000000004</v>
      </c>
      <c r="S92" s="4">
        <f>Forward!S92*(1+SUM($B92:$B$228))+(-'Swap - Encargos'!J9-'Swap - Encargos'!$M9)*(1+SUM($B92:$B$228))+('Swap - Encargos'!AF9)*(1+SUM($B92:$B$228))</f>
        <v>219.64040000000003</v>
      </c>
      <c r="T92" s="4">
        <f>Forward!T92*(1+SUM($B92:$B$228))+(-'Swap - Encargos'!K9-'Swap - Encargos'!$M9)*(1+SUM($B92:$B$228))+('Swap - Encargos'!AG9)*(1+SUM($B92:$B$228))</f>
        <v>216.13550000000004</v>
      </c>
      <c r="U92" s="4">
        <f>Forward!U92*(1+SUM($B92:$B$228))</f>
        <v>0</v>
      </c>
      <c r="V92" s="6"/>
      <c r="W92" s="20">
        <f t="shared" si="0"/>
        <v>233.85471666666672</v>
      </c>
      <c r="X92" s="20">
        <f t="shared" si="1"/>
        <v>222.43150030864203</v>
      </c>
      <c r="Y92" s="23">
        <f t="shared" si="2"/>
        <v>234.82830000000001</v>
      </c>
      <c r="Z92" s="23">
        <f t="shared" si="3"/>
        <v>219.5815925617284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140.07728333333324</v>
      </c>
      <c r="AJ92" s="9">
        <f t="shared" si="8"/>
        <v>0.37460630096737713</v>
      </c>
      <c r="AK92" s="9">
        <f t="shared" si="9"/>
        <v>0.37460630096737713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Encargos'!B10-'Swap - Encargos'!$M10)*(1+SUM($B93:$B$228))+('Swap - Encargos'!X10)*(1+SUM($B93:$B$228))</f>
        <v>139.83690000000001</v>
      </c>
      <c r="L93" s="4">
        <f>Forward!L93*(1+SUM($B93:$B$228))+(-'Swap - Encargos'!C10-'Swap - Encargos'!$M10)*(1+SUM($B93:$B$228))+('Swap - Encargos'!Y10)*(1+SUM($B93:$B$228))</f>
        <v>247.9461</v>
      </c>
      <c r="M93" s="4">
        <f>Forward!M93*(1+SUM($B93:$B$228))+(-'Swap - Encargos'!D10-'Swap - Encargos'!$M10)*(1+SUM($B93:$B$228))+('Swap - Encargos'!Z10)*(1+SUM($B93:$B$228))</f>
        <v>249.12120000000002</v>
      </c>
      <c r="N93" s="4">
        <f>Forward!N93*(1+SUM($B93:$B$228))+(-'Swap - Encargos'!E10-'Swap - Encargos'!$M10)*(1+SUM($B93:$B$228))+('Swap - Encargos'!AA10)*(1+SUM($B93:$B$228))</f>
        <v>237.37020000000001</v>
      </c>
      <c r="O93" s="4">
        <f>Forward!O93*(1+SUM($B93:$B$228))+(-'Swap - Encargos'!F10-'Swap - Encargos'!$M10)*(1+SUM($B93:$B$228))+('Swap - Encargos'!AB10)*(1+SUM($B93:$B$228))</f>
        <v>233.8449</v>
      </c>
      <c r="P93" s="4">
        <f>Forward!P93*(1+SUM($B93:$B$228))+(-'Swap - Encargos'!G10-'Swap - Encargos'!$M10)*(1+SUM($B93:$B$228))+('Swap - Encargos'!AC10)*(1+SUM($B93:$B$228))</f>
        <v>227.96940000000001</v>
      </c>
      <c r="Q93" s="4">
        <f>Forward!Q93*(1+SUM($B93:$B$228))+(-'Swap - Encargos'!H10-'Swap - Encargos'!$M10)*(1+SUM($B93:$B$228))+('Swap - Encargos'!AD10)*(1+SUM($B93:$B$228))</f>
        <v>230.31960000000004</v>
      </c>
      <c r="R93" s="4">
        <f>Forward!R93*(1+SUM($B93:$B$228))+(-'Swap - Encargos'!I10-'Swap - Encargos'!$M10)*(1+SUM($B93:$B$228))+('Swap - Encargos'!AE10)*(1+SUM($B93:$B$228))</f>
        <v>223.26900000000001</v>
      </c>
      <c r="S93" s="4">
        <f>Forward!S93*(1+SUM($B93:$B$228))+(-'Swap - Encargos'!J10-'Swap - Encargos'!$M10)*(1+SUM($B93:$B$228))+('Swap - Encargos'!AF10)*(1+SUM($B93:$B$228))</f>
        <v>213.86820000000003</v>
      </c>
      <c r="T93" s="4">
        <f>Forward!T93*(1+SUM($B93:$B$228))+(-'Swap - Encargos'!K10-'Swap - Encargos'!$M10)*(1+SUM($B93:$B$228))+('Swap - Encargos'!AG10)*(1+SUM($B93:$B$228))</f>
        <v>210.34290000000001</v>
      </c>
      <c r="U93" s="4">
        <f>Forward!U93*(1+SUM($B93:$B$228))</f>
        <v>0</v>
      </c>
      <c r="V93" s="6"/>
      <c r="W93" s="20">
        <f t="shared" si="0"/>
        <v>231.26620833333331</v>
      </c>
      <c r="X93" s="20">
        <f t="shared" si="1"/>
        <v>222.43150030864203</v>
      </c>
      <c r="Y93" s="23">
        <f t="shared" si="2"/>
        <v>231.90598499999999</v>
      </c>
      <c r="Z93" s="23">
        <f t="shared" si="3"/>
        <v>219.5815925617284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142.66579166666665</v>
      </c>
      <c r="AJ93" s="9">
        <f t="shared" si="8"/>
        <v>0.38152870486255969</v>
      </c>
      <c r="AK93" s="9">
        <f t="shared" si="9"/>
        <v>0.38152870486255969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Encargos'!B11-'Swap - Encargos'!$M11)*(1+SUM($B94:$B$228))+('Swap - Encargos'!X11)*(1+SUM($B94:$B$228))</f>
        <v>162.66059999999999</v>
      </c>
      <c r="L94" s="4">
        <f>Forward!L94*(1+SUM($B94:$B$228))+(-'Swap - Encargos'!C11-'Swap - Encargos'!$M11)*(1+SUM($B94:$B$228))+('Swap - Encargos'!Y11)*(1+SUM($B94:$B$228))</f>
        <v>229.84649999999999</v>
      </c>
      <c r="M94" s="4">
        <f>Forward!M94*(1+SUM($B94:$B$228))+(-'Swap - Encargos'!D11-'Swap - Encargos'!$M11)*(1+SUM($B94:$B$228))+('Swap - Encargos'!Z11)*(1+SUM($B94:$B$228))</f>
        <v>249.8844</v>
      </c>
      <c r="N94" s="4">
        <f>Forward!N94*(1+SUM($B94:$B$228))+(-'Swap - Encargos'!E11-'Swap - Encargos'!$M11)*(1+SUM($B94:$B$228))+('Swap - Encargos'!AA11)*(1+SUM($B94:$B$228))</f>
        <v>246.34830000000002</v>
      </c>
      <c r="O94" s="4">
        <f>Forward!O94*(1+SUM($B94:$B$228))+(-'Swap - Encargos'!F11-'Swap - Encargos'!$M11)*(1+SUM($B94:$B$228))+('Swap - Encargos'!AB11)*(1+SUM($B94:$B$228))</f>
        <v>234.56130000000002</v>
      </c>
      <c r="P94" s="4">
        <f>Forward!P94*(1+SUM($B94:$B$228))+(-'Swap - Encargos'!G11-'Swap - Encargos'!$M11)*(1+SUM($B94:$B$228))+('Swap - Encargos'!AC11)*(1+SUM($B94:$B$228))</f>
        <v>231.02520000000004</v>
      </c>
      <c r="Q94" s="4">
        <f>Forward!Q94*(1+SUM($B94:$B$228))+(-'Swap - Encargos'!H11-'Swap - Encargos'!$M11)*(1+SUM($B94:$B$228))+('Swap - Encargos'!AD11)*(1+SUM($B94:$B$228))</f>
        <v>226.31040000000002</v>
      </c>
      <c r="R94" s="4">
        <f>Forward!R94*(1+SUM($B94:$B$228))+(-'Swap - Encargos'!I11-'Swap - Encargos'!$M11)*(1+SUM($B94:$B$228))+('Swap - Encargos'!AE11)*(1+SUM($B94:$B$228))</f>
        <v>218.05950000000001</v>
      </c>
      <c r="S94" s="4">
        <f>Forward!S94*(1+SUM($B94:$B$228))+(-'Swap - Encargos'!J11-'Swap - Encargos'!$M11)*(1+SUM($B94:$B$228))+('Swap - Encargos'!AF11)*(1+SUM($B94:$B$228))</f>
        <v>214.52340000000004</v>
      </c>
      <c r="T94" s="4">
        <f>Forward!T94*(1+SUM($B94:$B$228))+(-'Swap - Encargos'!K11-'Swap - Encargos'!$M11)*(1+SUM($B94:$B$228))+('Swap - Encargos'!AG11)*(1+SUM($B94:$B$228))</f>
        <v>209.80860000000001</v>
      </c>
      <c r="U94" s="4">
        <f>Forward!U94*(1+SUM($B94:$B$228))</f>
        <v>0</v>
      </c>
      <c r="V94" s="6"/>
      <c r="W94" s="20">
        <f t="shared" si="0"/>
        <v>232.72776666666667</v>
      </c>
      <c r="X94" s="20">
        <f t="shared" si="1"/>
        <v>222.43150030864203</v>
      </c>
      <c r="Y94" s="23">
        <f t="shared" si="2"/>
        <v>233.77550000000002</v>
      </c>
      <c r="Z94" s="23">
        <f t="shared" si="3"/>
        <v>219.5815925617284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141.20423333333329</v>
      </c>
      <c r="AJ94" s="9">
        <f t="shared" si="8"/>
        <v>0.37762008422208665</v>
      </c>
      <c r="AK94" s="9">
        <f t="shared" si="9"/>
        <v>0.37762008422208665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Encargos'!B12-'Swap - Encargos'!$M12)*(1+SUM($B95:$B$228))+('Swap - Encargos'!X12)*(1+SUM($B95:$B$228))</f>
        <v>139.4288</v>
      </c>
      <c r="L95" s="4">
        <f>Forward!L95*(1+SUM($B95:$B$228))+(-'Swap - Encargos'!C12-'Swap - Encargos'!$M12)*(1+SUM($B95:$B$228))+('Swap - Encargos'!Y12)*(1+SUM($B95:$B$228))</f>
        <v>200.87200000000001</v>
      </c>
      <c r="M95" s="4">
        <f>Forward!M95*(1+SUM($B95:$B$228))+(-'Swap - Encargos'!D12-'Swap - Encargos'!$M12)*(1+SUM($B95:$B$228))+('Swap - Encargos'!Z12)*(1+SUM($B95:$B$228))</f>
        <v>223.32240000000002</v>
      </c>
      <c r="N95" s="4">
        <f>Forward!N95*(1+SUM($B95:$B$228))+(-'Swap - Encargos'!E12-'Swap - Encargos'!$M12)*(1+SUM($B95:$B$228))+('Swap - Encargos'!AA12)*(1+SUM($B95:$B$228))</f>
        <v>228.0488</v>
      </c>
      <c r="O95" s="4">
        <f>Forward!O95*(1+SUM($B95:$B$228))+(-'Swap - Encargos'!F12-'Swap - Encargos'!$M12)*(1+SUM($B95:$B$228))+('Swap - Encargos'!AB12)*(1+SUM($B95:$B$228))</f>
        <v>222.14080000000001</v>
      </c>
      <c r="P95" s="4">
        <f>Forward!P95*(1+SUM($B95:$B$228))+(-'Swap - Encargos'!G12-'Swap - Encargos'!$M12)*(1+SUM($B95:$B$228))+('Swap - Encargos'!AC12)*(1+SUM($B95:$B$228))</f>
        <v>217.4144</v>
      </c>
      <c r="Q95" s="4">
        <f>Forward!Q95*(1+SUM($B95:$B$228))+(-'Swap - Encargos'!H12-'Swap - Encargos'!$M12)*(1+SUM($B95:$B$228))+('Swap - Encargos'!AD12)*(1+SUM($B95:$B$228))</f>
        <v>213.86959999999999</v>
      </c>
      <c r="R95" s="4">
        <f>Forward!R95*(1+SUM($B95:$B$228))+(-'Swap - Encargos'!I12-'Swap - Encargos'!$M12)*(1+SUM($B95:$B$228))+('Swap - Encargos'!AE12)*(1+SUM($B95:$B$228))</f>
        <v>210.32479999999998</v>
      </c>
      <c r="S95" s="4">
        <f>Forward!S95*(1+SUM($B95:$B$228))+(-'Swap - Encargos'!J12-'Swap - Encargos'!$M12)*(1+SUM($B95:$B$228))+('Swap - Encargos'!AF12)*(1+SUM($B95:$B$228))</f>
        <v>206.77999999999997</v>
      </c>
      <c r="T95" s="4">
        <f>Forward!T95*(1+SUM($B95:$B$228))+(-'Swap - Encargos'!K12-'Swap - Encargos'!$M12)*(1+SUM($B95:$B$228))+('Swap - Encargos'!AG12)*(1+SUM($B95:$B$228))</f>
        <v>202.05360000000002</v>
      </c>
      <c r="U95" s="4">
        <f>Forward!U95*(1+SUM($B95:$B$228))</f>
        <v>0</v>
      </c>
      <c r="V95" s="6"/>
      <c r="W95" s="20">
        <f t="shared" si="0"/>
        <v>210.02940000000001</v>
      </c>
      <c r="X95" s="20">
        <f t="shared" si="1"/>
        <v>222.43150030864203</v>
      </c>
      <c r="Y95" s="23">
        <f t="shared" si="2"/>
        <v>214.46039999999999</v>
      </c>
      <c r="Z95" s="23">
        <f t="shared" si="3"/>
        <v>219.5815925617284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163.90259999999995</v>
      </c>
      <c r="AJ95" s="9">
        <f t="shared" si="8"/>
        <v>0.43832194088764792</v>
      </c>
      <c r="AK95" s="9">
        <f t="shared" si="9"/>
        <v>0.43832194088764792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Encargos'!B13-'Swap - Encargos'!$M13)*(1+SUM($B96:$B$228))+('Swap - Encargos'!X13)*(1+SUM($B96:$B$228))</f>
        <v>131.67840000000001</v>
      </c>
      <c r="L96" s="4">
        <f>Forward!L96*(1+SUM($B96:$B$228))+(-'Swap - Encargos'!C13-'Swap - Encargos'!$M13)*(1+SUM($B96:$B$228))+('Swap - Encargos'!Y13)*(1+SUM($B96:$B$228))</f>
        <v>151.6653</v>
      </c>
      <c r="M96" s="4">
        <f>Forward!M96*(1+SUM($B96:$B$228))+(-'Swap - Encargos'!D13-'Swap - Encargos'!$M13)*(1+SUM($B96:$B$228))+('Swap - Encargos'!Z13)*(1+SUM($B96:$B$228))</f>
        <v>197.51759999999999</v>
      </c>
      <c r="N96" s="4">
        <f>Forward!N96*(1+SUM($B96:$B$228))+(-'Swap - Encargos'!E13-'Swap - Encargos'!$M13)*(1+SUM($B96:$B$228))+('Swap - Encargos'!AA13)*(1+SUM($B96:$B$228))</f>
        <v>209.27459999999999</v>
      </c>
      <c r="O96" s="4">
        <f>Forward!O96*(1+SUM($B96:$B$228))+(-'Swap - Encargos'!F13-'Swap - Encargos'!$M13)*(1+SUM($B96:$B$228))+('Swap - Encargos'!AB13)*(1+SUM($B96:$B$228))</f>
        <v>203.39609999999999</v>
      </c>
      <c r="P96" s="4">
        <f>Forward!P96*(1+SUM($B96:$B$228))+(-'Swap - Encargos'!G13-'Swap - Encargos'!$M13)*(1+SUM($B96:$B$228))+('Swap - Encargos'!AC13)*(1+SUM($B96:$B$228))</f>
        <v>213.97740000000002</v>
      </c>
      <c r="Q96" s="4">
        <f>Forward!Q96*(1+SUM($B96:$B$228))+(-'Swap - Encargos'!H13-'Swap - Encargos'!$M13)*(1+SUM($B96:$B$228))+('Swap - Encargos'!AD13)*(1+SUM($B96:$B$228))</f>
        <v>210.4503</v>
      </c>
      <c r="R96" s="4">
        <f>Forward!R96*(1+SUM($B96:$B$228))+(-'Swap - Encargos'!I13-'Swap - Encargos'!$M13)*(1+SUM($B96:$B$228))+('Swap - Encargos'!AE13)*(1+SUM($B96:$B$228))</f>
        <v>210.4503</v>
      </c>
      <c r="S96" s="4">
        <f>Forward!S96*(1+SUM($B96:$B$228))+(-'Swap - Encargos'!J13-'Swap - Encargos'!$M13)*(1+SUM($B96:$B$228))+('Swap - Encargos'!AF13)*(1+SUM($B96:$B$228))</f>
        <v>204.5718</v>
      </c>
      <c r="T96" s="4">
        <f>Forward!T96*(1+SUM($B96:$B$228))+(-'Swap - Encargos'!K13-'Swap - Encargos'!$M13)*(1+SUM($B96:$B$228))+('Swap - Encargos'!AG13)*(1+SUM($B96:$B$228))</f>
        <v>198.69329999999999</v>
      </c>
      <c r="U96" s="4">
        <f>Forward!U96*(1+SUM($B96:$B$228))</f>
        <v>0</v>
      </c>
      <c r="V96" s="6"/>
      <c r="W96" s="20">
        <f t="shared" si="0"/>
        <v>181.8416</v>
      </c>
      <c r="X96" s="20">
        <f t="shared" si="1"/>
        <v>222.43150030864203</v>
      </c>
      <c r="Y96" s="23">
        <f t="shared" si="2"/>
        <v>192.4229</v>
      </c>
      <c r="Z96" s="23">
        <f t="shared" si="3"/>
        <v>219.5815925617284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192.09039999999996</v>
      </c>
      <c r="AJ96" s="9">
        <f t="shared" si="8"/>
        <v>0.5137040959318806</v>
      </c>
      <c r="AK96" s="9">
        <f t="shared" si="9"/>
        <v>0.5137040959318806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Encargos'!B14-'Swap - Encargos'!$M14)*(1+SUM($B97:$B$228))+('Swap - Encargos'!X14)*(1+SUM($B97:$B$228))</f>
        <v>135.90559999999999</v>
      </c>
      <c r="L97" s="4">
        <f>Forward!L97*(1+SUM($B97:$B$228))+(-'Swap - Encargos'!C14-'Swap - Encargos'!$M14)*(1+SUM($B97:$B$228))+('Swap - Encargos'!Y14)*(1+SUM($B97:$B$228))</f>
        <v>147.62159999999997</v>
      </c>
      <c r="M97" s="4">
        <f>Forward!M97*(1+SUM($B97:$B$228))+(-'Swap - Encargos'!D14-'Swap - Encargos'!$M14)*(1+SUM($B97:$B$228))+('Swap - Encargos'!Z14)*(1+SUM($B97:$B$228))</f>
        <v>190.97079999999997</v>
      </c>
      <c r="N97" s="4">
        <f>Forward!N97*(1+SUM($B97:$B$228))+(-'Swap - Encargos'!E14-'Swap - Encargos'!$M14)*(1+SUM($B97:$B$228))+('Swap - Encargos'!AA14)*(1+SUM($B97:$B$228))</f>
        <v>205.02999999999997</v>
      </c>
      <c r="O97" s="4">
        <f>Forward!O97*(1+SUM($B97:$B$228))+(-'Swap - Encargos'!F14-'Swap - Encargos'!$M14)*(1+SUM($B97:$B$228))+('Swap - Encargos'!AB14)*(1+SUM($B97:$B$228))</f>
        <v>196.82879999999997</v>
      </c>
      <c r="P97" s="4">
        <f>Forward!P97*(1+SUM($B97:$B$228))+(-'Swap - Encargos'!G14-'Swap - Encargos'!$M14)*(1+SUM($B97:$B$228))+('Swap - Encargos'!AC14)*(1+SUM($B97:$B$228))</f>
        <v>219.08920000000001</v>
      </c>
      <c r="Q97" s="4">
        <f>Forward!Q97*(1+SUM($B97:$B$228))+(-'Swap - Encargos'!H14-'Swap - Encargos'!$M14)*(1+SUM($B97:$B$228))+('Swap - Encargos'!AD14)*(1+SUM($B97:$B$228))</f>
        <v>217.91759999999999</v>
      </c>
      <c r="R97" s="4">
        <f>Forward!R97*(1+SUM($B97:$B$228))+(-'Swap - Encargos'!I14-'Swap - Encargos'!$M14)*(1+SUM($B97:$B$228))+('Swap - Encargos'!AE14)*(1+SUM($B97:$B$228))</f>
        <v>206.20159999999998</v>
      </c>
      <c r="S97" s="4">
        <f>Forward!S97*(1+SUM($B97:$B$228))+(-'Swap - Encargos'!J14-'Swap - Encargos'!$M14)*(1+SUM($B97:$B$228))+('Swap - Encargos'!AF14)*(1+SUM($B97:$B$228))</f>
        <v>202.68679999999998</v>
      </c>
      <c r="T97" s="4">
        <f>Forward!T97*(1+SUM($B97:$B$228))+(-'Swap - Encargos'!K14-'Swap - Encargos'!$M14)*(1+SUM($B97:$B$228))+('Swap - Encargos'!AG14)*(1+SUM($B97:$B$228))</f>
        <v>196.8288</v>
      </c>
      <c r="U97" s="4">
        <f>Forward!U97*(1+SUM($B97:$B$228))</f>
        <v>0</v>
      </c>
      <c r="V97" s="6"/>
      <c r="W97" s="20">
        <f t="shared" si="0"/>
        <v>179.28734444444444</v>
      </c>
      <c r="X97" s="20">
        <f t="shared" si="1"/>
        <v>222.43150030864203</v>
      </c>
      <c r="Y97" s="23">
        <f t="shared" si="2"/>
        <v>190.52168666666665</v>
      </c>
      <c r="Z97" s="23">
        <f t="shared" si="3"/>
        <v>219.5815925617284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194.64465555555552</v>
      </c>
      <c r="AJ97" s="9">
        <f t="shared" si="8"/>
        <v>0.52053489820490229</v>
      </c>
      <c r="AK97" s="9">
        <f t="shared" si="9"/>
        <v>0.52053489820490229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Encargos'!C15-'Swap - Encargos'!$M15)*(1+SUM($B98:$B$228))+('Swap - Encargos'!Y15)*(1+SUM($B98:$B$228))</f>
        <v>139.84800000000001</v>
      </c>
      <c r="M98" s="4">
        <f>Forward!M98*(1+SUM($B98:$B$228))+(-'Swap - Encargos'!D15-'Swap - Encargos'!$M15)*(1+SUM($B98:$B$228))+('Swap - Encargos'!Z15)*(1+SUM($B98:$B$228))</f>
        <v>159.65979999999999</v>
      </c>
      <c r="N98" s="4">
        <f>Forward!N98*(1+SUM($B98:$B$228))+(-'Swap - Encargos'!E15-'Swap - Encargos'!$M15)*(1+SUM($B98:$B$228))+('Swap - Encargos'!AA15)*(1+SUM($B98:$B$228))</f>
        <v>178.30619999999999</v>
      </c>
      <c r="O98" s="4">
        <f>Forward!O98*(1+SUM($B98:$B$228))+(-'Swap - Encargos'!F15-'Swap - Encargos'!$M15)*(1+SUM($B98:$B$228))+('Swap - Encargos'!AB15)*(1+SUM($B98:$B$228))</f>
        <v>192.291</v>
      </c>
      <c r="P98" s="4">
        <f>Forward!P98*(1+SUM($B98:$B$228))+(-'Swap - Encargos'!G15-'Swap - Encargos'!$M15)*(1+SUM($B98:$B$228))+('Swap - Encargos'!AC15)*(1+SUM($B98:$B$228))</f>
        <v>221.42599999999999</v>
      </c>
      <c r="Q98" s="4">
        <f>Forward!Q98*(1+SUM($B98:$B$228))+(-'Swap - Encargos'!H15-'Swap - Encargos'!$M15)*(1+SUM($B98:$B$228))+('Swap - Encargos'!AD15)*(1+SUM($B98:$B$228))</f>
        <v>216.76439999999997</v>
      </c>
      <c r="R98" s="4">
        <f>Forward!R98*(1+SUM($B98:$B$228))+(-'Swap - Encargos'!I15-'Swap - Encargos'!$M15)*(1+SUM($B98:$B$228))+('Swap - Encargos'!AE15)*(1+SUM($B98:$B$228))</f>
        <v>212.1028</v>
      </c>
      <c r="S98" s="4">
        <f>Forward!S98*(1+SUM($B98:$B$228))+(-'Swap - Encargos'!J15-'Swap - Encargos'!$M15)*(1+SUM($B98:$B$228))+('Swap - Encargos'!AF15)*(1+SUM($B98:$B$228))</f>
        <v>208.60659999999999</v>
      </c>
      <c r="T98" s="4">
        <f>Forward!T98*(1+SUM($B98:$B$228))+(-'Swap - Encargos'!K15-'Swap - Encargos'!$M15)*(1+SUM($B98:$B$228))+('Swap - Encargos'!AG15)*(1+SUM($B98:$B$228))</f>
        <v>201.61420000000001</v>
      </c>
      <c r="U98" s="4">
        <f>Forward!U98*(1+SUM($B98:$B$228))</f>
        <v>0</v>
      </c>
      <c r="V98" s="6"/>
      <c r="W98" s="20">
        <f t="shared" si="0"/>
        <v>159.27133333333333</v>
      </c>
      <c r="X98" s="20">
        <f t="shared" si="1"/>
        <v>222.43150030864203</v>
      </c>
      <c r="Y98" s="23">
        <f t="shared" si="2"/>
        <v>178.30619999999999</v>
      </c>
      <c r="Z98" s="23">
        <f t="shared" si="3"/>
        <v>219.5815925617284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209.92738666666665</v>
      </c>
      <c r="AJ98" s="9">
        <f t="shared" si="8"/>
        <v>0.56860269360269355</v>
      </c>
      <c r="AK98" s="9">
        <f t="shared" si="9"/>
        <v>0.56860269360269355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Encargos'!C16-'Swap - Encargos'!$M16)*(1+SUM($B99:$B$228))+('Swap - Encargos'!Y16)*(1+SUM($B99:$B$228))</f>
        <v>142.69229999999999</v>
      </c>
      <c r="M99" s="4">
        <f>Forward!M99*(1+SUM($B99:$B$228))+(-'Swap - Encargos'!D16-'Swap - Encargos'!$M16)*(1+SUM($B99:$B$228))+('Swap - Encargos'!Z16)*(1+SUM($B99:$B$228))</f>
        <v>150.81299999999999</v>
      </c>
      <c r="N99" s="4">
        <f>Forward!N99*(1+SUM($B99:$B$228))+(-'Swap - Encargos'!E16-'Swap - Encargos'!$M16)*(1+SUM($B99:$B$228))+('Swap - Encargos'!AA16)*(1+SUM($B99:$B$228))</f>
        <v>164.73419999999999</v>
      </c>
      <c r="O99" s="4">
        <f>Forward!O99*(1+SUM($B99:$B$228))+(-'Swap - Encargos'!F16-'Swap - Encargos'!$M16)*(1+SUM($B99:$B$228))+('Swap - Encargos'!AB16)*(1+SUM($B99:$B$228))</f>
        <v>182.13569999999999</v>
      </c>
      <c r="P99" s="4">
        <f>Forward!P99*(1+SUM($B99:$B$228))+(-'Swap - Encargos'!G16-'Swap - Encargos'!$M16)*(1+SUM($B99:$B$228))+('Swap - Encargos'!AC16)*(1+SUM($B99:$B$228))</f>
        <v>227.37959999999998</v>
      </c>
      <c r="Q99" s="4">
        <f>Forward!Q99*(1+SUM($B99:$B$228))+(-'Swap - Encargos'!H16-'Swap - Encargos'!$M16)*(1+SUM($B99:$B$228))+('Swap - Encargos'!AD16)*(1+SUM($B99:$B$228))</f>
        <v>222.73919999999998</v>
      </c>
      <c r="R99" s="4">
        <f>Forward!R99*(1+SUM($B99:$B$228))+(-'Swap - Encargos'!I16-'Swap - Encargos'!$M16)*(1+SUM($B99:$B$228))+('Swap - Encargos'!AE16)*(1+SUM($B99:$B$228))</f>
        <v>214.61849999999998</v>
      </c>
      <c r="S99" s="4">
        <f>Forward!S99*(1+SUM($B99:$B$228))+(-'Swap - Encargos'!J16-'Swap - Encargos'!$M16)*(1+SUM($B99:$B$228))+('Swap - Encargos'!AF16)*(1+SUM($B99:$B$228))</f>
        <v>212.29829999999998</v>
      </c>
      <c r="T99" s="4">
        <f>Forward!T99*(1+SUM($B99:$B$228))+(-'Swap - Encargos'!K16-'Swap - Encargos'!$M16)*(1+SUM($B99:$B$228))+('Swap - Encargos'!AG16)*(1+SUM($B99:$B$228))</f>
        <v>205.33769999999998</v>
      </c>
      <c r="U99" s="4">
        <f>Forward!U99*(1+SUM($B99:$B$228))</f>
        <v>0</v>
      </c>
      <c r="V99" s="6"/>
      <c r="W99" s="20">
        <f t="shared" si="0"/>
        <v>153.84214999999998</v>
      </c>
      <c r="X99" s="20">
        <f t="shared" si="1"/>
        <v>222.43150030864203</v>
      </c>
      <c r="Y99" s="23">
        <f t="shared" si="2"/>
        <v>174.88507499999997</v>
      </c>
      <c r="Z99" s="23">
        <f t="shared" si="3"/>
        <v>219.5815925617284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215.35657</v>
      </c>
      <c r="AJ99" s="9">
        <f t="shared" si="8"/>
        <v>0.58330800821844675</v>
      </c>
      <c r="AK99" s="9">
        <f t="shared" si="9"/>
        <v>0.58330800821844675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Encargos'!C17-'Swap - Encargos'!$M17)*(1+SUM($B100:$B$228))+('Swap - Encargos'!Y17)*(1+SUM($B100:$B$228))</f>
        <v>139.35569999999998</v>
      </c>
      <c r="M100" s="4">
        <f>Forward!M100*(1+SUM($B100:$B$228))+(-'Swap - Encargos'!D17-'Swap - Encargos'!$M17)*(1+SUM($B100:$B$228))+('Swap - Encargos'!Z17)*(1+SUM($B100:$B$228))</f>
        <v>154.3278</v>
      </c>
      <c r="N100" s="4">
        <f>Forward!N100*(1+SUM($B100:$B$228))+(-'Swap - Encargos'!E17-'Swap - Encargos'!$M17)*(1+SUM($B100:$B$228))+('Swap - Encargos'!AA17)*(1+SUM($B100:$B$228))</f>
        <v>156.63120000000001</v>
      </c>
      <c r="O100" s="4">
        <f>Forward!O100*(1+SUM($B100:$B$228))+(-'Swap - Encargos'!F17-'Swap - Encargos'!$M17)*(1+SUM($B100:$B$228))+('Swap - Encargos'!AB17)*(1+SUM($B100:$B$228))</f>
        <v>170.45159999999998</v>
      </c>
      <c r="P100" s="4">
        <f>Forward!P100*(1+SUM($B100:$B$228))+(-'Swap - Encargos'!G17-'Swap - Encargos'!$M17)*(1+SUM($B100:$B$228))+('Swap - Encargos'!AC17)*(1+SUM($B100:$B$228))</f>
        <v>195.78899999999999</v>
      </c>
      <c r="Q100" s="4">
        <f>Forward!Q100*(1+SUM($B100:$B$228))+(-'Swap - Encargos'!H17-'Swap - Encargos'!$M17)*(1+SUM($B100:$B$228))+('Swap - Encargos'!AD17)*(1+SUM($B100:$B$228))</f>
        <v>214.21620000000001</v>
      </c>
      <c r="R100" s="4">
        <f>Forward!R100*(1+SUM($B100:$B$228))+(-'Swap - Encargos'!I17-'Swap - Encargos'!$M17)*(1+SUM($B100:$B$228))+('Swap - Encargos'!AE17)*(1+SUM($B100:$B$228))</f>
        <v>203.8509</v>
      </c>
      <c r="S100" s="4">
        <f>Forward!S100*(1+SUM($B100:$B$228))+(-'Swap - Encargos'!J17-'Swap - Encargos'!$M17)*(1+SUM($B100:$B$228))+('Swap - Encargos'!AF17)*(1+SUM($B100:$B$228))</f>
        <v>202.69920000000002</v>
      </c>
      <c r="T100" s="4">
        <f>Forward!T100*(1+SUM($B100:$B$228))+(-'Swap - Encargos'!K17-'Swap - Encargos'!$M17)*(1+SUM($B100:$B$228))+('Swap - Encargos'!AG17)*(1+SUM($B100:$B$228))</f>
        <v>194.63730000000001</v>
      </c>
      <c r="U100" s="4">
        <f>Forward!U100*(1+SUM($B100:$B$228))</f>
        <v>0</v>
      </c>
      <c r="V100" s="6"/>
      <c r="W100" s="20">
        <f t="shared" si="0"/>
        <v>151.83244999999999</v>
      </c>
      <c r="X100" s="20">
        <f t="shared" si="1"/>
        <v>222.43150030864203</v>
      </c>
      <c r="Y100" s="23">
        <f t="shared" si="2"/>
        <v>165.80641</v>
      </c>
      <c r="Z100" s="23">
        <f t="shared" si="3"/>
        <v>219.5815925617284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217.36626999999999</v>
      </c>
      <c r="AJ100" s="9">
        <f t="shared" si="8"/>
        <v>0.58875141820643362</v>
      </c>
      <c r="AK100" s="9">
        <f t="shared" si="9"/>
        <v>0.58875141820643362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Encargos'!C18-'Swap - Encargos'!$M18)*(1+SUM($B101:$B$228))+('Swap - Encargos'!Y18)*(1+SUM($B101:$B$228))</f>
        <v>130.48439999999999</v>
      </c>
      <c r="M101" s="4">
        <f>Forward!M101*(1+SUM($B101:$B$228))+(-'Swap - Encargos'!D18-'Swap - Encargos'!$M18)*(1+SUM($B101:$B$228))+('Swap - Encargos'!Z18)*(1+SUM($B101:$B$228))</f>
        <v>137.35200000000003</v>
      </c>
      <c r="N101" s="4">
        <f>Forward!N101*(1+SUM($B101:$B$228))+(-'Swap - Encargos'!E18-'Swap - Encargos'!$M18)*(1+SUM($B101:$B$228))+('Swap - Encargos'!AA18)*(1+SUM($B101:$B$228))</f>
        <v>141.93040000000002</v>
      </c>
      <c r="O101" s="4">
        <f>Forward!O101*(1+SUM($B101:$B$228))+(-'Swap - Encargos'!F18-'Swap - Encargos'!$M18)*(1+SUM($B101:$B$228))+('Swap - Encargos'!AB18)*(1+SUM($B101:$B$228))</f>
        <v>157.95480000000001</v>
      </c>
      <c r="P101" s="4">
        <f>Forward!P101*(1+SUM($B101:$B$228))+(-'Swap - Encargos'!G18-'Swap - Encargos'!$M18)*(1+SUM($B101:$B$228))+('Swap - Encargos'!AC18)*(1+SUM($B101:$B$228))</f>
        <v>186.56979999999999</v>
      </c>
      <c r="Q101" s="4">
        <f>Forward!Q101*(1+SUM($B101:$B$228))+(-'Swap - Encargos'!H18-'Swap - Encargos'!$M18)*(1+SUM($B101:$B$228))+('Swap - Encargos'!AD18)*(1+SUM($B101:$B$228))</f>
        <v>201.4496</v>
      </c>
      <c r="R101" s="4">
        <f>Forward!R101*(1+SUM($B101:$B$228))+(-'Swap - Encargos'!I18-'Swap - Encargos'!$M18)*(1+SUM($B101:$B$228))+('Swap - Encargos'!AE18)*(1+SUM($B101:$B$228))</f>
        <v>202.5942</v>
      </c>
      <c r="S101" s="4">
        <f>Forward!S101*(1+SUM($B101:$B$228))+(-'Swap - Encargos'!J18-'Swap - Encargos'!$M18)*(1+SUM($B101:$B$228))+('Swap - Encargos'!AF18)*(1+SUM($B101:$B$228))</f>
        <v>200.30500000000001</v>
      </c>
      <c r="T101" s="4">
        <f>Forward!T101*(1+SUM($B101:$B$228))+(-'Swap - Encargos'!K18-'Swap - Encargos'!$M18)*(1+SUM($B101:$B$228))+('Swap - Encargos'!AG18)*(1+SUM($B101:$B$228))</f>
        <v>195.72659999999999</v>
      </c>
      <c r="U101" s="4">
        <f>Forward!U101*(1+SUM($B101:$B$228))</f>
        <v>0</v>
      </c>
      <c r="V101" s="6"/>
      <c r="W101" s="20">
        <f t="shared" si="0"/>
        <v>138.87813333333335</v>
      </c>
      <c r="X101" s="20">
        <f t="shared" si="1"/>
        <v>222.43150030864203</v>
      </c>
      <c r="Y101" s="23">
        <f t="shared" si="2"/>
        <v>154.40654000000001</v>
      </c>
      <c r="Z101" s="23">
        <f t="shared" si="3"/>
        <v>219.5815925617284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230.32058666666663</v>
      </c>
      <c r="AJ101" s="9">
        <f t="shared" si="8"/>
        <v>0.62383907145362427</v>
      </c>
      <c r="AK101" s="9">
        <f t="shared" si="9"/>
        <v>0.62383907145362427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Encargos'!C19-'Swap - Encargos'!$M19)*(1+SUM($B102:$B$228))+('Swap - Encargos'!Y19)*(1+SUM($B102:$B$228))</f>
        <v>142.36250000000001</v>
      </c>
      <c r="M102" s="4">
        <f>Forward!M102*(1+SUM($B102:$B$228))+(-'Swap - Encargos'!D19-'Swap - Encargos'!$M19)*(1+SUM($B102:$B$228))+('Swap - Encargos'!Z19)*(1+SUM($B102:$B$228))</f>
        <v>141.2236</v>
      </c>
      <c r="N102" s="4">
        <f>Forward!N102*(1+SUM($B102:$B$228))+(-'Swap - Encargos'!E19-'Swap - Encargos'!$M19)*(1+SUM($B102:$B$228))+('Swap - Encargos'!AA19)*(1+SUM($B102:$B$228))</f>
        <v>153.75149999999999</v>
      </c>
      <c r="O102" s="4">
        <f>Forward!O102*(1+SUM($B102:$B$228))+(-'Swap - Encargos'!F19-'Swap - Encargos'!$M19)*(1+SUM($B102:$B$228))+('Swap - Encargos'!AB19)*(1+SUM($B102:$B$228))</f>
        <v>168.55720000000002</v>
      </c>
      <c r="P102" s="4">
        <f>Forward!P102*(1+SUM($B102:$B$228))+(-'Swap - Encargos'!G19-'Swap - Encargos'!$M19)*(1+SUM($B102:$B$228))+('Swap - Encargos'!AC19)*(1+SUM($B102:$B$228))</f>
        <v>184.5018</v>
      </c>
      <c r="Q102" s="4">
        <f>Forward!Q102*(1+SUM($B102:$B$228))+(-'Swap - Encargos'!H19-'Swap - Encargos'!$M19)*(1+SUM($B102:$B$228))+('Swap - Encargos'!AD19)*(1+SUM($B102:$B$228))</f>
        <v>200.44639999999998</v>
      </c>
      <c r="R102" s="4">
        <f>Forward!R102*(1+SUM($B102:$B$228))+(-'Swap - Encargos'!I19-'Swap - Encargos'!$M19)*(1+SUM($B102:$B$228))+('Swap - Encargos'!AE19)*(1+SUM($B102:$B$228))</f>
        <v>200.44640000000001</v>
      </c>
      <c r="S102" s="4">
        <f>Forward!S102*(1+SUM($B102:$B$228))+(-'Swap - Encargos'!J19-'Swap - Encargos'!$M19)*(1+SUM($B102:$B$228))+('Swap - Encargos'!AF19)*(1+SUM($B102:$B$228))</f>
        <v>194.75189999999998</v>
      </c>
      <c r="T102" s="4">
        <f>Forward!T102*(1+SUM($B102:$B$228))+(-'Swap - Encargos'!K19-'Swap - Encargos'!$M19)*(1+SUM($B102:$B$228))+('Swap - Encargos'!AG19)*(1+SUM($B102:$B$228))</f>
        <v>194.75190000000001</v>
      </c>
      <c r="U102" s="4">
        <f>Forward!U102*(1+SUM($B102:$B$228))</f>
        <v>0</v>
      </c>
      <c r="V102" s="6"/>
      <c r="W102" s="20">
        <f t="shared" si="0"/>
        <v>148.68972222222223</v>
      </c>
      <c r="X102" s="20">
        <f t="shared" si="1"/>
        <v>222.43150030864203</v>
      </c>
      <c r="Y102" s="23">
        <f t="shared" si="2"/>
        <v>161.95157999999998</v>
      </c>
      <c r="Z102" s="23">
        <f t="shared" si="3"/>
        <v>219.5815925617284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220.50899777777775</v>
      </c>
      <c r="AJ102" s="9">
        <f t="shared" si="8"/>
        <v>0.59726371147163715</v>
      </c>
      <c r="AK102" s="9">
        <f t="shared" si="9"/>
        <v>0.59726371147163715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Encargos'!C20-'Swap - Encargos'!$M20)*(1+SUM($B103:$B$228))+('Swap - Encargos'!Y20)*(1+SUM($B103:$B$228))</f>
        <v>138.6652</v>
      </c>
      <c r="M103" s="4">
        <f>Forward!M103*(1+SUM($B103:$B$228))+(-'Swap - Encargos'!D20-'Swap - Encargos'!$M20)*(1+SUM($B103:$B$228))+('Swap - Encargos'!Z20)*(1+SUM($B103:$B$228))</f>
        <v>143.2116</v>
      </c>
      <c r="N103" s="4">
        <f>Forward!N103*(1+SUM($B103:$B$228))+(-'Swap - Encargos'!E20-'Swap - Encargos'!$M20)*(1+SUM($B103:$B$228))+('Swap - Encargos'!AA20)*(1+SUM($B103:$B$228))</f>
        <v>154.57759999999999</v>
      </c>
      <c r="O103" s="4">
        <f>Forward!O103*(1+SUM($B103:$B$228))+(-'Swap - Encargos'!F20-'Swap - Encargos'!$M20)*(1+SUM($B103:$B$228))+('Swap - Encargos'!AB20)*(1+SUM($B103:$B$228))</f>
        <v>161.3972</v>
      </c>
      <c r="P103" s="4">
        <f>Forward!P103*(1+SUM($B103:$B$228))+(-'Swap - Encargos'!G20-'Swap - Encargos'!$M20)*(1+SUM($B103:$B$228))+('Swap - Encargos'!AC20)*(1+SUM($B103:$B$228))</f>
        <v>178.4462</v>
      </c>
      <c r="Q103" s="4">
        <f>Forward!Q103*(1+SUM($B103:$B$228))+(-'Swap - Encargos'!H20-'Swap - Encargos'!$M20)*(1+SUM($B103:$B$228))+('Swap - Encargos'!AD20)*(1+SUM($B103:$B$228))</f>
        <v>196.63180000000003</v>
      </c>
      <c r="R103" s="4">
        <f>Forward!R103*(1+SUM($B103:$B$228))+(-'Swap - Encargos'!I20-'Swap - Encargos'!$M20)*(1+SUM($B103:$B$228))+('Swap - Encargos'!AE20)*(1+SUM($B103:$B$228))</f>
        <v>194.35860000000002</v>
      </c>
      <c r="S103" s="4">
        <f>Forward!S103*(1+SUM($B103:$B$228))+(-'Swap - Encargos'!J20-'Swap - Encargos'!$M20)*(1+SUM($B103:$B$228))+('Swap - Encargos'!AF20)*(1+SUM($B103:$B$228))</f>
        <v>193.22200000000001</v>
      </c>
      <c r="T103" s="4">
        <f>Forward!T103*(1+SUM($B103:$B$228))+(-'Swap - Encargos'!K20-'Swap - Encargos'!$M20)*(1+SUM($B103:$B$228))+('Swap - Encargos'!AG20)*(1+SUM($B103:$B$228))</f>
        <v>187.53900000000002</v>
      </c>
      <c r="U103" s="4">
        <f>Forward!U103*(1+SUM($B103:$B$228))</f>
        <v>0</v>
      </c>
      <c r="V103" s="6"/>
      <c r="W103" s="20">
        <f t="shared" si="0"/>
        <v>148.64202222222221</v>
      </c>
      <c r="X103" s="20">
        <f t="shared" si="1"/>
        <v>222.43150030864203</v>
      </c>
      <c r="Y103" s="23">
        <f t="shared" si="2"/>
        <v>160.09011000000001</v>
      </c>
      <c r="Z103" s="23">
        <f t="shared" si="3"/>
        <v>219.5815925617284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220.55669777777777</v>
      </c>
      <c r="AJ103" s="9">
        <f t="shared" si="8"/>
        <v>0.59739291018608565</v>
      </c>
      <c r="AK103" s="9">
        <f t="shared" si="9"/>
        <v>0.59739291018608565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Encargos'!C21-'Swap - Encargos'!$M21)*(1+SUM($B104:$B$228))+('Swap - Encargos'!Y21)*(1+SUM($B104:$B$228))</f>
        <v>142.17499999999998</v>
      </c>
      <c r="M104" s="4">
        <f>Forward!M104*(1+SUM($B104:$B$228))+(-'Swap - Encargos'!D21-'Swap - Encargos'!$M21)*(1+SUM($B104:$B$228))+('Swap - Encargos'!Z21)*(1+SUM($B104:$B$228))</f>
        <v>142.17499999999998</v>
      </c>
      <c r="N104" s="4">
        <f>Forward!N104*(1+SUM($B104:$B$228))+(-'Swap - Encargos'!E21-'Swap - Encargos'!$M21)*(1+SUM($B104:$B$228))+('Swap - Encargos'!AA21)*(1+SUM($B104:$B$228))</f>
        <v>156.96119999999996</v>
      </c>
      <c r="O104" s="4">
        <f>Forward!O104*(1+SUM($B104:$B$228))+(-'Swap - Encargos'!F21-'Swap - Encargos'!$M21)*(1+SUM($B104:$B$228))+('Swap - Encargos'!AB21)*(1+SUM($B104:$B$228))</f>
        <v>163.78559999999999</v>
      </c>
      <c r="P104" s="4">
        <f>Forward!P104*(1+SUM($B104:$B$228))+(-'Swap - Encargos'!G21-'Swap - Encargos'!$M21)*(1+SUM($B104:$B$228))+('Swap - Encargos'!AC21)*(1+SUM($B104:$B$228))</f>
        <v>170.60999999999999</v>
      </c>
      <c r="Q104" s="4">
        <f>Forward!Q104*(1+SUM($B104:$B$228))+(-'Swap - Encargos'!H21-'Swap - Encargos'!$M21)*(1+SUM($B104:$B$228))+('Swap - Encargos'!AD21)*(1+SUM($B104:$B$228))</f>
        <v>193.35799999999998</v>
      </c>
      <c r="R104" s="4">
        <f>Forward!R104*(1+SUM($B104:$B$228))+(-'Swap - Encargos'!I21-'Swap - Encargos'!$M21)*(1+SUM($B104:$B$228))+('Swap - Encargos'!AE21)*(1+SUM($B104:$B$228))</f>
        <v>188.80839999999998</v>
      </c>
      <c r="S104" s="4">
        <f>Forward!S104*(1+SUM($B104:$B$228))+(-'Swap - Encargos'!J21-'Swap - Encargos'!$M21)*(1+SUM($B104:$B$228))+('Swap - Encargos'!AF21)*(1+SUM($B104:$B$228))</f>
        <v>186.53359999999998</v>
      </c>
      <c r="T104" s="4">
        <f>Forward!T104*(1+SUM($B104:$B$228))+(-'Swap - Encargos'!K21-'Swap - Encargos'!$M21)*(1+SUM($B104:$B$228))+('Swap - Encargos'!AG21)*(1+SUM($B104:$B$228))</f>
        <v>186.53359999999998</v>
      </c>
      <c r="U104" s="4">
        <f>Forward!U104*(1+SUM($B104:$B$228))</f>
        <v>0</v>
      </c>
      <c r="V104" s="6"/>
      <c r="W104" s="20">
        <f t="shared" si="0"/>
        <v>150.70549999999997</v>
      </c>
      <c r="X104" s="20">
        <f t="shared" si="1"/>
        <v>222.43150030864203</v>
      </c>
      <c r="Y104" s="23">
        <f t="shared" si="2"/>
        <v>160.25966</v>
      </c>
      <c r="Z104" s="23">
        <f t="shared" si="3"/>
        <v>219.5815925617284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218.49322000000001</v>
      </c>
      <c r="AJ104" s="9">
        <f t="shared" si="8"/>
        <v>0.59180383940659387</v>
      </c>
      <c r="AK104" s="9">
        <f t="shared" si="9"/>
        <v>0.59180383940659387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Encargos'!C22-'Swap - Encargos'!$M22)*(1+SUM($B105:$B$228))+('Swap - Encargos'!Y22)*(1+SUM($B105:$B$228))</f>
        <v>145.43360000000001</v>
      </c>
      <c r="M105" s="4">
        <f>Forward!M105*(1+SUM($B105:$B$228))+(-'Swap - Encargos'!D22-'Swap - Encargos'!$M22)*(1+SUM($B105:$B$228))+('Swap - Encargos'!Z22)*(1+SUM($B105:$B$228))</f>
        <v>136.34399999999999</v>
      </c>
      <c r="N105" s="4">
        <f>Forward!N105*(1+SUM($B105:$B$228))+(-'Swap - Encargos'!E22-'Swap - Encargos'!$M22)*(1+SUM($B105:$B$228))+('Swap - Encargos'!AA22)*(1+SUM($B105:$B$228))</f>
        <v>153.387</v>
      </c>
      <c r="O105" s="4">
        <f>Forward!O105*(1+SUM($B105:$B$228))+(-'Swap - Encargos'!F22-'Swap - Encargos'!$M22)*(1+SUM($B105:$B$228))+('Swap - Encargos'!AB22)*(1+SUM($B105:$B$228))</f>
        <v>162.47660000000002</v>
      </c>
      <c r="P105" s="4">
        <f>Forward!P105*(1+SUM($B105:$B$228))+(-'Swap - Encargos'!G22-'Swap - Encargos'!$M22)*(1+SUM($B105:$B$228))+('Swap - Encargos'!AC22)*(1+SUM($B105:$B$228))</f>
        <v>179.5196</v>
      </c>
      <c r="Q105" s="4">
        <f>Forward!Q105*(1+SUM($B105:$B$228))+(-'Swap - Encargos'!H22-'Swap - Encargos'!$M22)*(1+SUM($B105:$B$228))+('Swap - Encargos'!AD22)*(1+SUM($B105:$B$228))</f>
        <v>186.33680000000001</v>
      </c>
      <c r="R105" s="4">
        <f>Forward!R105*(1+SUM($B105:$B$228))+(-'Swap - Encargos'!I22-'Swap - Encargos'!$M22)*(1+SUM($B105:$B$228))+('Swap - Encargos'!AE22)*(1+SUM($B105:$B$228))</f>
        <v>187.47300000000001</v>
      </c>
      <c r="S105" s="4">
        <f>Forward!S105*(1+SUM($B105:$B$228))+(-'Swap - Encargos'!J22-'Swap - Encargos'!$M22)*(1+SUM($B105:$B$228))+('Swap - Encargos'!AF22)*(1+SUM($B105:$B$228))</f>
        <v>186.33680000000001</v>
      </c>
      <c r="T105" s="4">
        <f>Forward!T105*(1+SUM($B105:$B$228))+(-'Swap - Encargos'!K22-'Swap - Encargos'!$M22)*(1+SUM($B105:$B$228))+('Swap - Encargos'!AG22)*(1+SUM($B105:$B$228))</f>
        <v>180.65580000000006</v>
      </c>
      <c r="U105" s="4">
        <f>Forward!U105*(1+SUM($B105:$B$228))</f>
        <v>0</v>
      </c>
      <c r="V105" s="6"/>
      <c r="W105" s="20">
        <f t="shared" si="0"/>
        <v>148.36878333333334</v>
      </c>
      <c r="X105" s="20">
        <f t="shared" si="1"/>
        <v>222.43150030864203</v>
      </c>
      <c r="Y105" s="23">
        <f t="shared" si="2"/>
        <v>160.20420000000001</v>
      </c>
      <c r="Z105" s="23">
        <f t="shared" si="3"/>
        <v>219.5815925617284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220.82993666666664</v>
      </c>
      <c r="AJ105" s="9">
        <f t="shared" si="8"/>
        <v>0.59813299641631112</v>
      </c>
      <c r="AK105" s="9">
        <f t="shared" si="9"/>
        <v>0.59813299641631112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Encargos'!C23-'Swap - Encargos'!$M23)*(1+SUM($B106:$B$228))+('Swap - Encargos'!Y23)*(1+SUM($B106:$B$228))</f>
        <v>142.79579999999999</v>
      </c>
      <c r="M106" s="4">
        <f>Forward!M106*(1+SUM($B106:$B$228))+(-'Swap - Encargos'!D23-'Swap - Encargos'!$M23)*(1+SUM($B106:$B$228))+('Swap - Encargos'!Z23)*(1+SUM($B106:$B$228))</f>
        <v>135.99600000000001</v>
      </c>
      <c r="N106" s="4">
        <f>Forward!N106*(1+SUM($B106:$B$228))+(-'Swap - Encargos'!E23-'Swap - Encargos'!$M23)*(1+SUM($B106:$B$228))+('Swap - Encargos'!AA23)*(1+SUM($B106:$B$228))</f>
        <v>145.0624</v>
      </c>
      <c r="O106" s="4">
        <f>Forward!O106*(1+SUM($B106:$B$228))+(-'Swap - Encargos'!F23-'Swap - Encargos'!$M23)*(1+SUM($B106:$B$228))+('Swap - Encargos'!AB23)*(1+SUM($B106:$B$228))</f>
        <v>155.2621</v>
      </c>
      <c r="P106" s="4">
        <f>Forward!P106*(1+SUM($B106:$B$228))+(-'Swap - Encargos'!G23-'Swap - Encargos'!$M23)*(1+SUM($B106:$B$228))+('Swap - Encargos'!AC23)*(1+SUM($B106:$B$228))</f>
        <v>177.9281</v>
      </c>
      <c r="Q106" s="4">
        <f>Forward!Q106*(1+SUM($B106:$B$228))+(-'Swap - Encargos'!H23-'Swap - Encargos'!$M23)*(1+SUM($B106:$B$228))+('Swap - Encargos'!AD23)*(1+SUM($B106:$B$228))</f>
        <v>185.86119999999997</v>
      </c>
      <c r="R106" s="4">
        <f>Forward!R106*(1+SUM($B106:$B$228))+(-'Swap - Encargos'!I23-'Swap - Encargos'!$M23)*(1+SUM($B106:$B$228))+('Swap - Encargos'!AE23)*(1+SUM($B106:$B$228))</f>
        <v>188.12780000000001</v>
      </c>
      <c r="S106" s="4">
        <f>Forward!S106*(1+SUM($B106:$B$228))+(-'Swap - Encargos'!J23-'Swap - Encargos'!$M23)*(1+SUM($B106:$B$228))+('Swap - Encargos'!AF23)*(1+SUM($B106:$B$228))</f>
        <v>182.46129999999999</v>
      </c>
      <c r="T106" s="4">
        <f>Forward!T106*(1+SUM($B106:$B$228))+(-'Swap - Encargos'!K23-'Swap - Encargos'!$M23)*(1+SUM($B106:$B$228))+('Swap - Encargos'!AG23)*(1+SUM($B106:$B$228))</f>
        <v>181.32799999999997</v>
      </c>
      <c r="U106" s="4">
        <f>Forward!U106*(1+SUM($B106:$B$228))</f>
        <v>0</v>
      </c>
      <c r="V106" s="6"/>
      <c r="W106" s="20">
        <f t="shared" si="0"/>
        <v>144.05502222222222</v>
      </c>
      <c r="X106" s="20">
        <f t="shared" si="1"/>
        <v>222.43150030864203</v>
      </c>
      <c r="Y106" s="23">
        <f t="shared" si="2"/>
        <v>157.15093333333334</v>
      </c>
      <c r="Z106" s="23">
        <f t="shared" si="3"/>
        <v>219.5815925617284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225.14369777777776</v>
      </c>
      <c r="AJ106" s="9">
        <f t="shared" si="8"/>
        <v>0.60981711360694257</v>
      </c>
      <c r="AK106" s="9">
        <f t="shared" si="9"/>
        <v>0.60981711360694257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Encargos'!C24-'Swap - Encargos'!$M24)*(1+SUM($B107:$B$228))+('Swap - Encargos'!Y24)*(1+SUM($B107:$B$228))</f>
        <v>145.8603</v>
      </c>
      <c r="M107" s="4">
        <f>Forward!M107*(1+SUM($B107:$B$228))+(-'Swap - Encargos'!D24-'Swap - Encargos'!$M24)*(1+SUM($B107:$B$228))+('Swap - Encargos'!Z24)*(1+SUM($B107:$B$228))</f>
        <v>133.42260000000002</v>
      </c>
      <c r="N107" s="4">
        <f>Forward!N107*(1+SUM($B107:$B$228))+(-'Swap - Encargos'!E24-'Swap - Encargos'!$M24)*(1+SUM($B107:$B$228))+('Swap - Encargos'!AA24)*(1+SUM($B107:$B$228))</f>
        <v>153.77520000000001</v>
      </c>
      <c r="O107" s="4">
        <f>Forward!O107*(1+SUM($B107:$B$228))+(-'Swap - Encargos'!F24-'Swap - Encargos'!$M24)*(1+SUM($B107:$B$228))+('Swap - Encargos'!AB24)*(1+SUM($B107:$B$228))</f>
        <v>165.0822</v>
      </c>
      <c r="P107" s="4">
        <f>Forward!P107*(1+SUM($B107:$B$228))+(-'Swap - Encargos'!G24-'Swap - Encargos'!$M24)*(1+SUM($B107:$B$228))+('Swap - Encargos'!AC24)*(1+SUM($B107:$B$228))</f>
        <v>168.4743</v>
      </c>
      <c r="Q107" s="4">
        <f>Forward!Q107*(1+SUM($B107:$B$228))+(-'Swap - Encargos'!H24-'Swap - Encargos'!$M24)*(1+SUM($B107:$B$228))+('Swap - Encargos'!AD24)*(1+SUM($B107:$B$228))</f>
        <v>183.17340000000002</v>
      </c>
      <c r="R107" s="4">
        <f>Forward!R107*(1+SUM($B107:$B$228))+(-'Swap - Encargos'!I24-'Swap - Encargos'!$M24)*(1+SUM($B107:$B$228))+('Swap - Encargos'!AE24)*(1+SUM($B107:$B$228))</f>
        <v>185.43480000000002</v>
      </c>
      <c r="S107" s="4">
        <f>Forward!S107*(1+SUM($B107:$B$228))+(-'Swap - Encargos'!J24-'Swap - Encargos'!$M24)*(1+SUM($B107:$B$228))+('Swap - Encargos'!AF24)*(1+SUM($B107:$B$228))</f>
        <v>183.17340000000002</v>
      </c>
      <c r="T107" s="4">
        <f>Forward!T107*(1+SUM($B107:$B$228))+(-'Swap - Encargos'!K24-'Swap - Encargos'!$M24)*(1+SUM($B107:$B$228))+('Swap - Encargos'!AG24)*(1+SUM($B107:$B$228))</f>
        <v>179.78130000000004</v>
      </c>
      <c r="U107" s="4">
        <f>Forward!U107*(1+SUM($B107:$B$228))</f>
        <v>0</v>
      </c>
      <c r="V107" s="6"/>
      <c r="W107" s="20">
        <f t="shared" si="0"/>
        <v>149.158175</v>
      </c>
      <c r="X107" s="20">
        <f t="shared" si="1"/>
        <v>222.43150030864203</v>
      </c>
      <c r="Y107" s="23">
        <f t="shared" si="2"/>
        <v>158.91988499999999</v>
      </c>
      <c r="Z107" s="23">
        <f t="shared" si="3"/>
        <v>219.5815925617284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220.04054499999998</v>
      </c>
      <c r="AJ107" s="9">
        <f t="shared" si="8"/>
        <v>0.5959948750634888</v>
      </c>
      <c r="AK107" s="9">
        <f t="shared" si="9"/>
        <v>0.5959948750634888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Encargos'!C25-'Swap - Encargos'!$M25)*(1+SUM($B108:$B$228))+('Swap - Encargos'!Y25)*(1+SUM($B108:$B$228))</f>
        <v>145.55070000000001</v>
      </c>
      <c r="M108" s="4">
        <f>Forward!M108*(1+SUM($B108:$B$228))+(-'Swap - Encargos'!D25-'Swap - Encargos'!$M25)*(1+SUM($B108:$B$228))+('Swap - Encargos'!Z25)*(1+SUM($B108:$B$228))</f>
        <v>150.06389999999999</v>
      </c>
      <c r="N108" s="4">
        <f>Forward!N108*(1+SUM($B108:$B$228))+(-'Swap - Encargos'!E25-'Swap - Encargos'!$M25)*(1+SUM($B108:$B$228))+('Swap - Encargos'!AA25)*(1+SUM($B108:$B$228))</f>
        <v>166.98839999999998</v>
      </c>
      <c r="O108" s="4">
        <f>Forward!O108*(1+SUM($B108:$B$228))+(-'Swap - Encargos'!F25-'Swap - Encargos'!$M25)*(1+SUM($B108:$B$228))+('Swap - Encargos'!AB25)*(1+SUM($B108:$B$228))</f>
        <v>171.50160000000002</v>
      </c>
      <c r="P108" s="4">
        <f>Forward!P108*(1+SUM($B108:$B$228))+(-'Swap - Encargos'!G25-'Swap - Encargos'!$M25)*(1+SUM($B108:$B$228))+('Swap - Encargos'!AC25)*(1+SUM($B108:$B$228))</f>
        <v>171.5016</v>
      </c>
      <c r="Q108" s="4">
        <f>Forward!Q108*(1+SUM($B108:$B$228))+(-'Swap - Encargos'!H25-'Swap - Encargos'!$M25)*(1+SUM($B108:$B$228))+('Swap - Encargos'!AD25)*(1+SUM($B108:$B$228))</f>
        <v>186.1695</v>
      </c>
      <c r="R108" s="4">
        <f>Forward!R108*(1+SUM($B108:$B$228))+(-'Swap - Encargos'!I25-'Swap - Encargos'!$M25)*(1+SUM($B108:$B$228))+('Swap - Encargos'!AE25)*(1+SUM($B108:$B$228))</f>
        <v>185.0412</v>
      </c>
      <c r="S108" s="4">
        <f>Forward!S108*(1+SUM($B108:$B$228))+(-'Swap - Encargos'!J25-'Swap - Encargos'!$M25)*(1+SUM($B108:$B$228))+('Swap - Encargos'!AF25)*(1+SUM($B108:$B$228))</f>
        <v>183.91290000000001</v>
      </c>
      <c r="T108" s="4">
        <f>Forward!T108*(1+SUM($B108:$B$228))+(-'Swap - Encargos'!K25-'Swap - Encargos'!$M25)*(1+SUM($B108:$B$228))+('Swap - Encargos'!AG25)*(1+SUM($B108:$B$228))</f>
        <v>181.65629999999999</v>
      </c>
      <c r="U108" s="4">
        <f>Forward!U108*(1+SUM($B108:$B$228))</f>
        <v>0</v>
      </c>
      <c r="V108" s="6"/>
      <c r="W108" s="20">
        <f t="shared" si="0"/>
        <v>161.40958333333333</v>
      </c>
      <c r="X108" s="20">
        <f t="shared" si="1"/>
        <v>222.43150030864203</v>
      </c>
      <c r="Y108" s="23">
        <f t="shared" si="2"/>
        <v>167.89104</v>
      </c>
      <c r="Z108" s="23">
        <f t="shared" si="3"/>
        <v>219.5815925617284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207.78913666666665</v>
      </c>
      <c r="AJ108" s="9">
        <f t="shared" si="8"/>
        <v>0.56281109714212085</v>
      </c>
      <c r="AK108" s="9">
        <f t="shared" si="9"/>
        <v>0.56281109714212085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Encargos'!C26-'Swap - Encargos'!$M26)*(1+SUM($B109:$B$228))+('Swap - Encargos'!Y26)*(1+SUM($B109:$B$228))</f>
        <v>146.315</v>
      </c>
      <c r="M109" s="4">
        <f>Forward!M109*(1+SUM($B109:$B$228))+(-'Swap - Encargos'!D26-'Swap - Encargos'!$M26)*(1+SUM($B109:$B$228))+('Swap - Encargos'!Z26)*(1+SUM($B109:$B$228))</f>
        <v>148.566</v>
      </c>
      <c r="N109" s="4">
        <f>Forward!N109*(1+SUM($B109:$B$228))+(-'Swap - Encargos'!E26-'Swap - Encargos'!$M26)*(1+SUM($B109:$B$228))+('Swap - Encargos'!AA26)*(1+SUM($B109:$B$228))</f>
        <v>181.20550000000003</v>
      </c>
      <c r="O109" s="4">
        <f>Forward!O109*(1+SUM($B109:$B$228))+(-'Swap - Encargos'!F26-'Swap - Encargos'!$M26)*(1+SUM($B109:$B$228))+('Swap - Encargos'!AB26)*(1+SUM($B109:$B$228))</f>
        <v>187.95849999999999</v>
      </c>
      <c r="P109" s="4">
        <f>Forward!P109*(1+SUM($B109:$B$228))+(-'Swap - Encargos'!G26-'Swap - Encargos'!$M26)*(1+SUM($B109:$B$228))+('Swap - Encargos'!AC26)*(1+SUM($B109:$B$228))</f>
        <v>191.33499999999998</v>
      </c>
      <c r="Q109" s="4">
        <f>Forward!Q109*(1+SUM($B109:$B$228))+(-'Swap - Encargos'!H26-'Swap - Encargos'!$M26)*(1+SUM($B109:$B$228))+('Swap - Encargos'!AD26)*(1+SUM($B109:$B$228))</f>
        <v>193.58599999999998</v>
      </c>
      <c r="R109" s="4">
        <f>Forward!R109*(1+SUM($B109:$B$228))+(-'Swap - Encargos'!I26-'Swap - Encargos'!$M26)*(1+SUM($B109:$B$228))+('Swap - Encargos'!AE26)*(1+SUM($B109:$B$228))</f>
        <v>195.83699999999999</v>
      </c>
      <c r="S109" s="4">
        <f>Forward!S109*(1+SUM($B109:$B$228))+(-'Swap - Encargos'!J26-'Swap - Encargos'!$M26)*(1+SUM($B109:$B$228))+('Swap - Encargos'!AF26)*(1+SUM($B109:$B$228))</f>
        <v>193.58599999999998</v>
      </c>
      <c r="T109" s="4">
        <f>Forward!T109*(1+SUM($B109:$B$228))+(-'Swap - Encargos'!K26-'Swap - Encargos'!$M26)*(1+SUM($B109:$B$228))+('Swap - Encargos'!AG26)*(1+SUM($B109:$B$228))</f>
        <v>191.33499999999998</v>
      </c>
      <c r="U109" s="4">
        <f>Forward!U109*(1+SUM($B109:$B$228))</f>
        <v>0</v>
      </c>
      <c r="V109" s="6"/>
      <c r="W109" s="20">
        <f t="shared" si="0"/>
        <v>171.41990277777779</v>
      </c>
      <c r="X109" s="20">
        <f t="shared" si="1"/>
        <v>222.43150030864203</v>
      </c>
      <c r="Y109" s="23">
        <f t="shared" si="2"/>
        <v>179.74235000000002</v>
      </c>
      <c r="Z109" s="23">
        <f t="shared" si="3"/>
        <v>219.5815925617284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197.77881722222219</v>
      </c>
      <c r="AJ109" s="9">
        <f t="shared" si="8"/>
        <v>0.53569746184987366</v>
      </c>
      <c r="AK109" s="9">
        <f t="shared" si="9"/>
        <v>0.53569746184987366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Encargos'!D27-'Swap - Encargos'!$M27)*(1+SUM($B110:$B$228))+('Swap - Encargos'!Z27)*(1+SUM($B110:$B$228))</f>
        <v>151.56449999999998</v>
      </c>
      <c r="N110" s="4">
        <f>Forward!N110*(1+SUM($B110:$B$228))+(-'Swap - Encargos'!E27-'Swap - Encargos'!$M27)*(1+SUM($B110:$B$228))+('Swap - Encargos'!AA27)*(1+SUM($B110:$B$228))</f>
        <v>163.91419999999999</v>
      </c>
      <c r="O110" s="4">
        <f>Forward!O110*(1+SUM($B110:$B$228))+(-'Swap - Encargos'!F27-'Swap - Encargos'!$M27)*(1+SUM($B110:$B$228))+('Swap - Encargos'!AB27)*(1+SUM($B110:$B$228))</f>
        <v>177.38659999999999</v>
      </c>
      <c r="P110" s="4">
        <f>Forward!P110*(1+SUM($B110:$B$228))+(-'Swap - Encargos'!G27-'Swap - Encargos'!$M27)*(1+SUM($B110:$B$228))+('Swap - Encargos'!AC27)*(1+SUM($B110:$B$228))</f>
        <v>205.45410000000001</v>
      </c>
      <c r="Q110" s="4">
        <f>Forward!Q110*(1+SUM($B110:$B$228))+(-'Swap - Encargos'!H27-'Swap - Encargos'!$M27)*(1+SUM($B110:$B$228))+('Swap - Encargos'!AD27)*(1+SUM($B110:$B$228))</f>
        <v>203.20870000000002</v>
      </c>
      <c r="R110" s="4">
        <f>Forward!R110*(1+SUM($B110:$B$228))+(-'Swap - Encargos'!I27-'Swap - Encargos'!$M27)*(1+SUM($B110:$B$228))+('Swap - Encargos'!AE27)*(1+SUM($B110:$B$228))</f>
        <v>205.45410000000001</v>
      </c>
      <c r="S110" s="4">
        <f>Forward!S110*(1+SUM($B110:$B$228))+(-'Swap - Encargos'!J27-'Swap - Encargos'!$M27)*(1+SUM($B110:$B$228))+('Swap - Encargos'!AF27)*(1+SUM($B110:$B$228))</f>
        <v>202.08600000000001</v>
      </c>
      <c r="T110" s="4">
        <f>Forward!T110*(1+SUM($B110:$B$228))+(-'Swap - Encargos'!K27-'Swap - Encargos'!$M27)*(1+SUM($B110:$B$228))+('Swap - Encargos'!AG27)*(1+SUM($B110:$B$228))</f>
        <v>199.84060000000002</v>
      </c>
      <c r="U110" s="4">
        <f>Forward!U110*(1+SUM($B110:$B$228))</f>
        <v>0</v>
      </c>
      <c r="V110" s="6"/>
      <c r="W110" s="20">
        <f t="shared" si="0"/>
        <v>164.2884333333333</v>
      </c>
      <c r="X110" s="20">
        <f t="shared" si="1"/>
        <v>222.43150030864203</v>
      </c>
      <c r="Y110" s="23">
        <f t="shared" si="2"/>
        <v>180.30562</v>
      </c>
      <c r="Z110" s="23">
        <f t="shared" si="3"/>
        <v>219.5815925617284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224.72711666666666</v>
      </c>
      <c r="AJ110" s="9">
        <f t="shared" si="8"/>
        <v>0.57768157768157768</v>
      </c>
      <c r="AK110" s="9">
        <f t="shared" si="9"/>
        <v>0.57768157768157768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Encargos'!D28-'Swap - Encargos'!$M28)*(1+SUM($B111:$B$228))+('Swap - Encargos'!Z28)*(1+SUM($B111:$B$228))</f>
        <v>191.26350000000002</v>
      </c>
      <c r="N111" s="4">
        <f>Forward!N111*(1+SUM($B111:$B$228))+(-'Swap - Encargos'!E28-'Swap - Encargos'!$M28)*(1+SUM($B111:$B$228))+('Swap - Encargos'!AA28)*(1+SUM($B111:$B$228))</f>
        <v>256.13650000000001</v>
      </c>
      <c r="O111" s="4">
        <f>Forward!O111*(1+SUM($B111:$B$228))+(-'Swap - Encargos'!F28-'Swap - Encargos'!$M28)*(1+SUM($B111:$B$228))+('Swap - Encargos'!AB28)*(1+SUM($B111:$B$228))</f>
        <v>251.66250000000002</v>
      </c>
      <c r="P111" s="4">
        <f>Forward!P111*(1+SUM($B111:$B$228))+(-'Swap - Encargos'!G28-'Swap - Encargos'!$M28)*(1+SUM($B111:$B$228))+('Swap - Encargos'!AC28)*(1+SUM($B111:$B$228))</f>
        <v>240.47750000000002</v>
      </c>
      <c r="Q111" s="4">
        <f>Forward!Q111*(1+SUM($B111:$B$228))+(-'Swap - Encargos'!H28-'Swap - Encargos'!$M28)*(1+SUM($B111:$B$228))+('Swap - Encargos'!AD28)*(1+SUM($B111:$B$228))</f>
        <v>231.52949999999998</v>
      </c>
      <c r="R111" s="4">
        <f>Forward!R111*(1+SUM($B111:$B$228))+(-'Swap - Encargos'!I28-'Swap - Encargos'!$M28)*(1+SUM($B111:$B$228))+('Swap - Encargos'!AE28)*(1+SUM($B111:$B$228))</f>
        <v>224.81850000000003</v>
      </c>
      <c r="S111" s="4">
        <f>Forward!S111*(1+SUM($B111:$B$228))+(-'Swap - Encargos'!J28-'Swap - Encargos'!$M28)*(1+SUM($B111:$B$228))+('Swap - Encargos'!AF28)*(1+SUM($B111:$B$228))</f>
        <v>220.34450000000001</v>
      </c>
      <c r="T111" s="4">
        <f>Forward!T111*(1+SUM($B111:$B$228))+(-'Swap - Encargos'!K28-'Swap - Encargos'!$M28)*(1+SUM($B111:$B$228))+('Swap - Encargos'!AG28)*(1+SUM($B111:$B$228))</f>
        <v>214.75200000000001</v>
      </c>
      <c r="U111" s="4">
        <f>Forward!U111*(1+SUM($B111:$B$228))</f>
        <v>0</v>
      </c>
      <c r="V111" s="6"/>
      <c r="W111" s="20">
        <f t="shared" si="0"/>
        <v>234.38788888888894</v>
      </c>
      <c r="X111" s="20">
        <f t="shared" si="1"/>
        <v>222.43150030864203</v>
      </c>
      <c r="Y111" s="23">
        <f t="shared" si="2"/>
        <v>234.77315000000002</v>
      </c>
      <c r="Z111" s="23">
        <f t="shared" si="3"/>
        <v>219.5815925617284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154.62766111111102</v>
      </c>
      <c r="AJ111" s="9">
        <f t="shared" si="8"/>
        <v>0.39748452500449155</v>
      </c>
      <c r="AK111" s="9">
        <f t="shared" si="9"/>
        <v>0.39748452500449155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Encargos'!D29-'Swap - Encargos'!$M29)*(1+SUM($B112:$B$228))+('Swap - Encargos'!Z29)*(1+SUM($B112:$B$228))</f>
        <v>197.61560000000003</v>
      </c>
      <c r="N112" s="4">
        <f>Forward!N112*(1+SUM($B112:$B$228))+(-'Swap - Encargos'!E29-'Swap - Encargos'!$M29)*(1+SUM($B112:$B$228))+('Swap - Encargos'!AA29)*(1+SUM($B112:$B$228))</f>
        <v>233.142</v>
      </c>
      <c r="O112" s="4">
        <f>Forward!O112*(1+SUM($B112:$B$228))+(-'Swap - Encargos'!F29-'Swap - Encargos'!$M29)*(1+SUM($B112:$B$228))+('Swap - Encargos'!AB29)*(1+SUM($B112:$B$228))</f>
        <v>229.81139999999999</v>
      </c>
      <c r="P112" s="4">
        <f>Forward!P112*(1+SUM($B112:$B$228))+(-'Swap - Encargos'!G29-'Swap - Encargos'!$M29)*(1+SUM($B112:$B$228))+('Swap - Encargos'!AC29)*(1+SUM($B112:$B$228))</f>
        <v>219.81960000000001</v>
      </c>
      <c r="Q112" s="4">
        <f>Forward!Q112*(1+SUM($B112:$B$228))+(-'Swap - Encargos'!H29-'Swap - Encargos'!$M29)*(1+SUM($B112:$B$228))+('Swap - Encargos'!AD29)*(1+SUM($B112:$B$228))</f>
        <v>225.37060000000002</v>
      </c>
      <c r="R112" s="4">
        <f>Forward!R112*(1+SUM($B112:$B$228))+(-'Swap - Encargos'!I29-'Swap - Encargos'!$M29)*(1+SUM($B112:$B$228))+('Swap - Encargos'!AE29)*(1+SUM($B112:$B$228))</f>
        <v>224.26040000000003</v>
      </c>
      <c r="S112" s="4">
        <f>Forward!S112*(1+SUM($B112:$B$228))+(-'Swap - Encargos'!J29-'Swap - Encargos'!$M29)*(1+SUM($B112:$B$228))+('Swap - Encargos'!AF29)*(1+SUM($B112:$B$228))</f>
        <v>220.92980000000003</v>
      </c>
      <c r="T112" s="4">
        <f>Forward!T112*(1+SUM($B112:$B$228))+(-'Swap - Encargos'!K29-'Swap - Encargos'!$M29)*(1+SUM($B112:$B$228))+('Swap - Encargos'!AG29)*(1+SUM($B112:$B$228))</f>
        <v>213.15840000000003</v>
      </c>
      <c r="U112" s="4">
        <f>Forward!U112*(1+SUM($B112:$B$228))</f>
        <v>0</v>
      </c>
      <c r="V112" s="6"/>
      <c r="W112" s="20">
        <f t="shared" si="0"/>
        <v>221.42322222222222</v>
      </c>
      <c r="X112" s="20">
        <f t="shared" si="1"/>
        <v>222.43150030864203</v>
      </c>
      <c r="Y112" s="23">
        <f t="shared" si="2"/>
        <v>222.04000000000002</v>
      </c>
      <c r="Z112" s="23">
        <f t="shared" si="3"/>
        <v>219.5815925617284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167.59232777777774</v>
      </c>
      <c r="AJ112" s="9">
        <f t="shared" si="8"/>
        <v>0.43081138473199271</v>
      </c>
      <c r="AK112" s="9">
        <f t="shared" si="9"/>
        <v>0.43081138473199271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Encargos'!D30-'Swap - Encargos'!$M30)*(1+SUM($B113:$B$228))+('Swap - Encargos'!Z30)*(1+SUM($B113:$B$228))</f>
        <v>178.4846</v>
      </c>
      <c r="N113" s="4">
        <f>Forward!N113*(1+SUM($B113:$B$228))+(-'Swap - Encargos'!E30-'Swap - Encargos'!$M30)*(1+SUM($B113:$B$228))+('Swap - Encargos'!AA30)*(1+SUM($B113:$B$228))</f>
        <v>208.41679999999999</v>
      </c>
      <c r="O113" s="4">
        <f>Forward!O113*(1+SUM($B113:$B$228))+(-'Swap - Encargos'!F30-'Swap - Encargos'!$M30)*(1+SUM($B113:$B$228))+('Swap - Encargos'!AB30)*(1+SUM($B113:$B$228))</f>
        <v>216.17699999999999</v>
      </c>
      <c r="P113" s="4">
        <f>Forward!P113*(1+SUM($B113:$B$228))+(-'Swap - Encargos'!G30-'Swap - Encargos'!$M30)*(1+SUM($B113:$B$228))+('Swap - Encargos'!AC30)*(1+SUM($B113:$B$228))</f>
        <v>216.17699999999999</v>
      </c>
      <c r="Q113" s="4">
        <f>Forward!Q113*(1+SUM($B113:$B$228))+(-'Swap - Encargos'!H30-'Swap - Encargos'!$M30)*(1+SUM($B113:$B$228))+('Swap - Encargos'!AD30)*(1+SUM($B113:$B$228))</f>
        <v>211.74260000000004</v>
      </c>
      <c r="R113" s="4">
        <f>Forward!R113*(1+SUM($B113:$B$228))+(-'Swap - Encargos'!I30-'Swap - Encargos'!$M30)*(1+SUM($B113:$B$228))+('Swap - Encargos'!AE30)*(1+SUM($B113:$B$228))</f>
        <v>207.3082</v>
      </c>
      <c r="S113" s="4">
        <f>Forward!S113*(1+SUM($B113:$B$228))+(-'Swap - Encargos'!J30-'Swap - Encargos'!$M30)*(1+SUM($B113:$B$228))+('Swap - Encargos'!AF30)*(1+SUM($B113:$B$228))</f>
        <v>203.98239999999998</v>
      </c>
      <c r="T113" s="4">
        <f>Forward!T113*(1+SUM($B113:$B$228))+(-'Swap - Encargos'!K30-'Swap - Encargos'!$M30)*(1+SUM($B113:$B$228))+('Swap - Encargos'!AG30)*(1+SUM($B113:$B$228))</f>
        <v>197.33079999999998</v>
      </c>
      <c r="U113" s="4">
        <f>Forward!U113*(1+SUM($B113:$B$228))</f>
        <v>0</v>
      </c>
      <c r="V113" s="6"/>
      <c r="W113" s="20">
        <f t="shared" si="0"/>
        <v>204.16716666666667</v>
      </c>
      <c r="X113" s="20">
        <f t="shared" si="1"/>
        <v>222.43150030864203</v>
      </c>
      <c r="Y113" s="23">
        <f t="shared" si="2"/>
        <v>207.64078000000003</v>
      </c>
      <c r="Z113" s="23">
        <f t="shared" si="3"/>
        <v>219.5815925617284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184.84838333333329</v>
      </c>
      <c r="AJ113" s="9">
        <f t="shared" si="8"/>
        <v>0.47516965153021085</v>
      </c>
      <c r="AK113" s="9">
        <f t="shared" si="9"/>
        <v>0.47516965153021085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Encargos'!D31-'Swap - Encargos'!$M31)*(1+SUM($B114:$B$228))+('Swap - Encargos'!Z31)*(1+SUM($B114:$B$228))</f>
        <v>146.9384</v>
      </c>
      <c r="N114" s="4">
        <f>Forward!N114*(1+SUM($B114:$B$228))+(-'Swap - Encargos'!E31-'Swap - Encargos'!$M31)*(1+SUM($B114:$B$228))+('Swap - Encargos'!AA31)*(1+SUM($B114:$B$228))</f>
        <v>188.92080000000001</v>
      </c>
      <c r="O114" s="4">
        <f>Forward!O114*(1+SUM($B114:$B$228))+(-'Swap - Encargos'!F31-'Swap - Encargos'!$M31)*(1+SUM($B114:$B$228))+('Swap - Encargos'!AB31)*(1+SUM($B114:$B$228))</f>
        <v>206.59760000000003</v>
      </c>
      <c r="P114" s="4">
        <f>Forward!P114*(1+SUM($B114:$B$228))+(-'Swap - Encargos'!G31-'Swap - Encargos'!$M31)*(1+SUM($B114:$B$228))+('Swap - Encargos'!AC31)*(1+SUM($B114:$B$228))</f>
        <v>205.49279999999999</v>
      </c>
      <c r="Q114" s="4">
        <f>Forward!Q114*(1+SUM($B114:$B$228))+(-'Swap - Encargos'!H31-'Swap - Encargos'!$M31)*(1+SUM($B114:$B$228))+('Swap - Encargos'!AD31)*(1+SUM($B114:$B$228))</f>
        <v>201.0736</v>
      </c>
      <c r="R114" s="4">
        <f>Forward!R114*(1+SUM($B114:$B$228))+(-'Swap - Encargos'!I31-'Swap - Encargos'!$M31)*(1+SUM($B114:$B$228))+('Swap - Encargos'!AE31)*(1+SUM($B114:$B$228))</f>
        <v>196.65440000000001</v>
      </c>
      <c r="S114" s="4">
        <f>Forward!S114*(1+SUM($B114:$B$228))+(-'Swap - Encargos'!J31-'Swap - Encargos'!$M31)*(1+SUM($B114:$B$228))+('Swap - Encargos'!AF31)*(1+SUM($B114:$B$228))</f>
        <v>190.0256</v>
      </c>
      <c r="T114" s="4">
        <f>Forward!T114*(1+SUM($B114:$B$228))+(-'Swap - Encargos'!K31-'Swap - Encargos'!$M31)*(1+SUM($B114:$B$228))+('Swap - Encargos'!AG31)*(1+SUM($B114:$B$228))</f>
        <v>187.816</v>
      </c>
      <c r="U114" s="4">
        <f>Forward!U114*(1+SUM($B114:$B$228))</f>
        <v>0</v>
      </c>
      <c r="V114" s="6"/>
      <c r="W114" s="20">
        <f t="shared" si="0"/>
        <v>187.3249777777778</v>
      </c>
      <c r="X114" s="20">
        <f t="shared" si="1"/>
        <v>222.43150030864203</v>
      </c>
      <c r="Y114" s="23">
        <f t="shared" si="2"/>
        <v>193.11904000000001</v>
      </c>
      <c r="Z114" s="23">
        <f t="shared" si="3"/>
        <v>219.5815925617284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201.69057222222216</v>
      </c>
      <c r="AJ114" s="9">
        <f t="shared" si="8"/>
        <v>0.51846403626338888</v>
      </c>
      <c r="AK114" s="9">
        <f t="shared" si="9"/>
        <v>0.51846403626338888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Encargos'!D32-'Swap - Encargos'!$M32)*(1+SUM($B115:$B$228))+('Swap - Encargos'!Z32)*(1+SUM($B115:$B$228))</f>
        <v>207.93780000000001</v>
      </c>
      <c r="N115" s="4">
        <f>Forward!N115*(1+SUM($B115:$B$228))+(-'Swap - Encargos'!E32-'Swap - Encargos'!$M32)*(1+SUM($B115:$B$228))+('Swap - Encargos'!AA32)*(1+SUM($B115:$B$228))</f>
        <v>224.4408</v>
      </c>
      <c r="O115" s="4">
        <f>Forward!O115*(1+SUM($B115:$B$228))+(-'Swap - Encargos'!F32-'Swap - Encargos'!$M32)*(1+SUM($B115:$B$228))+('Swap - Encargos'!AB32)*(1+SUM($B115:$B$228))</f>
        <v>221.14019999999999</v>
      </c>
      <c r="P115" s="4">
        <f>Forward!P115*(1+SUM($B115:$B$228))+(-'Swap - Encargos'!G32-'Swap - Encargos'!$M32)*(1+SUM($B115:$B$228))+('Swap - Encargos'!AC32)*(1+SUM($B115:$B$228))</f>
        <v>212.33859999999999</v>
      </c>
      <c r="Q115" s="4">
        <f>Forward!Q115*(1+SUM($B115:$B$228))+(-'Swap - Encargos'!H32-'Swap - Encargos'!$M32)*(1+SUM($B115:$B$228))+('Swap - Encargos'!AD32)*(1+SUM($B115:$B$228))</f>
        <v>211.23840000000001</v>
      </c>
      <c r="R115" s="4">
        <f>Forward!R115*(1+SUM($B115:$B$228))+(-'Swap - Encargos'!I32-'Swap - Encargos'!$M32)*(1+SUM($B115:$B$228))+('Swap - Encargos'!AE32)*(1+SUM($B115:$B$228))</f>
        <v>205.73740000000001</v>
      </c>
      <c r="S115" s="4">
        <f>Forward!S115*(1+SUM($B115:$B$228))+(-'Swap - Encargos'!J32-'Swap - Encargos'!$M32)*(1+SUM($B115:$B$228))+('Swap - Encargos'!AF32)*(1+SUM($B115:$B$228))</f>
        <v>200.2364</v>
      </c>
      <c r="T115" s="4">
        <f>Forward!T115*(1+SUM($B115:$B$228))+(-'Swap - Encargos'!K32-'Swap - Encargos'!$M32)*(1+SUM($B115:$B$228))+('Swap - Encargos'!AG32)*(1+SUM($B115:$B$228))</f>
        <v>195.8356</v>
      </c>
      <c r="U115" s="4">
        <f>Forward!U115*(1+SUM($B115:$B$228))</f>
        <v>0</v>
      </c>
      <c r="V115" s="6"/>
      <c r="W115" s="20">
        <f t="shared" si="0"/>
        <v>218.4508222222222</v>
      </c>
      <c r="X115" s="20">
        <f t="shared" si="1"/>
        <v>222.43150030864203</v>
      </c>
      <c r="Y115" s="23">
        <f t="shared" si="2"/>
        <v>215.23579333333333</v>
      </c>
      <c r="Z115" s="23">
        <f t="shared" si="3"/>
        <v>219.5815925617284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170.56472777777776</v>
      </c>
      <c r="AJ115" s="9">
        <f t="shared" si="8"/>
        <v>0.43845221040078675</v>
      </c>
      <c r="AK115" s="9">
        <f t="shared" si="9"/>
        <v>0.43845221040078675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Encargos'!D33-'Swap - Encargos'!$M33)*(1+SUM($B116:$B$228))+('Swap - Encargos'!Z33)*(1+SUM($B116:$B$228))</f>
        <v>271.23070000000001</v>
      </c>
      <c r="N116" s="4">
        <f>Forward!N116*(1+SUM($B116:$B$228))+(-'Swap - Encargos'!E33-'Swap - Encargos'!$M33)*(1+SUM($B116:$B$228))+('Swap - Encargos'!AA33)*(1+SUM($B116:$B$228))</f>
        <v>247.07249999999999</v>
      </c>
      <c r="O116" s="4">
        <f>Forward!O116*(1+SUM($B116:$B$228))+(-'Swap - Encargos'!F33-'Swap - Encargos'!$M33)*(1+SUM($B116:$B$228))+('Swap - Encargos'!AB33)*(1+SUM($B116:$B$228))</f>
        <v>232.7972</v>
      </c>
      <c r="P116" s="4">
        <f>Forward!P116*(1+SUM($B116:$B$228))+(-'Swap - Encargos'!G33-'Swap - Encargos'!$M33)*(1+SUM($B116:$B$228))+('Swap - Encargos'!AC33)*(1+SUM($B116:$B$228))</f>
        <v>214.12950000000001</v>
      </c>
      <c r="Q116" s="4">
        <f>Forward!Q116*(1+SUM($B116:$B$228))+(-'Swap - Encargos'!H33-'Swap - Encargos'!$M33)*(1+SUM($B116:$B$228))+('Swap - Encargos'!AD33)*(1+SUM($B116:$B$228))</f>
        <v>210.83519999999999</v>
      </c>
      <c r="R116" s="4">
        <f>Forward!R116*(1+SUM($B116:$B$228))+(-'Swap - Encargos'!I33-'Swap - Encargos'!$M33)*(1+SUM($B116:$B$228))+('Swap - Encargos'!AE33)*(1+SUM($B116:$B$228))</f>
        <v>204.2466</v>
      </c>
      <c r="S116" s="4">
        <f>Forward!S116*(1+SUM($B116:$B$228))+(-'Swap - Encargos'!J33-'Swap - Encargos'!$M33)*(1+SUM($B116:$B$228))+('Swap - Encargos'!AF33)*(1+SUM($B116:$B$228))</f>
        <v>202.05040000000002</v>
      </c>
      <c r="T116" s="4">
        <f>Forward!T116*(1+SUM($B116:$B$228))+(-'Swap - Encargos'!K33-'Swap - Encargos'!$M33)*(1+SUM($B116:$B$228))+('Swap - Encargos'!AG33)*(1+SUM($B116:$B$228))</f>
        <v>193.26560000000001</v>
      </c>
      <c r="U116" s="4">
        <f>Forward!U116*(1+SUM($B116:$B$228))</f>
        <v>0</v>
      </c>
      <c r="V116" s="6"/>
      <c r="W116" s="20">
        <f t="shared" si="0"/>
        <v>240.8499333333333</v>
      </c>
      <c r="X116" s="20">
        <f t="shared" si="1"/>
        <v>222.43150030864203</v>
      </c>
      <c r="Y116" s="23">
        <f t="shared" si="2"/>
        <v>228.51461</v>
      </c>
      <c r="Z116" s="23">
        <f t="shared" si="3"/>
        <v>219.5815925617284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148.16561666666666</v>
      </c>
      <c r="AJ116" s="9">
        <f t="shared" si="8"/>
        <v>0.38087324958261098</v>
      </c>
      <c r="AK116" s="9">
        <f t="shared" si="9"/>
        <v>0.38087324958261098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Encargos'!D34-'Swap - Encargos'!$M34)*(1+SUM($B117:$B$228))+('Swap - Encargos'!Z34)*(1+SUM($B117:$B$228))</f>
        <v>215.5771</v>
      </c>
      <c r="N117" s="4">
        <f>Forward!N117*(1+SUM($B117:$B$228))+(-'Swap - Encargos'!E34-'Swap - Encargos'!$M34)*(1+SUM($B117:$B$228))+('Swap - Encargos'!AA34)*(1+SUM($B117:$B$228))</f>
        <v>235.27450000000002</v>
      </c>
      <c r="O117" s="4">
        <f>Forward!O117*(1+SUM($B117:$B$228))+(-'Swap - Encargos'!F34-'Swap - Encargos'!$M34)*(1+SUM($B117:$B$228))+('Swap - Encargos'!AB34)*(1+SUM($B117:$B$228))</f>
        <v>225.42580000000001</v>
      </c>
      <c r="P117" s="4">
        <f>Forward!P117*(1+SUM($B117:$B$228))+(-'Swap - Encargos'!G34-'Swap - Encargos'!$M34)*(1+SUM($B117:$B$228))+('Swap - Encargos'!AC34)*(1+SUM($B117:$B$228))</f>
        <v>213.38850000000002</v>
      </c>
      <c r="Q117" s="4">
        <f>Forward!Q117*(1+SUM($B117:$B$228))+(-'Swap - Encargos'!H34-'Swap - Encargos'!$M34)*(1+SUM($B117:$B$228))+('Swap - Encargos'!AD34)*(1+SUM($B117:$B$228))</f>
        <v>204.63409999999999</v>
      </c>
      <c r="R117" s="4">
        <f>Forward!R117*(1+SUM($B117:$B$228))+(-'Swap - Encargos'!I34-'Swap - Encargos'!$M34)*(1+SUM($B117:$B$228))+('Swap - Encargos'!AE34)*(1+SUM($B117:$B$228))</f>
        <v>201.35120000000001</v>
      </c>
      <c r="S117" s="4">
        <f>Forward!S117*(1+SUM($B117:$B$228))+(-'Swap - Encargos'!J34-'Swap - Encargos'!$M34)*(1+SUM($B117:$B$228))+('Swap - Encargos'!AF34)*(1+SUM($B117:$B$228))</f>
        <v>195.87970000000001</v>
      </c>
      <c r="T117" s="4">
        <f>Forward!T117*(1+SUM($B117:$B$228))+(-'Swap - Encargos'!K34-'Swap - Encargos'!$M34)*(1+SUM($B117:$B$228))+('Swap - Encargos'!AG34)*(1+SUM($B117:$B$228))</f>
        <v>194.78540000000004</v>
      </c>
      <c r="U117" s="4">
        <f>Forward!U117*(1+SUM($B117:$B$228))</f>
        <v>0</v>
      </c>
      <c r="V117" s="6"/>
      <c r="W117" s="20">
        <f t="shared" si="0"/>
        <v>225.0002388888889</v>
      </c>
      <c r="X117" s="20">
        <f t="shared" si="1"/>
        <v>222.43150030864203</v>
      </c>
      <c r="Y117" s="23">
        <f t="shared" si="2"/>
        <v>217.20031166666666</v>
      </c>
      <c r="Z117" s="23">
        <f t="shared" si="3"/>
        <v>219.5815925617284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164.01531111111106</v>
      </c>
      <c r="AJ117" s="9">
        <f t="shared" si="8"/>
        <v>0.42161633670199322</v>
      </c>
      <c r="AK117" s="9">
        <f t="shared" si="9"/>
        <v>0.42161633670199322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Encargos'!D35-'Swap - Encargos'!$M35)*(1+SUM($B118:$B$228))+('Swap - Encargos'!Z35)*(1+SUM($B118:$B$228))</f>
        <v>263.26839999999999</v>
      </c>
      <c r="N118" s="4">
        <f>Forward!N118*(1+SUM($B118:$B$228))+(-'Swap - Encargos'!E35-'Swap - Encargos'!$M35)*(1+SUM($B118:$B$228))+('Swap - Encargos'!AA35)*(1+SUM($B118:$B$228))</f>
        <v>240.32800000000003</v>
      </c>
      <c r="O118" s="4">
        <f>Forward!O118*(1+SUM($B118:$B$228))+(-'Swap - Encargos'!F35-'Swap - Encargos'!$M35)*(1+SUM($B118:$B$228))+('Swap - Encargos'!AB35)*(1+SUM($B118:$B$228))</f>
        <v>232.68119999999999</v>
      </c>
      <c r="P118" s="4">
        <f>Forward!P118*(1+SUM($B118:$B$228))+(-'Swap - Encargos'!G35-'Swap - Encargos'!$M35)*(1+SUM($B118:$B$228))+('Swap - Encargos'!AC35)*(1+SUM($B118:$B$228))</f>
        <v>217.38760000000002</v>
      </c>
      <c r="Q118" s="4">
        <f>Forward!Q118*(1+SUM($B118:$B$228))+(-'Swap - Encargos'!H35-'Swap - Encargos'!$M35)*(1+SUM($B118:$B$228))+('Swap - Encargos'!AD35)*(1+SUM($B118:$B$228))</f>
        <v>208.64840000000001</v>
      </c>
      <c r="R118" s="4">
        <f>Forward!R118*(1+SUM($B118:$B$228))+(-'Swap - Encargos'!I35-'Swap - Encargos'!$M35)*(1+SUM($B118:$B$228))+('Swap - Encargos'!AE35)*(1+SUM($B118:$B$228))</f>
        <v>203.18640000000002</v>
      </c>
      <c r="S118" s="4">
        <f>Forward!S118*(1+SUM($B118:$B$228))+(-'Swap - Encargos'!J35-'Swap - Encargos'!$M35)*(1+SUM($B118:$B$228))+('Swap - Encargos'!AF35)*(1+SUM($B118:$B$228))</f>
        <v>199.90920000000003</v>
      </c>
      <c r="T118" s="4">
        <f>Forward!T118*(1+SUM($B118:$B$228))+(-'Swap - Encargos'!K35-'Swap - Encargos'!$M35)*(1+SUM($B118:$B$228))+('Swap - Encargos'!AG35)*(1+SUM($B118:$B$228))</f>
        <v>196.63200000000003</v>
      </c>
      <c r="U118" s="4">
        <f>Forward!U118*(1+SUM($B118:$B$228))</f>
        <v>0</v>
      </c>
      <c r="V118" s="6"/>
      <c r="W118" s="20">
        <f t="shared" si="0"/>
        <v>235.23013333333336</v>
      </c>
      <c r="X118" s="20">
        <f t="shared" si="1"/>
        <v>222.43150030864203</v>
      </c>
      <c r="Y118" s="23">
        <f t="shared" si="2"/>
        <v>224.45178666666669</v>
      </c>
      <c r="Z118" s="23">
        <f t="shared" si="3"/>
        <v>219.5815925617284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153.78541666666661</v>
      </c>
      <c r="AJ118" s="9">
        <f t="shared" si="8"/>
        <v>0.39531945873800323</v>
      </c>
      <c r="AK118" s="9">
        <f t="shared" si="9"/>
        <v>0.39531945873800323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Encargos'!D36-'Swap - Encargos'!$M36)*(1+SUM($B119:$B$228))+('Swap - Encargos'!Z36)*(1+SUM($B119:$B$228))</f>
        <v>323.13600000000002</v>
      </c>
      <c r="N119" s="4">
        <f>Forward!N119*(1+SUM($B119:$B$228))+(-'Swap - Encargos'!E36-'Swap - Encargos'!$M36)*(1+SUM($B119:$B$228))+('Swap - Encargos'!AA36)*(1+SUM($B119:$B$228))</f>
        <v>252.416</v>
      </c>
      <c r="O119" s="4">
        <f>Forward!O119*(1+SUM($B119:$B$228))+(-'Swap - Encargos'!F36-'Swap - Encargos'!$M36)*(1+SUM($B119:$B$228))+('Swap - Encargos'!AB36)*(1+SUM($B119:$B$228))</f>
        <v>227.39200000000002</v>
      </c>
      <c r="P119" s="4">
        <f>Forward!P119*(1+SUM($B119:$B$228))+(-'Swap - Encargos'!G36-'Swap - Encargos'!$M36)*(1+SUM($B119:$B$228))+('Swap - Encargos'!AC36)*(1+SUM($B119:$B$228))</f>
        <v>207.80800000000002</v>
      </c>
      <c r="Q119" s="4">
        <f>Forward!Q119*(1+SUM($B119:$B$228))+(-'Swap - Encargos'!H36-'Swap - Encargos'!$M36)*(1+SUM($B119:$B$228))+('Swap - Encargos'!AD36)*(1+SUM($B119:$B$228))</f>
        <v>208.89600000000002</v>
      </c>
      <c r="R119" s="4">
        <f>Forward!R119*(1+SUM($B119:$B$228))+(-'Swap - Encargos'!I36-'Swap - Encargos'!$M36)*(1+SUM($B119:$B$228))+('Swap - Encargos'!AE36)*(1+SUM($B119:$B$228))</f>
        <v>201.28</v>
      </c>
      <c r="S119" s="4">
        <f>Forward!S119*(1+SUM($B119:$B$228))+(-'Swap - Encargos'!J36-'Swap - Encargos'!$M36)*(1+SUM($B119:$B$228))+('Swap - Encargos'!AF36)*(1+SUM($B119:$B$228))</f>
        <v>199.10400000000001</v>
      </c>
      <c r="T119" s="4">
        <f>Forward!T119*(1+SUM($B119:$B$228))+(-'Swap - Encargos'!K36-'Swap - Encargos'!$M36)*(1+SUM($B119:$B$228))+('Swap - Encargos'!AG36)*(1+SUM($B119:$B$228))</f>
        <v>194.75200000000001</v>
      </c>
      <c r="U119" s="4">
        <f>Forward!U119*(1+SUM($B119:$B$228))</f>
        <v>0</v>
      </c>
      <c r="V119" s="6"/>
      <c r="W119" s="20">
        <f t="shared" si="0"/>
        <v>238.81600000000006</v>
      </c>
      <c r="X119" s="20">
        <f t="shared" si="1"/>
        <v>222.43150030864203</v>
      </c>
      <c r="Y119" s="23">
        <f t="shared" si="2"/>
        <v>225.65120000000005</v>
      </c>
      <c r="Z119" s="23">
        <f t="shared" si="3"/>
        <v>219.5815925617284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150.1995499999999</v>
      </c>
      <c r="AJ119" s="9">
        <f t="shared" si="8"/>
        <v>0.38610166097473458</v>
      </c>
      <c r="AK119" s="9">
        <f t="shared" si="9"/>
        <v>0.38610166097473458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Encargos'!D37-'Swap - Encargos'!$M37)*(1+SUM($B120:$B$228))+('Swap - Encargos'!Z37)*(1+SUM($B120:$B$228))</f>
        <v>283.64120000000003</v>
      </c>
      <c r="N120" s="4">
        <f>Forward!N120*(1+SUM($B120:$B$228))+(-'Swap - Encargos'!E37-'Swap - Encargos'!$M37)*(1+SUM($B120:$B$228))+('Swap - Encargos'!AA37)*(1+SUM($B120:$B$228))</f>
        <v>178.62899999999999</v>
      </c>
      <c r="O120" s="4">
        <f>Forward!O120*(1+SUM($B120:$B$228))+(-'Swap - Encargos'!F37-'Swap - Encargos'!$M37)*(1+SUM($B120:$B$228))+('Swap - Encargos'!AB37)*(1+SUM($B120:$B$228))</f>
        <v>213.2722</v>
      </c>
      <c r="P120" s="4">
        <f>Forward!P120*(1+SUM($B120:$B$228))+(-'Swap - Encargos'!G37-'Swap - Encargos'!$M37)*(1+SUM($B120:$B$228))+('Swap - Encargos'!AC37)*(1+SUM($B120:$B$228))</f>
        <v>210.02439999999999</v>
      </c>
      <c r="Q120" s="4">
        <f>Forward!Q120*(1+SUM($B120:$B$228))+(-'Swap - Encargos'!H37-'Swap - Encargos'!$M37)*(1+SUM($B120:$B$228))+('Swap - Encargos'!AD37)*(1+SUM($B120:$B$228))</f>
        <v>203.52880000000002</v>
      </c>
      <c r="R120" s="4">
        <f>Forward!R120*(1+SUM($B120:$B$228))+(-'Swap - Encargos'!I37-'Swap - Encargos'!$M37)*(1+SUM($B120:$B$228))+('Swap - Encargos'!AE37)*(1+SUM($B120:$B$228))</f>
        <v>197.03320000000002</v>
      </c>
      <c r="S120" s="4">
        <f>Forward!S120*(1+SUM($B120:$B$228))+(-'Swap - Encargos'!J37-'Swap - Encargos'!$M37)*(1+SUM($B120:$B$228))+('Swap - Encargos'!AF37)*(1+SUM($B120:$B$228))</f>
        <v>192.7028</v>
      </c>
      <c r="T120" s="4">
        <f>Forward!T120*(1+SUM($B120:$B$228))+(-'Swap - Encargos'!K37-'Swap - Encargos'!$M37)*(1+SUM($B120:$B$228))+('Swap - Encargos'!AG37)*(1+SUM($B120:$B$228))</f>
        <v>188.3724</v>
      </c>
      <c r="U120" s="4">
        <f>Forward!U120*(1+SUM($B120:$B$228))</f>
        <v>0</v>
      </c>
      <c r="V120" s="6"/>
      <c r="W120" s="20">
        <f t="shared" si="0"/>
        <v>204.73168888888887</v>
      </c>
      <c r="X120" s="20">
        <f t="shared" si="1"/>
        <v>222.43150030864203</v>
      </c>
      <c r="Y120" s="23">
        <f t="shared" si="2"/>
        <v>203.38445333333331</v>
      </c>
      <c r="Z120" s="23">
        <f t="shared" si="3"/>
        <v>219.5815925617284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184.28386111111109</v>
      </c>
      <c r="AJ120" s="9">
        <f t="shared" si="8"/>
        <v>0.47371849560026869</v>
      </c>
      <c r="AK120" s="9">
        <f t="shared" si="9"/>
        <v>0.47371849560026869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Encargos'!D38-'Swap - Encargos'!$M38)*(1+SUM($B121:$B$228))+('Swap - Encargos'!Z38)*(1+SUM($B121:$B$228))</f>
        <v>143.46709999999999</v>
      </c>
      <c r="N121" s="4">
        <f>Forward!N121*(1+SUM($B121:$B$228))+(-'Swap - Encargos'!E38-'Swap - Encargos'!$M38)*(1+SUM($B121:$B$228))+('Swap - Encargos'!AA38)*(1+SUM($B121:$B$228))</f>
        <v>190.9299</v>
      </c>
      <c r="O121" s="4">
        <f>Forward!O121*(1+SUM($B121:$B$228))+(-'Swap - Encargos'!F38-'Swap - Encargos'!$M38)*(1+SUM($B121:$B$228))+('Swap - Encargos'!AB38)*(1+SUM($B121:$B$228))</f>
        <v>212.50390000000002</v>
      </c>
      <c r="P121" s="4">
        <f>Forward!P121*(1+SUM($B121:$B$228))+(-'Swap - Encargos'!G38-'Swap - Encargos'!$M38)*(1+SUM($B121:$B$228))+('Swap - Encargos'!AC38)*(1+SUM($B121:$B$228))</f>
        <v>216.81870000000004</v>
      </c>
      <c r="Q121" s="4">
        <f>Forward!Q121*(1+SUM($B121:$B$228))+(-'Swap - Encargos'!H38-'Swap - Encargos'!$M38)*(1+SUM($B121:$B$228))+('Swap - Encargos'!AD38)*(1+SUM($B121:$B$228))</f>
        <v>206.0317</v>
      </c>
      <c r="R121" s="4">
        <f>Forward!R121*(1+SUM($B121:$B$228))+(-'Swap - Encargos'!I38-'Swap - Encargos'!$M38)*(1+SUM($B121:$B$228))+('Swap - Encargos'!AE38)*(1+SUM($B121:$B$228))</f>
        <v>204.953</v>
      </c>
      <c r="S121" s="4">
        <f>Forward!S121*(1+SUM($B121:$B$228))+(-'Swap - Encargos'!J38-'Swap - Encargos'!$M38)*(1+SUM($B121:$B$228))+('Swap - Encargos'!AF38)*(1+SUM($B121:$B$228))</f>
        <v>200.63820000000001</v>
      </c>
      <c r="T121" s="4">
        <f>Forward!T121*(1+SUM($B121:$B$228))+(-'Swap - Encargos'!K38-'Swap - Encargos'!$M38)*(1+SUM($B121:$B$228))+('Swap - Encargos'!AG38)*(1+SUM($B121:$B$228))</f>
        <v>198.48080000000002</v>
      </c>
      <c r="U121" s="4">
        <f>Forward!U121*(1+SUM($B121:$B$228))</f>
        <v>0</v>
      </c>
      <c r="V121" s="6"/>
      <c r="W121" s="20">
        <f t="shared" si="0"/>
        <v>204.71328888888891</v>
      </c>
      <c r="X121" s="20">
        <f t="shared" si="1"/>
        <v>222.43150030864203</v>
      </c>
      <c r="Y121" s="23">
        <f t="shared" si="2"/>
        <v>205.22267500000001</v>
      </c>
      <c r="Z121" s="23">
        <f t="shared" si="3"/>
        <v>219.5815925617284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184.30226111111105</v>
      </c>
      <c r="AJ121" s="9">
        <f t="shared" si="8"/>
        <v>0.47376579448073752</v>
      </c>
      <c r="AK121" s="9">
        <f t="shared" si="9"/>
        <v>0.47376579448073752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Encargos'!E39-'Swap - Encargos'!$M39)*(1+SUM($B122:$B$228))+('Swap - Encargos'!AA39)*(1+SUM($B122:$B$228))</f>
        <v>185.71549999999999</v>
      </c>
      <c r="O122" s="4">
        <f>Forward!O122*(1+SUM($B122:$B$228))+(-'Swap - Encargos'!F39-'Swap - Encargos'!$M39)*(1+SUM($B122:$B$228))+('Swap - Encargos'!AB39)*(1+SUM($B122:$B$228))</f>
        <v>225.43499999999997</v>
      </c>
      <c r="P122" s="4">
        <f>Forward!P122*(1+SUM($B122:$B$228))+(-'Swap - Encargos'!G39-'Swap - Encargos'!$M39)*(1+SUM($B122:$B$228))+('Swap - Encargos'!AC39)*(1+SUM($B122:$B$228))</f>
        <v>207.18549999999999</v>
      </c>
      <c r="Q122" s="4">
        <f>Forward!Q122*(1+SUM($B122:$B$228))+(-'Swap - Encargos'!H39-'Swap - Encargos'!$M39)*(1+SUM($B122:$B$228))+('Swap - Encargos'!AD39)*(1+SUM($B122:$B$228))</f>
        <v>198.5975</v>
      </c>
      <c r="R122" s="4">
        <f>Forward!R122*(1+SUM($B122:$B$228))+(-'Swap - Encargos'!I39-'Swap - Encargos'!$M39)*(1+SUM($B122:$B$228))+('Swap - Encargos'!AE39)*(1+SUM($B122:$B$228))</f>
        <v>197.52399999999997</v>
      </c>
      <c r="S122" s="4">
        <f>Forward!S122*(1+SUM($B122:$B$228))+(-'Swap - Encargos'!J39-'Swap - Encargos'!$M39)*(1+SUM($B122:$B$228))+('Swap - Encargos'!AF39)*(1+SUM($B122:$B$228))</f>
        <v>195.37699999999995</v>
      </c>
      <c r="T122" s="4">
        <f>Forward!T122*(1+SUM($B122:$B$228))+(-'Swap - Encargos'!K39-'Swap - Encargos'!$M39)*(1+SUM($B122:$B$228))+('Swap - Encargos'!AG39)*(1+SUM($B122:$B$228))</f>
        <v>191.08299999999997</v>
      </c>
      <c r="U122" s="4">
        <f>Forward!U122*(1+SUM($B122:$B$228))</f>
        <v>0</v>
      </c>
      <c r="V122" s="6"/>
      <c r="W122" s="20">
        <f t="shared" si="0"/>
        <v>206.11199999999997</v>
      </c>
      <c r="X122" s="20">
        <f t="shared" si="1"/>
        <v>222.43150030864203</v>
      </c>
      <c r="Y122" s="23">
        <f t="shared" si="2"/>
        <v>202.89149999999998</v>
      </c>
      <c r="Z122" s="23">
        <f t="shared" si="3"/>
        <v>219.5815925617284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199.99304999999998</v>
      </c>
      <c r="AJ122" s="9">
        <f t="shared" si="8"/>
        <v>0.49246629659000796</v>
      </c>
      <c r="AK122" s="9">
        <f t="shared" si="9"/>
        <v>0.49246629659000796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Encargos'!E40-'Swap - Encargos'!$M40)*(1+SUM($B123:$B$228))+('Swap - Encargos'!AA40)*(1+SUM($B123:$B$228))</f>
        <v>245.46510000000001</v>
      </c>
      <c r="O123" s="4">
        <f>Forward!O123*(1+SUM($B123:$B$228))+(-'Swap - Encargos'!F40-'Swap - Encargos'!$M40)*(1+SUM($B123:$B$228))+('Swap - Encargos'!AB40)*(1+SUM($B123:$B$228))</f>
        <v>239.03370000000001</v>
      </c>
      <c r="P123" s="4">
        <f>Forward!P123*(1+SUM($B123:$B$228))+(-'Swap - Encargos'!G40-'Swap - Encargos'!$M40)*(1+SUM($B123:$B$228))+('Swap - Encargos'!AC40)*(1+SUM($B123:$B$228))</f>
        <v>222.95520000000005</v>
      </c>
      <c r="Q123" s="4">
        <f>Forward!Q123*(1+SUM($B123:$B$228))+(-'Swap - Encargos'!H40-'Swap - Encargos'!$M40)*(1+SUM($B123:$B$228))+('Swap - Encargos'!AD40)*(1+SUM($B123:$B$228))</f>
        <v>210.0924</v>
      </c>
      <c r="R123" s="4">
        <f>Forward!R123*(1+SUM($B123:$B$228))+(-'Swap - Encargos'!I40-'Swap - Encargos'!$M40)*(1+SUM($B123:$B$228))+('Swap - Encargos'!AE40)*(1+SUM($B123:$B$228))</f>
        <v>203.661</v>
      </c>
      <c r="S123" s="4">
        <f>Forward!S123*(1+SUM($B123:$B$228))+(-'Swap - Encargos'!J40-'Swap - Encargos'!$M40)*(1+SUM($B123:$B$228))+('Swap - Encargos'!AF40)*(1+SUM($B123:$B$228))</f>
        <v>200.44530000000003</v>
      </c>
      <c r="T123" s="4">
        <f>Forward!T123*(1+SUM($B123:$B$228))+(-'Swap - Encargos'!K40-'Swap - Encargos'!$M40)*(1+SUM($B123:$B$228))+('Swap - Encargos'!AG40)*(1+SUM($B123:$B$228))</f>
        <v>190.79820000000001</v>
      </c>
      <c r="U123" s="4">
        <f>Forward!U123*(1+SUM($B123:$B$228))</f>
        <v>0</v>
      </c>
      <c r="V123" s="6"/>
      <c r="W123" s="20">
        <f t="shared" si="0"/>
        <v>234.83542500000001</v>
      </c>
      <c r="X123" s="20">
        <f t="shared" si="1"/>
        <v>222.43150030864203</v>
      </c>
      <c r="Y123" s="23">
        <f t="shared" si="2"/>
        <v>223.49115</v>
      </c>
      <c r="Z123" s="23">
        <f t="shared" si="3"/>
        <v>219.5815925617284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4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171.26962499999993</v>
      </c>
      <c r="AJ123" s="9">
        <f t="shared" si="8"/>
        <v>0.42173724507981358</v>
      </c>
      <c r="AK123" s="9">
        <f t="shared" si="9"/>
        <v>0.42173724507981358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Encargos'!E41-'Swap - Encargos'!$M41)*(1+SUM($B124:$B$228))+('Swap - Encargos'!AA41)*(1+SUM($B124:$B$228))</f>
        <v>316.58120000000002</v>
      </c>
      <c r="O124" s="4">
        <f>Forward!O124*(1+SUM($B124:$B$228))+(-'Swap - Encargos'!F41-'Swap - Encargos'!$M41)*(1+SUM($B124:$B$228))+('Swap - Encargos'!AB41)*(1+SUM($B124:$B$228))</f>
        <v>262.58240000000001</v>
      </c>
      <c r="P124" s="4">
        <f>Forward!P124*(1+SUM($B124:$B$228))+(-'Swap - Encargos'!G41-'Swap - Encargos'!$M41)*(1+SUM($B124:$B$228))+('Swap - Encargos'!AC41)*(1+SUM($B124:$B$228))</f>
        <v>220.2304</v>
      </c>
      <c r="Q124" s="4">
        <f>Forward!Q124*(1+SUM($B124:$B$228))+(-'Swap - Encargos'!H41-'Swap - Encargos'!$M41)*(1+SUM($B124:$B$228))+('Swap - Encargos'!AD41)*(1+SUM($B124:$B$228))</f>
        <v>211.76</v>
      </c>
      <c r="R124" s="4">
        <f>Forward!R124*(1+SUM($B124:$B$228))+(-'Swap - Encargos'!I41-'Swap - Encargos'!$M41)*(1+SUM($B124:$B$228))+('Swap - Encargos'!AE41)*(1+SUM($B124:$B$228))</f>
        <v>211.76</v>
      </c>
      <c r="S124" s="4">
        <f>Forward!S124*(1+SUM($B124:$B$228))+(-'Swap - Encargos'!J41-'Swap - Encargos'!$M41)*(1+SUM($B124:$B$228))+('Swap - Encargos'!AF41)*(1+SUM($B124:$B$228))</f>
        <v>210.70119999999997</v>
      </c>
      <c r="T124" s="4">
        <f>Forward!T124*(1+SUM($B124:$B$228))+(-'Swap - Encargos'!K41-'Swap - Encargos'!$M41)*(1+SUM($B124:$B$228))+('Swap - Encargos'!AG41)*(1+SUM($B124:$B$228))</f>
        <v>196.93679999999998</v>
      </c>
      <c r="U124" s="4">
        <f>Forward!U124*(1+SUM($B124:$B$228))</f>
        <v>0</v>
      </c>
      <c r="V124" s="6"/>
      <c r="W124" s="20">
        <f t="shared" si="0"/>
        <v>260.64126666666675</v>
      </c>
      <c r="X124" s="20">
        <f t="shared" si="1"/>
        <v>222.43150030864203</v>
      </c>
      <c r="Y124" s="23">
        <f t="shared" si="2"/>
        <v>241.05346666666665</v>
      </c>
      <c r="Z124" s="23">
        <f t="shared" si="3"/>
        <v>219.5815925617284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4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145.4637833333332</v>
      </c>
      <c r="AJ124" s="9">
        <f t="shared" si="8"/>
        <v>0.35819250052008272</v>
      </c>
      <c r="AK124" s="9">
        <f t="shared" si="9"/>
        <v>0.35819250052008272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Encargos'!E42-'Swap - Encargos'!$M42)*(1+SUM($B125:$B$228))+('Swap - Encargos'!AA42)*(1+SUM($B125:$B$228))</f>
        <v>318.87719999999996</v>
      </c>
      <c r="O125" s="4">
        <f>Forward!O125*(1+SUM($B125:$B$228))+(-'Swap - Encargos'!F42-'Swap - Encargos'!$M42)*(1+SUM($B125:$B$228))+('Swap - Encargos'!AB42)*(1+SUM($B125:$B$228))</f>
        <v>263.10000000000002</v>
      </c>
      <c r="P125" s="4">
        <f>Forward!P125*(1+SUM($B125:$B$228))+(-'Swap - Encargos'!G42-'Swap - Encargos'!$M42)*(1+SUM($B125:$B$228))+('Swap - Encargos'!AC42)*(1+SUM($B125:$B$228))</f>
        <v>213.63720000000001</v>
      </c>
      <c r="Q125" s="4">
        <f>Forward!Q125*(1+SUM($B125:$B$228))+(-'Swap - Encargos'!H42-'Swap - Encargos'!$M42)*(1+SUM($B125:$B$228))+('Swap - Encargos'!AD42)*(1+SUM($B125:$B$228))</f>
        <v>202.0608</v>
      </c>
      <c r="R125" s="4">
        <f>Forward!R125*(1+SUM($B125:$B$228))+(-'Swap - Encargos'!I42-'Swap - Encargos'!$M42)*(1+SUM($B125:$B$228))+('Swap - Encargos'!AE42)*(1+SUM($B125:$B$228))</f>
        <v>211.5324</v>
      </c>
      <c r="S125" s="4">
        <f>Forward!S125*(1+SUM($B125:$B$228))+(-'Swap - Encargos'!J42-'Swap - Encargos'!$M42)*(1+SUM($B125:$B$228))+('Swap - Encargos'!AF42)*(1+SUM($B125:$B$228))</f>
        <v>210.48000000000002</v>
      </c>
      <c r="T125" s="4">
        <f>Forward!T125*(1+SUM($B125:$B$228))+(-'Swap - Encargos'!K42-'Swap - Encargos'!$M42)*(1+SUM($B125:$B$228))+('Swap - Encargos'!AG42)*(1+SUM($B125:$B$228))</f>
        <v>203.11320000000001</v>
      </c>
      <c r="U125" s="4">
        <f>Forward!U125*(1+SUM($B125:$B$228))</f>
        <v>0</v>
      </c>
      <c r="V125" s="6"/>
      <c r="W125" s="20">
        <f t="shared" si="0"/>
        <v>255.4701</v>
      </c>
      <c r="X125" s="20">
        <f t="shared" si="1"/>
        <v>222.43150030864203</v>
      </c>
      <c r="Y125" s="23">
        <f t="shared" si="2"/>
        <v>236.42166</v>
      </c>
      <c r="Z125" s="23">
        <f t="shared" si="3"/>
        <v>219.5815925617284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4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150.63494999999995</v>
      </c>
      <c r="AJ125" s="9">
        <f t="shared" si="8"/>
        <v>0.37092606949852008</v>
      </c>
      <c r="AK125" s="9">
        <f t="shared" si="9"/>
        <v>0.37092606949852008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Encargos'!E43-'Swap - Encargos'!$M43)*(1+SUM($B126:$B$228))+('Swap - Encargos'!AA43)*(1+SUM($B126:$B$228))</f>
        <v>335.392</v>
      </c>
      <c r="O126" s="4">
        <f>Forward!O126*(1+SUM($B126:$B$228))+(-'Swap - Encargos'!F43-'Swap - Encargos'!$M43)*(1+SUM($B126:$B$228))+('Swap - Encargos'!AB43)*(1+SUM($B126:$B$228))</f>
        <v>268.31360000000001</v>
      </c>
      <c r="P126" s="4">
        <f>Forward!P126*(1+SUM($B126:$B$228))+(-'Swap - Encargos'!G43-'Swap - Encargos'!$M43)*(1+SUM($B126:$B$228))+('Swap - Encargos'!AC43)*(1+SUM($B126:$B$228))</f>
        <v>214.8605</v>
      </c>
      <c r="Q126" s="4">
        <f>Forward!Q126*(1+SUM($B126:$B$228))+(-'Swap - Encargos'!H43-'Swap - Encargos'!$M43)*(1+SUM($B126:$B$228))+('Swap - Encargos'!AD43)*(1+SUM($B126:$B$228))</f>
        <v>203.3314</v>
      </c>
      <c r="R126" s="4">
        <f>Forward!R126*(1+SUM($B126:$B$228))+(-'Swap - Encargos'!I43-'Swap - Encargos'!$M43)*(1+SUM($B126:$B$228))+('Swap - Encargos'!AE43)*(1+SUM($B126:$B$228))</f>
        <v>209.62</v>
      </c>
      <c r="S126" s="4">
        <f>Forward!S126*(1+SUM($B126:$B$228))+(-'Swap - Encargos'!J43-'Swap - Encargos'!$M43)*(1+SUM($B126:$B$228))+('Swap - Encargos'!AF43)*(1+SUM($B126:$B$228))</f>
        <v>213.8124</v>
      </c>
      <c r="T126" s="4">
        <f>Forward!T126*(1+SUM($B126:$B$228))+(-'Swap - Encargos'!K43-'Swap - Encargos'!$M43)*(1+SUM($B126:$B$228))+('Swap - Encargos'!AG43)*(1+SUM($B126:$B$228))</f>
        <v>202.2833</v>
      </c>
      <c r="U126" s="4">
        <f>Forward!U126*(1+SUM($B126:$B$228))</f>
        <v>0</v>
      </c>
      <c r="V126" s="6"/>
      <c r="W126" s="20">
        <f t="shared" si="0"/>
        <v>258.18196666666671</v>
      </c>
      <c r="X126" s="20">
        <f t="shared" si="1"/>
        <v>222.43150030864203</v>
      </c>
      <c r="Y126" s="23">
        <f t="shared" si="2"/>
        <v>238.19819333333334</v>
      </c>
      <c r="Z126" s="23">
        <f t="shared" si="3"/>
        <v>219.5815925617284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4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147.92308333333324</v>
      </c>
      <c r="AJ126" s="9">
        <f t="shared" si="8"/>
        <v>0.36424832277592523</v>
      </c>
      <c r="AK126" s="9">
        <f t="shared" si="9"/>
        <v>0.36424832277592523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Encargos'!E44-'Swap - Encargos'!$M44)*(1+SUM($B127:$B$228))+('Swap - Encargos'!AA44)*(1+SUM($B127:$B$228))</f>
        <v>350.24250000000001</v>
      </c>
      <c r="O127" s="4">
        <f>Forward!O127*(1+SUM($B127:$B$228))+(-'Swap - Encargos'!F44-'Swap - Encargos'!$M44)*(1+SUM($B127:$B$228))+('Swap - Encargos'!AB44)*(1+SUM($B127:$B$228))</f>
        <v>282.28499999999997</v>
      </c>
      <c r="P127" s="4">
        <f>Forward!P127*(1+SUM($B127:$B$228))+(-'Swap - Encargos'!G44-'Swap - Encargos'!$M44)*(1+SUM($B127:$B$228))+('Swap - Encargos'!AC44)*(1+SUM($B127:$B$228))</f>
        <v>220.60050000000001</v>
      </c>
      <c r="Q127" s="4">
        <f>Forward!Q127*(1+SUM($B127:$B$228))+(-'Swap - Encargos'!H44-'Swap - Encargos'!$M44)*(1+SUM($B127:$B$228))+('Swap - Encargos'!AD44)*(1+SUM($B127:$B$228))</f>
        <v>209.10000000000002</v>
      </c>
      <c r="R127" s="4">
        <f>Forward!R127*(1+SUM($B127:$B$228))+(-'Swap - Encargos'!I44-'Swap - Encargos'!$M44)*(1+SUM($B127:$B$228))+('Swap - Encargos'!AE44)*(1+SUM($B127:$B$228))</f>
        <v>217.46400000000003</v>
      </c>
      <c r="S127" s="4">
        <f>Forward!S127*(1+SUM($B127:$B$228))+(-'Swap - Encargos'!J44-'Swap - Encargos'!$M44)*(1+SUM($B127:$B$228))+('Swap - Encargos'!AF44)*(1+SUM($B127:$B$228))</f>
        <v>214.32750000000001</v>
      </c>
      <c r="T127" s="4">
        <f>Forward!T127*(1+SUM($B127:$B$228))+(-'Swap - Encargos'!K44-'Swap - Encargos'!$M44)*(1+SUM($B127:$B$228))+('Swap - Encargos'!AG44)*(1+SUM($B127:$B$228))</f>
        <v>202.827</v>
      </c>
      <c r="U127" s="4">
        <f>Forward!U127*(1+SUM($B127:$B$228))</f>
        <v>0</v>
      </c>
      <c r="V127" s="6"/>
      <c r="W127" s="20">
        <f t="shared" si="0"/>
        <v>264.772875</v>
      </c>
      <c r="X127" s="20">
        <f t="shared" si="1"/>
        <v>222.43150030864203</v>
      </c>
      <c r="Y127" s="23">
        <f t="shared" si="2"/>
        <v>244.61215000000004</v>
      </c>
      <c r="Z127" s="23">
        <f t="shared" si="3"/>
        <v>219.5815925617284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4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141.33217499999995</v>
      </c>
      <c r="AJ127" s="9">
        <f t="shared" si="8"/>
        <v>0.34801875770813478</v>
      </c>
      <c r="AK127" s="9">
        <f t="shared" si="9"/>
        <v>0.34801875770813478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Encargos'!E45-'Swap - Encargos'!$M45)*(1+SUM($B128:$B$228))+('Swap - Encargos'!AA45)*(1+SUM($B128:$B$228))</f>
        <v>313.97309999999999</v>
      </c>
      <c r="O128" s="4">
        <f>Forward!O128*(1+SUM($B128:$B$228))+(-'Swap - Encargos'!F45-'Swap - Encargos'!$M45)*(1+SUM($B128:$B$228))+('Swap - Encargos'!AB45)*(1+SUM($B128:$B$228))</f>
        <v>271.20600000000002</v>
      </c>
      <c r="P128" s="4">
        <f>Forward!P128*(1+SUM($B128:$B$228))+(-'Swap - Encargos'!G45-'Swap - Encargos'!$M45)*(1+SUM($B128:$B$228))+('Swap - Encargos'!AC45)*(1+SUM($B128:$B$228))</f>
        <v>232.61129999999997</v>
      </c>
      <c r="Q128" s="4">
        <f>Forward!Q128*(1+SUM($B128:$B$228))+(-'Swap - Encargos'!H45-'Swap - Encargos'!$M45)*(1+SUM($B128:$B$228))+('Swap - Encargos'!AD45)*(1+SUM($B128:$B$228))</f>
        <v>212.79239999999999</v>
      </c>
      <c r="R128" s="4">
        <f>Forward!R128*(1+SUM($B128:$B$228))+(-'Swap - Encargos'!I45-'Swap - Encargos'!$M45)*(1+SUM($B128:$B$228))+('Swap - Encargos'!AE45)*(1+SUM($B128:$B$228))</f>
        <v>215.92169999999999</v>
      </c>
      <c r="S128" s="4">
        <f>Forward!S128*(1+SUM($B128:$B$228))+(-'Swap - Encargos'!J45-'Swap - Encargos'!$M45)*(1+SUM($B128:$B$228))+('Swap - Encargos'!AF45)*(1+SUM($B128:$B$228))</f>
        <v>212.79239999999999</v>
      </c>
      <c r="T128" s="4">
        <f>Forward!T128*(1+SUM($B128:$B$228))+(-'Swap - Encargos'!K45-'Swap - Encargos'!$M45)*(1+SUM($B128:$B$228))+('Swap - Encargos'!AG45)*(1+SUM($B128:$B$228))</f>
        <v>200.27519999999998</v>
      </c>
      <c r="U128" s="4">
        <f>Forward!U128*(1+SUM($B128:$B$228))</f>
        <v>0</v>
      </c>
      <c r="V128" s="6"/>
      <c r="W128" s="20">
        <f t="shared" si="0"/>
        <v>255.73335000000003</v>
      </c>
      <c r="X128" s="20">
        <f t="shared" si="1"/>
        <v>222.43150030864203</v>
      </c>
      <c r="Y128" s="23">
        <f t="shared" si="2"/>
        <v>239.18283</v>
      </c>
      <c r="Z128" s="23">
        <f t="shared" si="3"/>
        <v>219.5815925617284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4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150.37169999999992</v>
      </c>
      <c r="AJ128" s="9">
        <f t="shared" si="8"/>
        <v>0.37027783820959609</v>
      </c>
      <c r="AK128" s="9">
        <f t="shared" si="9"/>
        <v>0.37027783820959609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Encargos'!E46-'Swap - Encargos'!$M46)*(1+SUM($B129:$B$228))+('Swap - Encargos'!AA46)*(1+SUM($B129:$B$228))</f>
        <v>289.25900000000001</v>
      </c>
      <c r="O129" s="4">
        <f>Forward!O129*(1+SUM($B129:$B$228))+(-'Swap - Encargos'!F46-'Swap - Encargos'!$M46)*(1+SUM($B129:$B$228))+('Swap - Encargos'!AB46)*(1+SUM($B129:$B$228))</f>
        <v>251.80099999999999</v>
      </c>
      <c r="P129" s="4">
        <f>Forward!P129*(1+SUM($B129:$B$228))+(-'Swap - Encargos'!G46-'Swap - Encargos'!$M46)*(1+SUM($B129:$B$228))+('Swap - Encargos'!AC46)*(1+SUM($B129:$B$228))</f>
        <v>225.7885</v>
      </c>
      <c r="Q129" s="4">
        <f>Forward!Q129*(1+SUM($B129:$B$228))+(-'Swap - Encargos'!H46-'Swap - Encargos'!$M46)*(1+SUM($B129:$B$228))+('Swap - Encargos'!AD46)*(1+SUM($B129:$B$228))</f>
        <v>207.05950000000001</v>
      </c>
      <c r="R129" s="4">
        <f>Forward!R129*(1+SUM($B129:$B$228))+(-'Swap - Encargos'!I46-'Swap - Encargos'!$M46)*(1+SUM($B129:$B$228))+('Swap - Encargos'!AE46)*(1+SUM($B129:$B$228))</f>
        <v>218.505</v>
      </c>
      <c r="S129" s="4">
        <f>Forward!S129*(1+SUM($B129:$B$228))+(-'Swap - Encargos'!J46-'Swap - Encargos'!$M46)*(1+SUM($B129:$B$228))+('Swap - Encargos'!AF46)*(1+SUM($B129:$B$228))</f>
        <v>212.26200000000003</v>
      </c>
      <c r="T129" s="4">
        <f>Forward!T129*(1+SUM($B129:$B$228))+(-'Swap - Encargos'!K46-'Swap - Encargos'!$M46)*(1+SUM($B129:$B$228))+('Swap - Encargos'!AG46)*(1+SUM($B129:$B$228))</f>
        <v>206.01900000000001</v>
      </c>
      <c r="U129" s="4">
        <f>Forward!U129*(1+SUM($B129:$B$228))</f>
        <v>0</v>
      </c>
      <c r="V129" s="6"/>
      <c r="W129" s="20">
        <f t="shared" si="0"/>
        <v>239.63293055555556</v>
      </c>
      <c r="X129" s="20">
        <f t="shared" si="1"/>
        <v>222.43150030864203</v>
      </c>
      <c r="Y129" s="23">
        <f t="shared" si="2"/>
        <v>229.49961666666667</v>
      </c>
      <c r="Z129" s="23">
        <f t="shared" si="3"/>
        <v>219.5815925617284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4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166.47211944444439</v>
      </c>
      <c r="AJ129" s="9">
        <f t="shared" si="8"/>
        <v>0.40992378559302428</v>
      </c>
      <c r="AK129" s="9">
        <f t="shared" si="9"/>
        <v>0.40992378559302428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Encargos'!E47-'Swap - Encargos'!$M47)*(1+SUM($B130:$B$228))+('Swap - Encargos'!AA47)*(1+SUM($B130:$B$228))</f>
        <v>342.68639999999999</v>
      </c>
      <c r="O130" s="4">
        <f>Forward!O130*(1+SUM($B130:$B$228))+(-'Swap - Encargos'!F47-'Swap - Encargos'!$M47)*(1+SUM($B130:$B$228))+('Swap - Encargos'!AB47)*(1+SUM($B130:$B$228))</f>
        <v>270.81600000000003</v>
      </c>
      <c r="P130" s="4">
        <f>Forward!P130*(1+SUM($B130:$B$228))+(-'Swap - Encargos'!G47-'Swap - Encargos'!$M47)*(1+SUM($B130:$B$228))+('Swap - Encargos'!AC47)*(1+SUM($B130:$B$228))</f>
        <v>228.11040000000003</v>
      </c>
      <c r="Q130" s="4">
        <f>Forward!Q130*(1+SUM($B130:$B$228))+(-'Swap - Encargos'!H47-'Swap - Encargos'!$M47)*(1+SUM($B130:$B$228))+('Swap - Encargos'!AD47)*(1+SUM($B130:$B$228))</f>
        <v>216.65280000000001</v>
      </c>
      <c r="R130" s="4">
        <f>Forward!R130*(1+SUM($B130:$B$228))+(-'Swap - Encargos'!I47-'Swap - Encargos'!$M47)*(1+SUM($B130:$B$228))+('Swap - Encargos'!AE47)*(1+SUM($B130:$B$228))</f>
        <v>227.06880000000001</v>
      </c>
      <c r="S130" s="4">
        <f>Forward!S130*(1+SUM($B130:$B$228))+(-'Swap - Encargos'!J47-'Swap - Encargos'!$M47)*(1+SUM($B130:$B$228))+('Swap - Encargos'!AF47)*(1+SUM($B130:$B$228))</f>
        <v>228.11040000000003</v>
      </c>
      <c r="T130" s="4">
        <f>Forward!T130*(1+SUM($B130:$B$228))+(-'Swap - Encargos'!K47-'Swap - Encargos'!$M47)*(1+SUM($B130:$B$228))+('Swap - Encargos'!AG47)*(1+SUM($B130:$B$228))</f>
        <v>219.77760000000004</v>
      </c>
      <c r="U130" s="4">
        <f>Forward!U130*(1+SUM($B130:$B$228))</f>
        <v>0</v>
      </c>
      <c r="V130" s="6"/>
      <c r="W130" s="20">
        <f t="shared" si="0"/>
        <v>252.53013333333334</v>
      </c>
      <c r="X130" s="20">
        <f t="shared" si="1"/>
        <v>222.43150030864203</v>
      </c>
      <c r="Y130" s="23">
        <f t="shared" si="2"/>
        <v>241.79008000000002</v>
      </c>
      <c r="Z130" s="23">
        <f t="shared" si="3"/>
        <v>219.5815925617284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4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7"/>
        <v>153.57491666666661</v>
      </c>
      <c r="AJ130" s="9">
        <f t="shared" si="8"/>
        <v>0.37816549355066287</v>
      </c>
      <c r="AK130" s="9">
        <f t="shared" si="9"/>
        <v>0.37816549355066287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Encargos'!E48-'Swap - Encargos'!$M48)*(1+SUM($B131:$B$228))+('Swap - Encargos'!AA48)*(1+SUM($B131:$B$228))</f>
        <v>334.88639999999998</v>
      </c>
      <c r="O131" s="4">
        <f>Forward!O131*(1+SUM($B131:$B$228))+(-'Swap - Encargos'!F48-'Swap - Encargos'!$M48)*(1+SUM($B131:$B$228))+('Swap - Encargos'!AB48)*(1+SUM($B131:$B$228))</f>
        <v>248.83199999999999</v>
      </c>
      <c r="P131" s="4">
        <f>Forward!P131*(1+SUM($B131:$B$228))+(-'Swap - Encargos'!G48-'Swap - Encargos'!$M48)*(1+SUM($B131:$B$228))+('Swap - Encargos'!AC48)*(1+SUM($B131:$B$228))</f>
        <v>227.05919999999998</v>
      </c>
      <c r="Q131" s="4">
        <f>Forward!Q131*(1+SUM($B131:$B$228))+(-'Swap - Encargos'!H48-'Swap - Encargos'!$M48)*(1+SUM($B131:$B$228))+('Swap - Encargos'!AD48)*(1+SUM($B131:$B$228))</f>
        <v>232.24319999999997</v>
      </c>
      <c r="R131" s="4">
        <f>Forward!R131*(1+SUM($B131:$B$228))+(-'Swap - Encargos'!I48-'Swap - Encargos'!$M48)*(1+SUM($B131:$B$228))+('Swap - Encargos'!AE48)*(1+SUM($B131:$B$228))</f>
        <v>236.3904</v>
      </c>
      <c r="S131" s="4">
        <f>Forward!S131*(1+SUM($B131:$B$228))+(-'Swap - Encargos'!J48-'Swap - Encargos'!$M48)*(1+SUM($B131:$B$228))+('Swap - Encargos'!AF48)*(1+SUM($B131:$B$228))</f>
        <v>238.46399999999997</v>
      </c>
      <c r="T131" s="4">
        <f>Forward!T131*(1+SUM($B131:$B$228))+(-'Swap - Encargos'!K48-'Swap - Encargos'!$M48)*(1+SUM($B131:$B$228))+('Swap - Encargos'!AG48)*(1+SUM($B131:$B$228))</f>
        <v>228.09599999999998</v>
      </c>
      <c r="U131" s="4">
        <f>Forward!U131*(1+SUM($B131:$B$228))</f>
        <v>0</v>
      </c>
      <c r="V131" s="6"/>
      <c r="W131" s="20">
        <f t="shared" si="0"/>
        <v>244.5984</v>
      </c>
      <c r="X131" s="20">
        <f t="shared" si="1"/>
        <v>222.43150030864203</v>
      </c>
      <c r="Y131" s="23">
        <f t="shared" si="2"/>
        <v>241.41888</v>
      </c>
      <c r="Z131" s="23">
        <f t="shared" si="3"/>
        <v>219.5815925617284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4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7"/>
        <v>161.50664999999995</v>
      </c>
      <c r="AJ131" s="9">
        <f t="shared" si="8"/>
        <v>0.39769672896212438</v>
      </c>
      <c r="AK131" s="9">
        <f>IF(AJ131&gt;0,AJ131,0)</f>
        <v>0.39769672896212438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Encargos'!E49-'Swap - Encargos'!$M49)*(1+SUM($B132:$B$228))+('Swap - Encargos'!AA49)*(1+SUM($B132:$B$228))</f>
        <v>305.59050000000002</v>
      </c>
      <c r="O132" s="4">
        <f>Forward!O132*(1+SUM($B132:$B$228))+(-'Swap - Encargos'!F49-'Swap - Encargos'!$M49)*(1+SUM($B132:$B$228))+('Swap - Encargos'!AB49)*(1+SUM($B132:$B$228))</f>
        <v>244.47239999999999</v>
      </c>
      <c r="P132" s="4">
        <f>Forward!P132*(1+SUM($B132:$B$228))+(-'Swap - Encargos'!G49-'Swap - Encargos'!$M49)*(1+SUM($B132:$B$228))+('Swap - Encargos'!AC49)*(1+SUM($B132:$B$228))</f>
        <v>221.68259999999998</v>
      </c>
      <c r="Q132" s="4">
        <f>Forward!Q132*(1+SUM($B132:$B$228))+(-'Swap - Encargos'!H49-'Swap - Encargos'!$M49)*(1+SUM($B132:$B$228))+('Swap - Encargos'!AD49)*(1+SUM($B132:$B$228))</f>
        <v>226.8621</v>
      </c>
      <c r="R132" s="4">
        <f>Forward!R132*(1+SUM($B132:$B$228))+(-'Swap - Encargos'!I49-'Swap - Encargos'!$M49)*(1+SUM($B132:$B$228))+('Swap - Encargos'!AE49)*(1+SUM($B132:$B$228))</f>
        <v>225.82619999999997</v>
      </c>
      <c r="S132" s="4">
        <f>Forward!S132*(1+SUM($B132:$B$228))+(-'Swap - Encargos'!J49-'Swap - Encargos'!$M49)*(1+SUM($B132:$B$228))+('Swap - Encargos'!AF49)*(1+SUM($B132:$B$228))</f>
        <v>233.07749999999999</v>
      </c>
      <c r="T132" s="4">
        <f>Forward!T132*(1+SUM($B132:$B$228))+(-'Swap - Encargos'!K49-'Swap - Encargos'!$M49)*(1+SUM($B132:$B$228))+('Swap - Encargos'!AG49)*(1+SUM($B132:$B$228))</f>
        <v>223.75439999999998</v>
      </c>
      <c r="U132" s="4">
        <f>Forward!U132*(1+SUM($B132:$B$228))</f>
        <v>0</v>
      </c>
      <c r="V132" s="6"/>
      <c r="W132" s="20">
        <f t="shared" si="0"/>
        <v>235.37950000000001</v>
      </c>
      <c r="X132" s="20">
        <f t="shared" si="1"/>
        <v>222.43150030864203</v>
      </c>
      <c r="Y132" s="23">
        <f t="shared" si="2"/>
        <v>232.80125999999998</v>
      </c>
      <c r="Z132" s="23">
        <f t="shared" si="3"/>
        <v>219.5815925617284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4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7"/>
        <v>170.72554999999994</v>
      </c>
      <c r="AJ132" s="9">
        <f t="shared" si="8"/>
        <v>0.42039750552227795</v>
      </c>
      <c r="AK132" s="9">
        <f>IF(AJ132&gt;0,AJ132,0)</f>
        <v>0.42039750552227795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Encargos'!E50-'Swap - Encargos'!$M50)*(1+SUM($B133:$B$228))+('Swap - Encargos'!AA50)*(1+SUM($B133:$B$228))</f>
        <v>331.9461</v>
      </c>
      <c r="O133" s="4">
        <f>Forward!O133*(1+SUM($B133:$B$228))+(-'Swap - Encargos'!F50-'Swap - Encargos'!$M50)*(1+SUM($B133:$B$228))+('Swap - Encargos'!AB50)*(1+SUM($B133:$B$228))</f>
        <v>285.41159999999996</v>
      </c>
      <c r="P133" s="4">
        <f>Forward!P133*(1+SUM($B133:$B$228))+(-'Swap - Encargos'!G50-'Swap - Encargos'!$M50)*(1+SUM($B133:$B$228))+('Swap - Encargos'!AC50)*(1+SUM($B133:$B$228))</f>
        <v>258.52499999999998</v>
      </c>
      <c r="Q133" s="4">
        <f>Forward!Q133*(1+SUM($B133:$B$228))+(-'Swap - Encargos'!H50-'Swap - Encargos'!$M50)*(1+SUM($B133:$B$228))+('Swap - Encargos'!AD50)*(1+SUM($B133:$B$228))</f>
        <v>259.5591</v>
      </c>
      <c r="R133" s="4">
        <f>Forward!R133*(1+SUM($B133:$B$228))+(-'Swap - Encargos'!I50-'Swap - Encargos'!$M50)*(1+SUM($B133:$B$228))+('Swap - Encargos'!AE50)*(1+SUM($B133:$B$228))</f>
        <v>238.87710000000001</v>
      </c>
      <c r="S133" s="4">
        <f>Forward!S133*(1+SUM($B133:$B$228))+(-'Swap - Encargos'!J50-'Swap - Encargos'!$M50)*(1+SUM($B133:$B$228))+('Swap - Encargos'!AF50)*(1+SUM($B133:$B$228))</f>
        <v>222.33150000000001</v>
      </c>
      <c r="T133" s="4">
        <f>Forward!T133*(1+SUM($B133:$B$228))+(-'Swap - Encargos'!K50-'Swap - Encargos'!$M50)*(1+SUM($B133:$B$228))+('Swap - Encargos'!AG50)*(1+SUM($B133:$B$228))</f>
        <v>208.88820000000004</v>
      </c>
      <c r="U133" s="4">
        <f>Forward!U133*(1+SUM($B133:$B$228))</f>
        <v>0</v>
      </c>
      <c r="V133" s="6"/>
      <c r="W133" s="20">
        <f t="shared" si="0"/>
        <v>269.84264999999999</v>
      </c>
      <c r="X133" s="20">
        <f t="shared" si="1"/>
        <v>222.43150030864203</v>
      </c>
      <c r="Y133" s="23">
        <f t="shared" si="2"/>
        <v>254.76776999999996</v>
      </c>
      <c r="Z133" s="23">
        <f t="shared" si="3"/>
        <v>219.5815925617284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4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7"/>
        <v>136.26239999999996</v>
      </c>
      <c r="AJ133" s="9">
        <f t="shared" si="8"/>
        <v>0.33553485729862254</v>
      </c>
      <c r="AK133" s="9">
        <f>IF(AJ133&gt;0,AJ133,0)</f>
        <v>0.33553485729862254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Encargos'!F51-'Swap - Encargos'!$M51)*(1+SUM($B134:$B$228))+('Swap - Encargos'!AB51)*(1+SUM($B134:$B$228))</f>
        <v>352.53359999999998</v>
      </c>
      <c r="P134" s="4">
        <f>Forward!P134*(1+SUM($B134:$B$228))+(-'Swap - Encargos'!G51-'Swap - Encargos'!$M51)*(1+SUM($B134:$B$228))+('Swap - Encargos'!AC51)*(1+SUM($B134:$B$228))</f>
        <v>285.53159999999991</v>
      </c>
      <c r="Q134" s="4">
        <f>Forward!Q134*(1+SUM($B134:$B$228))+(-'Swap - Encargos'!H51-'Swap - Encargos'!$M51)*(1+SUM($B134:$B$228))+('Swap - Encargos'!AD51)*(1+SUM($B134:$B$228))</f>
        <v>277.28519999999997</v>
      </c>
      <c r="R134" s="4">
        <f>Forward!R134*(1+SUM($B134:$B$228))+(-'Swap - Encargos'!I51-'Swap - Encargos'!$M51)*(1+SUM($B134:$B$228))+('Swap - Encargos'!AE51)*(1+SUM($B134:$B$228))</f>
        <v>261.82319999999999</v>
      </c>
      <c r="S134" s="4">
        <f>Forward!S134*(1+SUM($B134:$B$228))+(-'Swap - Encargos'!J51-'Swap - Encargos'!$M51)*(1+SUM($B134:$B$228))+('Swap - Encargos'!AF51)*(1+SUM($B134:$B$228))</f>
        <v>231.93</v>
      </c>
      <c r="T134" s="4">
        <f>Forward!T134*(1+SUM($B134:$B$228))+(-'Swap - Encargos'!K51-'Swap - Encargos'!$M51)*(1+SUM($B134:$B$228))+('Swap - Encargos'!AG51)*(1+SUM($B134:$B$228))</f>
        <v>221.62200000000001</v>
      </c>
      <c r="U134" s="4">
        <f>Forward!U134*(1+SUM($B134:$B$228))</f>
        <v>0</v>
      </c>
      <c r="V134" s="6"/>
      <c r="W134" s="20">
        <f t="shared" si="0"/>
        <v>305.11679999999996</v>
      </c>
      <c r="X134" s="20">
        <f t="shared" si="1"/>
        <v>222.43150030864203</v>
      </c>
      <c r="Y134" s="23">
        <f t="shared" si="2"/>
        <v>281.82071999999994</v>
      </c>
      <c r="Z134" s="23">
        <f t="shared" si="3"/>
        <v>219.5815925617284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7"/>
        <v>96.895200000000045</v>
      </c>
      <c r="AJ134" s="9">
        <f t="shared" si="8"/>
        <v>0.24102564102564114</v>
      </c>
      <c r="AK134" s="9">
        <f>IF(AJ134&gt;0,AJ134,0)</f>
        <v>0.24102564102564114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Encargos'!F52-'Swap - Encargos'!$M52)*(1+SUM($B135:$B$228))+('Swap - Encargos'!AB52)*(1+SUM($B135:$B$228))</f>
        <v>401.64319999999998</v>
      </c>
      <c r="P135" s="4">
        <f>Forward!P135*(1+SUM($B135:$B$228))+(-'Swap - Encargos'!G52-'Swap - Encargos'!$M52)*(1+SUM($B135:$B$228))+('Swap - Encargos'!AC52)*(1+SUM($B135:$B$228))</f>
        <v>287.91260000000005</v>
      </c>
      <c r="Q135" s="4">
        <f>Forward!Q135*(1+SUM($B135:$B$228))+(-'Swap - Encargos'!H52-'Swap - Encargos'!$M52)*(1+SUM($B135:$B$228))+('Swap - Encargos'!AD52)*(1+SUM($B135:$B$228))</f>
        <v>294.06020000000001</v>
      </c>
      <c r="R135" s="4">
        <f>Forward!R135*(1+SUM($B135:$B$228))+(-'Swap - Encargos'!I52-'Swap - Encargos'!$M52)*(1+SUM($B135:$B$228))+('Swap - Encargos'!AE52)*(1+SUM($B135:$B$228))</f>
        <v>266.39600000000002</v>
      </c>
      <c r="S135" s="4">
        <f>Forward!S135*(1+SUM($B135:$B$228))+(-'Swap - Encargos'!J52-'Swap - Encargos'!$M52)*(1+SUM($B135:$B$228))+('Swap - Encargos'!AF52)*(1+SUM($B135:$B$228))</f>
        <v>247.95320000000001</v>
      </c>
      <c r="T135" s="4">
        <f>Forward!T135*(1+SUM($B135:$B$228))+(-'Swap - Encargos'!K52-'Swap - Encargos'!$M52)*(1+SUM($B135:$B$228))+('Swap - Encargos'!AG52)*(1+SUM($B135:$B$228))</f>
        <v>222.3382</v>
      </c>
      <c r="U135" s="4">
        <f>Forward!U135*(1+SUM($B135:$B$228))</f>
        <v>0</v>
      </c>
      <c r="V135" s="6"/>
      <c r="W135" s="20">
        <f t="shared" si="0"/>
        <v>324.11513333333335</v>
      </c>
      <c r="X135" s="20">
        <f t="shared" si="1"/>
        <v>222.43150030864203</v>
      </c>
      <c r="Y135" s="23">
        <f t="shared" si="2"/>
        <v>296.60462333333334</v>
      </c>
      <c r="Z135" s="23">
        <f t="shared" si="3"/>
        <v>219.5815925617284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77.896866666666654</v>
      </c>
      <c r="AJ135" s="9">
        <f>(AE135-W135)/AE135</f>
        <v>0.19376751606088041</v>
      </c>
      <c r="AK135" s="9">
        <f>IF(AJ135&gt;0,AJ135,0)</f>
        <v>0.19376751606088041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Encargos'!F53-'Swap - Encargos'!$M53)*(1+SUM($B136:$B$228))+('Swap - Encargos'!AB53)*(1+SUM($B136:$B$228))</f>
        <v>358.75840000000005</v>
      </c>
      <c r="P136" s="4">
        <f>Forward!P136*(1+SUM($B136:$B$228))+(-'Swap - Encargos'!G53-'Swap - Encargos'!$M53)*(1+SUM($B136:$B$228))+('Swap - Encargos'!AC53)*(1+SUM($B136:$B$228))</f>
        <v>271.10720000000003</v>
      </c>
      <c r="Q136" s="4">
        <f>Forward!Q136*(1+SUM($B136:$B$228))+(-'Swap - Encargos'!H53-'Swap - Encargos'!$M53)*(1+SUM($B136:$B$228))+('Swap - Encargos'!AD53)*(1+SUM($B136:$B$228))</f>
        <v>273.14560000000006</v>
      </c>
      <c r="R136" s="4">
        <f>Forward!R136*(1+SUM($B136:$B$228))+(-'Swap - Encargos'!I53-'Swap - Encargos'!$M53)*(1+SUM($B136:$B$228))+('Swap - Encargos'!AE53)*(1+SUM($B136:$B$228))</f>
        <v>257.85760000000005</v>
      </c>
      <c r="S136" s="4">
        <f>Forward!S136*(1+SUM($B136:$B$228))+(-'Swap - Encargos'!J53-'Swap - Encargos'!$M53)*(1+SUM($B136:$B$228))+('Swap - Encargos'!AF53)*(1+SUM($B136:$B$228))</f>
        <v>246.64640000000006</v>
      </c>
      <c r="T136" s="4">
        <f>Forward!T136*(1+SUM($B136:$B$228))+(-'Swap - Encargos'!K53-'Swap - Encargos'!$M53)*(1+SUM($B136:$B$228))+('Swap - Encargos'!AG53)*(1+SUM($B136:$B$228))</f>
        <v>233.39680000000004</v>
      </c>
      <c r="U136" s="4">
        <f>Forward!U136*(1+SUM($B136:$B$228))</f>
        <v>0</v>
      </c>
      <c r="V136" s="6"/>
      <c r="W136" s="20">
        <f t="shared" si="0"/>
        <v>295.39813333333336</v>
      </c>
      <c r="X136" s="20">
        <f t="shared" si="1"/>
        <v>222.43150030864203</v>
      </c>
      <c r="Y136" s="23">
        <f t="shared" si="2"/>
        <v>277.32432</v>
      </c>
      <c r="Z136" s="23">
        <f t="shared" si="3"/>
        <v>219.5815925617284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15">AD136*(1-0%)</f>
        <v>402.012</v>
      </c>
      <c r="AF136" s="8">
        <f t="shared" si="4"/>
        <v>421.44258000000002</v>
      </c>
      <c r="AG136" s="14">
        <f t="shared" ref="AG136:AG139" si="16">$AE136+$AB136</f>
        <v>448.01660400000003</v>
      </c>
      <c r="AH136" s="8">
        <f t="shared" si="6"/>
        <v>483.20811600000002</v>
      </c>
      <c r="AI136" s="25">
        <f t="shared" ref="AI136:AI139" si="17">(AE136-W136)</f>
        <v>106.61386666666664</v>
      </c>
      <c r="AJ136" s="9">
        <f t="shared" ref="AJ136:AJ139" si="18">(AE136-W136)/AE136</f>
        <v>0.26520070710990379</v>
      </c>
      <c r="AK136" s="9">
        <f t="shared" ref="AK136:AK139" si="19">IF(AJ136&gt;0,AJ136,0)</f>
        <v>0.26520070710990379</v>
      </c>
      <c r="AL136" s="9">
        <f t="shared" ref="AL136:AL139" si="20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Encargos'!F54-'Swap - Encargos'!$M54)*(1+SUM($B137:$B$228))+('Swap - Encargos'!AB54)*(1+SUM($B137:$B$228))</f>
        <v>287.55</v>
      </c>
      <c r="P137" s="4">
        <f>Forward!P137*(1+SUM($B137:$B$228))+(-'Swap - Encargos'!G54-'Swap - Encargos'!$M54)*(1+SUM($B137:$B$228))+('Swap - Encargos'!AC54)*(1+SUM($B137:$B$228))</f>
        <v>269.32499999999999</v>
      </c>
      <c r="Q137" s="4">
        <f>Forward!Q137*(1+SUM($B137:$B$228))+(-'Swap - Encargos'!H54-'Swap - Encargos'!$M54)*(1+SUM($B137:$B$228))+('Swap - Encargos'!AD54)*(1+SUM($B137:$B$228))</f>
        <v>271.34999999999997</v>
      </c>
      <c r="R137" s="4">
        <f>Forward!R137*(1+SUM($B137:$B$228))+(-'Swap - Encargos'!I54-'Swap - Encargos'!$M54)*(1+SUM($B137:$B$228))+('Swap - Encargos'!AE54)*(1+SUM($B137:$B$228))</f>
        <v>253.12499999999997</v>
      </c>
      <c r="S137" s="4">
        <f>Forward!S137*(1+SUM($B137:$B$228))+(-'Swap - Encargos'!J54-'Swap - Encargos'!$M54)*(1+SUM($B137:$B$228))+('Swap - Encargos'!AF54)*(1+SUM($B137:$B$228))</f>
        <v>232.87499999999997</v>
      </c>
      <c r="T137" s="4">
        <f>Forward!T137*(1+SUM($B137:$B$228))+(-'Swap - Encargos'!K54-'Swap - Encargos'!$M54)*(1+SUM($B137:$B$228))+('Swap - Encargos'!AG54)*(1+SUM($B137:$B$228))</f>
        <v>224.77499999999998</v>
      </c>
      <c r="U137" s="4">
        <f>Forward!U137*(1+SUM($B137:$B$228))</f>
        <v>0</v>
      </c>
      <c r="V137" s="4"/>
      <c r="W137" s="20">
        <f t="shared" si="0"/>
        <v>273.20624999999995</v>
      </c>
      <c r="X137" s="20">
        <f t="shared" si="1"/>
        <v>222.43150030864203</v>
      </c>
      <c r="Y137" s="23">
        <f t="shared" si="2"/>
        <v>259.70625000000001</v>
      </c>
      <c r="Z137" s="23">
        <f t="shared" si="3"/>
        <v>219.5815925617284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15"/>
        <v>402.012</v>
      </c>
      <c r="AF137" s="8">
        <f t="shared" si="4"/>
        <v>421.44258000000002</v>
      </c>
      <c r="AG137" s="14">
        <f t="shared" si="16"/>
        <v>448.01660400000003</v>
      </c>
      <c r="AH137" s="8">
        <f t="shared" si="6"/>
        <v>483.20811600000002</v>
      </c>
      <c r="AI137" s="25">
        <f t="shared" si="17"/>
        <v>128.80575000000005</v>
      </c>
      <c r="AJ137" s="9">
        <f t="shared" si="18"/>
        <v>0.32040274917166661</v>
      </c>
      <c r="AK137" s="9">
        <f t="shared" si="19"/>
        <v>0.32040274917166661</v>
      </c>
      <c r="AL137" s="9">
        <f t="shared" si="20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Encargos'!F55-'Swap - Encargos'!$M55)*(1+SUM($B138:$B$228))+('Swap - Encargos'!AB55)*(1+SUM($B138:$B$228))</f>
        <v>324.8734</v>
      </c>
      <c r="P138" s="4">
        <f>Forward!P138*(1+SUM($B138:$B$228))+(-'Swap - Encargos'!G55-'Swap - Encargos'!$M55)*(1+SUM($B138:$B$228))+('Swap - Encargos'!AC55)*(1+SUM($B138:$B$228))</f>
        <v>282.62979999999999</v>
      </c>
      <c r="Q138" s="4">
        <f>Forward!Q138*(1+SUM($B138:$B$228))+(-'Swap - Encargos'!H55-'Swap - Encargos'!$M55)*(1+SUM($B138:$B$228))+('Swap - Encargos'!AD55)*(1+SUM($B138:$B$228))</f>
        <v>270.56020000000001</v>
      </c>
      <c r="R138" s="4">
        <f>Forward!R138*(1+SUM($B138:$B$228))+(-'Swap - Encargos'!I55-'Swap - Encargos'!$M55)*(1+SUM($B138:$B$228))+('Swap - Encargos'!AE55)*(1+SUM($B138:$B$228))</f>
        <v>252.45580000000001</v>
      </c>
      <c r="S138" s="4">
        <f>Forward!S138*(1+SUM($B138:$B$228))+(-'Swap - Encargos'!J55-'Swap - Encargos'!$M55)*(1+SUM($B138:$B$228))+('Swap - Encargos'!AF55)*(1+SUM($B138:$B$228))</f>
        <v>248.43260000000001</v>
      </c>
      <c r="T138" s="4">
        <f>Forward!T138*(1+SUM($B138:$B$228))+(-'Swap - Encargos'!K55-'Swap - Encargos'!$M55)*(1+SUM($B138:$B$228))+('Swap - Encargos'!AG55)*(1+SUM($B138:$B$228))</f>
        <v>225.29919999999998</v>
      </c>
      <c r="U138" s="4">
        <f>Forward!U138*(1+SUM($B138:$B$228))</f>
        <v>0</v>
      </c>
      <c r="V138" s="4"/>
      <c r="W138" s="20">
        <f t="shared" si="0"/>
        <v>284.64140000000003</v>
      </c>
      <c r="X138" s="20">
        <f t="shared" si="1"/>
        <v>222.43150030864203</v>
      </c>
      <c r="Y138" s="23">
        <f t="shared" si="2"/>
        <v>269.15208000000001</v>
      </c>
      <c r="Z138" s="23">
        <f t="shared" si="3"/>
        <v>219.5815925617284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15"/>
        <v>402.012</v>
      </c>
      <c r="AF138" s="8">
        <f t="shared" si="4"/>
        <v>421.44258000000002</v>
      </c>
      <c r="AG138" s="14">
        <f t="shared" si="16"/>
        <v>448.01660400000003</v>
      </c>
      <c r="AH138" s="8">
        <f t="shared" si="6"/>
        <v>483.20811600000002</v>
      </c>
      <c r="AI138" s="25">
        <f t="shared" si="17"/>
        <v>117.37059999999997</v>
      </c>
      <c r="AJ138" s="9">
        <f t="shared" si="18"/>
        <v>0.29195795150393511</v>
      </c>
      <c r="AK138" s="9">
        <f t="shared" si="19"/>
        <v>0.29195795150393511</v>
      </c>
      <c r="AL138" s="9">
        <f t="shared" si="20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Encargos'!F56-'Swap - Encargos'!$M56)*(1+SUM($B139:$B$228))+('Swap - Encargos'!AB56)*(1+SUM($B139:$B$228))</f>
        <v>310</v>
      </c>
      <c r="P139" s="4">
        <f>Forward!P139*(1+SUM($B139:$B$228))+(-'Swap - Encargos'!G56-'Swap - Encargos'!$M56)*(1+SUM($B139:$B$228))+('Swap - Encargos'!AC56)*(1+SUM($B139:$B$228))</f>
        <v>288</v>
      </c>
      <c r="Q139" s="4">
        <f>Forward!Q139*(1+SUM($B139:$B$228))+(-'Swap - Encargos'!H56-'Swap - Encargos'!$M56)*(1+SUM($B139:$B$228))+('Swap - Encargos'!AD56)*(1+SUM($B139:$B$228))</f>
        <v>272</v>
      </c>
      <c r="R139" s="4">
        <f>Forward!R139*(1+SUM($B139:$B$228))+(-'Swap - Encargos'!I56-'Swap - Encargos'!$M56)*(1+SUM($B139:$B$228))+('Swap - Encargos'!AE56)*(1+SUM($B139:$B$228))</f>
        <v>257</v>
      </c>
      <c r="S139" s="4">
        <f>Forward!S139*(1+SUM($B139:$B$228))+(-'Swap - Encargos'!J56-'Swap - Encargos'!$M56)*(1+SUM($B139:$B$228))+('Swap - Encargos'!AF56)*(1+SUM($B139:$B$228))</f>
        <v>239</v>
      </c>
      <c r="T139" s="4">
        <f>Forward!T139*(1+SUM($B139:$B$228))+(-'Swap - Encargos'!K56-'Swap - Encargos'!$M56)*(1+SUM($B139:$B$228))+('Swap - Encargos'!AG56)*(1+SUM($B139:$B$228))</f>
        <v>229</v>
      </c>
      <c r="U139" s="4">
        <f>Forward!U139*(1+SUM($B139:$B$228))</f>
        <v>0</v>
      </c>
      <c r="V139" s="4"/>
      <c r="W139" s="20">
        <f t="shared" si="0"/>
        <v>282.63888888888891</v>
      </c>
      <c r="X139" s="20">
        <f t="shared" si="1"/>
        <v>222.43150030864203</v>
      </c>
      <c r="Y139" s="23">
        <f t="shared" si="2"/>
        <v>266.45</v>
      </c>
      <c r="Z139" s="23">
        <f t="shared" si="3"/>
        <v>219.5815925617284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15"/>
        <v>402.012</v>
      </c>
      <c r="AF139" s="8">
        <f t="shared" si="4"/>
        <v>421.44258000000002</v>
      </c>
      <c r="AG139" s="14">
        <f t="shared" si="16"/>
        <v>448.01660400000003</v>
      </c>
      <c r="AH139" s="8">
        <f t="shared" si="6"/>
        <v>483.20811600000002</v>
      </c>
      <c r="AI139" s="25">
        <f t="shared" si="17"/>
        <v>119.37311111111109</v>
      </c>
      <c r="AJ139" s="9">
        <f t="shared" si="18"/>
        <v>0.29693917373389622</v>
      </c>
      <c r="AK139" s="9">
        <f t="shared" si="19"/>
        <v>0.29693917373389622</v>
      </c>
      <c r="AL139" s="9">
        <f t="shared" si="20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9BD8F-BF9C-4405-BF90-EC04CCEF6ED8}">
  <dimension ref="A1:AR145"/>
  <sheetViews>
    <sheetView topLeftCell="E78" zoomScale="85" zoomScaleNormal="85" workbookViewId="0">
      <selection sqref="A1:XFD104857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Encargos'!B3-'Swap - Encargos'!$M3)+('Swap - Encargos'!X3)</f>
        <v>233</v>
      </c>
      <c r="L86" s="4">
        <f>Forward!L86+(-'Swap - Encargos'!C3-'Swap - Encargos'!$M3)+('Swap - Encargos'!Y3)</f>
        <v>243</v>
      </c>
      <c r="M86" s="4">
        <f>Forward!M86+(-'Swap - Encargos'!D3-'Swap - Encargos'!$M3)+('Swap - Encargos'!Z3)</f>
        <v>220</v>
      </c>
      <c r="N86" s="4">
        <f>Forward!N86+(-'Swap - Encargos'!E3-'Swap - Encargos'!$M3)+('Swap - Encargos'!AA3)</f>
        <v>208</v>
      </c>
      <c r="O86" s="4">
        <f>Forward!O86+(-'Swap - Encargos'!F3-'Swap - Encargos'!$M3)+('Swap - Encargos'!AB3)</f>
        <v>200</v>
      </c>
      <c r="P86" s="4">
        <f>Forward!P86+(-'Swap - Encargos'!G3-'Swap - Encargos'!$M3)+('Swap - Encargos'!AC3)</f>
        <v>198</v>
      </c>
      <c r="Q86" s="4">
        <f>Forward!Q86+(-'Swap - Encargos'!H3-'Swap - Encargos'!$M3)+('Swap - Encargos'!AD3)</f>
        <v>193</v>
      </c>
      <c r="R86" s="4">
        <f>Forward!R86+(-'Swap - Encargos'!I3-'Swap - Encargos'!$M3)+('Swap - Encargos'!AE3)</f>
        <v>188</v>
      </c>
      <c r="S86" s="4">
        <f>Forward!S86+(-'Swap - Encargos'!J3-'Swap - Encargos'!$M3)+('Swap - Encargos'!AF3)</f>
        <v>184</v>
      </c>
      <c r="T86" s="4">
        <f>Forward!T86+(-'Swap - Encargos'!K3-'Swap - Encargos'!$M3)+('Swap - Encargos'!AG3)</f>
        <v>179</v>
      </c>
      <c r="U86" s="4">
        <f>Forward!U86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232</v>
      </c>
      <c r="X86" s="20">
        <f t="shared" ref="X86:X139" si="1">AVERAGE($W$2:$W$198)</f>
        <v>202.52674897119346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220.8</v>
      </c>
      <c r="Z86" s="23">
        <f t="shared" ref="Z86:Z139" si="3">AVERAGE($Y$2:$Y$198)</f>
        <v>199.58148148148152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39" si="4">$AE86+$AA86</f>
        <v>335.89</v>
      </c>
      <c r="AG86" s="14">
        <f t="shared" ref="AG86:AG130" si="5">$AE86+$AB86</f>
        <v>371</v>
      </c>
      <c r="AH86" s="8">
        <f t="shared" ref="AH86:AH139" si="6">$AE86+$AC86</f>
        <v>403.95</v>
      </c>
      <c r="AI86" s="25">
        <f t="shared" ref="AI86:AI134" si="7">(AE86-W86)</f>
        <v>74</v>
      </c>
      <c r="AJ86" s="9">
        <f t="shared" ref="AJ86:AJ134" si="8">(AE86-W86)/AE86</f>
        <v>0.24183006535947713</v>
      </c>
      <c r="AK86" s="9">
        <f t="shared" ref="AK86:AK130" si="9">IF(AJ86&gt;0,AJ86,0)</f>
        <v>0.24183006535947713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Encargos'!B4-'Swap - Encargos'!$M4)+('Swap - Encargos'!X4)</f>
        <v>163</v>
      </c>
      <c r="L87" s="4">
        <f>Forward!L87+(-'Swap - Encargos'!C4-'Swap - Encargos'!$M4)+('Swap - Encargos'!Y4)</f>
        <v>228</v>
      </c>
      <c r="M87" s="4">
        <f>Forward!M87+(-'Swap - Encargos'!D4-'Swap - Encargos'!$M4)+('Swap - Encargos'!Z4)</f>
        <v>225</v>
      </c>
      <c r="N87" s="4">
        <f>Forward!N87+(-'Swap - Encargos'!E4-'Swap - Encargos'!$M4)+('Swap - Encargos'!AA4)</f>
        <v>208</v>
      </c>
      <c r="O87" s="4">
        <f>Forward!O87+(-'Swap - Encargos'!F4-'Swap - Encargos'!$M4)+('Swap - Encargos'!AB4)</f>
        <v>203</v>
      </c>
      <c r="P87" s="4">
        <f>Forward!P87+(-'Swap - Encargos'!G4-'Swap - Encargos'!$M4)+('Swap - Encargos'!AC4)</f>
        <v>199</v>
      </c>
      <c r="Q87" s="4">
        <f>Forward!Q87+(-'Swap - Encargos'!H4-'Swap - Encargos'!$M4)+('Swap - Encargos'!AD4)</f>
        <v>196</v>
      </c>
      <c r="R87" s="4">
        <f>Forward!R87+(-'Swap - Encargos'!I4-'Swap - Encargos'!$M4)+('Swap - Encargos'!AE4)</f>
        <v>190</v>
      </c>
      <c r="S87" s="4">
        <f>Forward!S87+(-'Swap - Encargos'!J4-'Swap - Encargos'!$M4)+('Swap - Encargos'!AF4)</f>
        <v>185</v>
      </c>
      <c r="T87" s="4">
        <f>Forward!T87+(-'Swap - Encargos'!K4-'Swap - Encargos'!$M4)+('Swap - Encargos'!AG4)</f>
        <v>181</v>
      </c>
      <c r="U87" s="4">
        <f>Forward!U87</f>
        <v>0</v>
      </c>
      <c r="V87" s="6"/>
      <c r="W87" s="20">
        <f t="shared" si="0"/>
        <v>206.58333333333334</v>
      </c>
      <c r="X87" s="20">
        <f t="shared" si="1"/>
        <v>202.52674897119346</v>
      </c>
      <c r="Y87" s="23">
        <f t="shared" si="2"/>
        <v>206</v>
      </c>
      <c r="Z87" s="23">
        <f t="shared" si="3"/>
        <v>199.58148148148152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99.416666666666657</v>
      </c>
      <c r="AJ87" s="9">
        <f t="shared" si="8"/>
        <v>0.32489106753812635</v>
      </c>
      <c r="AK87" s="9">
        <f t="shared" si="9"/>
        <v>0.32489106753812635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Encargos'!B5-'Swap - Encargos'!$M5)+('Swap - Encargos'!X5)</f>
        <v>202</v>
      </c>
      <c r="L88" s="4">
        <f>Forward!L88+(-'Swap - Encargos'!C5-'Swap - Encargos'!$M5)+('Swap - Encargos'!Y5)</f>
        <v>259</v>
      </c>
      <c r="M88" s="4">
        <f>Forward!M88+(-'Swap - Encargos'!D5-'Swap - Encargos'!$M5)+('Swap - Encargos'!Z5)</f>
        <v>230</v>
      </c>
      <c r="N88" s="4">
        <f>Forward!N88+(-'Swap - Encargos'!E5-'Swap - Encargos'!$M5)+('Swap - Encargos'!AA5)</f>
        <v>205</v>
      </c>
      <c r="O88" s="4">
        <f>Forward!O88+(-'Swap - Encargos'!F5-'Swap - Encargos'!$M5)+('Swap - Encargos'!AB5)</f>
        <v>204</v>
      </c>
      <c r="P88" s="4">
        <f>Forward!P88+(-'Swap - Encargos'!G5-'Swap - Encargos'!$M5)+('Swap - Encargos'!AC5)</f>
        <v>197</v>
      </c>
      <c r="Q88" s="4">
        <f>Forward!Q88+(-'Swap - Encargos'!H5-'Swap - Encargos'!$M5)+('Swap - Encargos'!AD5)</f>
        <v>193</v>
      </c>
      <c r="R88" s="4">
        <f>Forward!R88+(-'Swap - Encargos'!I5-'Swap - Encargos'!$M5)+('Swap - Encargos'!AE5)</f>
        <v>191</v>
      </c>
      <c r="S88" s="4">
        <f>Forward!S88+(-'Swap - Encargos'!J5-'Swap - Encargos'!$M5)+('Swap - Encargos'!AF5)</f>
        <v>187</v>
      </c>
      <c r="T88" s="4">
        <f>Forward!T88+(-'Swap - Encargos'!K5-'Swap - Encargos'!$M5)+('Swap - Encargos'!AG5)</f>
        <v>181</v>
      </c>
      <c r="U88" s="4">
        <f>Forward!U88</f>
        <v>0</v>
      </c>
      <c r="V88" s="6"/>
      <c r="W88" s="20">
        <f t="shared" si="0"/>
        <v>230.5</v>
      </c>
      <c r="X88" s="20">
        <f t="shared" si="1"/>
        <v>202.52674897119346</v>
      </c>
      <c r="Y88" s="23">
        <f t="shared" si="2"/>
        <v>219.83333333333334</v>
      </c>
      <c r="Z88" s="23">
        <f t="shared" si="3"/>
        <v>199.58148148148152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75.5</v>
      </c>
      <c r="AJ88" s="9">
        <f t="shared" si="8"/>
        <v>0.24673202614379086</v>
      </c>
      <c r="AK88" s="9">
        <f t="shared" si="9"/>
        <v>0.24673202614379086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Encargos'!B6-'Swap - Encargos'!$M6)+('Swap - Encargos'!X6)</f>
        <v>182</v>
      </c>
      <c r="L89" s="4">
        <f>Forward!L89+(-'Swap - Encargos'!C6-'Swap - Encargos'!$M6)+('Swap - Encargos'!Y6)</f>
        <v>251</v>
      </c>
      <c r="M89" s="4">
        <f>Forward!M89+(-'Swap - Encargos'!D6-'Swap - Encargos'!$M6)+('Swap - Encargos'!Z6)</f>
        <v>236</v>
      </c>
      <c r="N89" s="4">
        <f>Forward!N89+(-'Swap - Encargos'!E6-'Swap - Encargos'!$M6)+('Swap - Encargos'!AA6)</f>
        <v>210</v>
      </c>
      <c r="O89" s="4">
        <f>Forward!O89+(-'Swap - Encargos'!F6-'Swap - Encargos'!$M6)+('Swap - Encargos'!AB6)</f>
        <v>201</v>
      </c>
      <c r="P89" s="4">
        <f>Forward!P89+(-'Swap - Encargos'!G6-'Swap - Encargos'!$M6)+('Swap - Encargos'!AC6)</f>
        <v>198</v>
      </c>
      <c r="Q89" s="4">
        <f>Forward!Q89+(-'Swap - Encargos'!H6-'Swap - Encargos'!$M6)+('Swap - Encargos'!AD6)</f>
        <v>195</v>
      </c>
      <c r="R89" s="4">
        <f>Forward!R89+(-'Swap - Encargos'!I6-'Swap - Encargos'!$M6)+('Swap - Encargos'!AE6)</f>
        <v>191</v>
      </c>
      <c r="S89" s="4">
        <f>Forward!S89+(-'Swap - Encargos'!J6-'Swap - Encargos'!$M6)+('Swap - Encargos'!AF6)</f>
        <v>188</v>
      </c>
      <c r="T89" s="4">
        <f>Forward!T89+(-'Swap - Encargos'!K6-'Swap - Encargos'!$M6)+('Swap - Encargos'!AG6)</f>
        <v>184</v>
      </c>
      <c r="U89" s="4">
        <f>Forward!U89</f>
        <v>0</v>
      </c>
      <c r="V89" s="6"/>
      <c r="W89" s="20">
        <f t="shared" si="0"/>
        <v>225.33333333333334</v>
      </c>
      <c r="X89" s="20">
        <f t="shared" si="1"/>
        <v>202.52674897119346</v>
      </c>
      <c r="Y89" s="23">
        <f t="shared" si="2"/>
        <v>216.8</v>
      </c>
      <c r="Z89" s="23">
        <f t="shared" si="3"/>
        <v>199.58148148148152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80.666666666666657</v>
      </c>
      <c r="AJ89" s="9">
        <f t="shared" si="8"/>
        <v>0.26361655773420478</v>
      </c>
      <c r="AK89" s="9">
        <f t="shared" si="9"/>
        <v>0.26361655773420478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Encargos'!B7-'Swap - Encargos'!$M7)+('Swap - Encargos'!X7)</f>
        <v>180</v>
      </c>
      <c r="L90" s="4">
        <f>Forward!L90+(-'Swap - Encargos'!C7-'Swap - Encargos'!$M7)+('Swap - Encargos'!Y7)</f>
        <v>229</v>
      </c>
      <c r="M90" s="4">
        <f>Forward!M90+(-'Swap - Encargos'!D7-'Swap - Encargos'!$M7)+('Swap - Encargos'!Z7)</f>
        <v>234</v>
      </c>
      <c r="N90" s="4">
        <f>Forward!N90+(-'Swap - Encargos'!E7-'Swap - Encargos'!$M7)+('Swap - Encargos'!AA7)</f>
        <v>223</v>
      </c>
      <c r="O90" s="4">
        <f>Forward!O90+(-'Swap - Encargos'!F7-'Swap - Encargos'!$M7)+('Swap - Encargos'!AB7)</f>
        <v>206</v>
      </c>
      <c r="P90" s="4">
        <f>Forward!P90+(-'Swap - Encargos'!G7-'Swap - Encargos'!$M7)+('Swap - Encargos'!AC7)</f>
        <v>204</v>
      </c>
      <c r="Q90" s="4">
        <f>Forward!Q90+(-'Swap - Encargos'!H7-'Swap - Encargos'!$M7)+('Swap - Encargos'!AD7)</f>
        <v>202</v>
      </c>
      <c r="R90" s="4">
        <f>Forward!R90+(-'Swap - Encargos'!I7-'Swap - Encargos'!$M7)+('Swap - Encargos'!AE7)</f>
        <v>198</v>
      </c>
      <c r="S90" s="4">
        <f>Forward!S90+(-'Swap - Encargos'!J7-'Swap - Encargos'!$M7)+('Swap - Encargos'!AF7)</f>
        <v>192</v>
      </c>
      <c r="T90" s="4">
        <f>Forward!T90+(-'Swap - Encargos'!K7-'Swap - Encargos'!$M7)+('Swap - Encargos'!AG7)</f>
        <v>190</v>
      </c>
      <c r="U90" s="4">
        <f>Forward!U90</f>
        <v>0</v>
      </c>
      <c r="V90" s="6"/>
      <c r="W90" s="20">
        <f t="shared" si="0"/>
        <v>219.11111111111111</v>
      </c>
      <c r="X90" s="20">
        <f t="shared" si="1"/>
        <v>202.52674897119346</v>
      </c>
      <c r="Y90" s="23">
        <f t="shared" si="2"/>
        <v>216</v>
      </c>
      <c r="Z90" s="23">
        <f t="shared" si="3"/>
        <v>199.58148148148152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86.888888888888886</v>
      </c>
      <c r="AJ90" s="9">
        <f t="shared" si="8"/>
        <v>0.2839506172839506</v>
      </c>
      <c r="AK90" s="9">
        <f t="shared" si="9"/>
        <v>0.2839506172839506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Encargos'!B8-'Swap - Encargos'!$M8)+('Swap - Encargos'!X8)</f>
        <v>174</v>
      </c>
      <c r="L91" s="4">
        <f>Forward!L91+(-'Swap - Encargos'!C8-'Swap - Encargos'!$M8)+('Swap - Encargos'!Y8)</f>
        <v>232</v>
      </c>
      <c r="M91" s="4">
        <f>Forward!M91+(-'Swap - Encargos'!D8-'Swap - Encargos'!$M8)+('Swap - Encargos'!Z8)</f>
        <v>230</v>
      </c>
      <c r="N91" s="4">
        <f>Forward!N91+(-'Swap - Encargos'!E8-'Swap - Encargos'!$M8)+('Swap - Encargos'!AA8)</f>
        <v>205</v>
      </c>
      <c r="O91" s="4">
        <f>Forward!O91+(-'Swap - Encargos'!F8-'Swap - Encargos'!$M8)+('Swap - Encargos'!AB8)</f>
        <v>198</v>
      </c>
      <c r="P91" s="4">
        <f>Forward!P91+(-'Swap - Encargos'!G8-'Swap - Encargos'!$M8)+('Swap - Encargos'!AC8)</f>
        <v>199</v>
      </c>
      <c r="Q91" s="4">
        <f>Forward!Q91+(-'Swap - Encargos'!H8-'Swap - Encargos'!$M8)+('Swap - Encargos'!AD8)</f>
        <v>194</v>
      </c>
      <c r="R91" s="4">
        <f>Forward!R91+(-'Swap - Encargos'!I8-'Swap - Encargos'!$M8)+('Swap - Encargos'!AE8)</f>
        <v>193</v>
      </c>
      <c r="S91" s="4">
        <f>Forward!S91+(-'Swap - Encargos'!J8-'Swap - Encargos'!$M8)+('Swap - Encargos'!AF8)</f>
        <v>189</v>
      </c>
      <c r="T91" s="4">
        <f>Forward!T91+(-'Swap - Encargos'!K8-'Swap - Encargos'!$M8)+('Swap - Encargos'!AG8)</f>
        <v>183</v>
      </c>
      <c r="U91" s="4">
        <f>Forward!U91</f>
        <v>0</v>
      </c>
      <c r="V91" s="6"/>
      <c r="W91" s="20">
        <f t="shared" si="0"/>
        <v>216.30555555555554</v>
      </c>
      <c r="X91" s="20">
        <f t="shared" si="1"/>
        <v>202.52674897119346</v>
      </c>
      <c r="Y91" s="23">
        <f t="shared" si="2"/>
        <v>209.88333333333333</v>
      </c>
      <c r="Z91" s="23">
        <f t="shared" si="3"/>
        <v>199.58148148148152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89.694444444444457</v>
      </c>
      <c r="AJ91" s="9">
        <f t="shared" si="8"/>
        <v>0.29311909949164855</v>
      </c>
      <c r="AK91" s="9">
        <f t="shared" si="9"/>
        <v>0.29311909949164855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Encargos'!B9-'Swap - Encargos'!$M9)+('Swap - Encargos'!X9)</f>
        <v>106</v>
      </c>
      <c r="L92" s="4">
        <f>Forward!L92+(-'Swap - Encargos'!C9-'Swap - Encargos'!$M9)+('Swap - Encargos'!Y9)</f>
        <v>220</v>
      </c>
      <c r="M92" s="4">
        <f>Forward!M92+(-'Swap - Encargos'!D9-'Swap - Encargos'!$M9)+('Swap - Encargos'!Z9)</f>
        <v>222</v>
      </c>
      <c r="N92" s="4">
        <f>Forward!N92+(-'Swap - Encargos'!E9-'Swap - Encargos'!$M9)+('Swap - Encargos'!AA9)</f>
        <v>211</v>
      </c>
      <c r="O92" s="4">
        <f>Forward!O92+(-'Swap - Encargos'!F9-'Swap - Encargos'!$M9)+('Swap - Encargos'!AB9)</f>
        <v>199</v>
      </c>
      <c r="P92" s="4">
        <f>Forward!P92+(-'Swap - Encargos'!G9-'Swap - Encargos'!$M9)+('Swap - Encargos'!AC9)</f>
        <v>200</v>
      </c>
      <c r="Q92" s="4">
        <f>Forward!Q92+(-'Swap - Encargos'!H9-'Swap - Encargos'!$M9)+('Swap - Encargos'!AD9)</f>
        <v>196</v>
      </c>
      <c r="R92" s="4">
        <f>Forward!R92+(-'Swap - Encargos'!I9-'Swap - Encargos'!$M9)+('Swap - Encargos'!AE9)</f>
        <v>192</v>
      </c>
      <c r="S92" s="4">
        <f>Forward!S92+(-'Swap - Encargos'!J9-'Swap - Encargos'!$M9)+('Swap - Encargos'!AF9)</f>
        <v>188</v>
      </c>
      <c r="T92" s="4">
        <f>Forward!T92+(-'Swap - Encargos'!K9-'Swap - Encargos'!$M9)+('Swap - Encargos'!AG9)</f>
        <v>185</v>
      </c>
      <c r="U92" s="4">
        <f>Forward!U92</f>
        <v>0</v>
      </c>
      <c r="V92" s="6"/>
      <c r="W92" s="20">
        <f t="shared" si="0"/>
        <v>200.16666666666666</v>
      </c>
      <c r="X92" s="20">
        <f t="shared" si="1"/>
        <v>202.52674897119346</v>
      </c>
      <c r="Y92" s="23">
        <f t="shared" si="2"/>
        <v>201</v>
      </c>
      <c r="Z92" s="23">
        <f t="shared" si="3"/>
        <v>199.58148148148152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105.83333333333334</v>
      </c>
      <c r="AJ92" s="9">
        <f t="shared" si="8"/>
        <v>0.34586056644880175</v>
      </c>
      <c r="AK92" s="9">
        <f t="shared" si="9"/>
        <v>0.34586056644880175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Encargos'!B10-'Swap - Encargos'!$M10)+('Swap - Encargos'!X10)</f>
        <v>119</v>
      </c>
      <c r="L93" s="4">
        <f>Forward!L93+(-'Swap - Encargos'!C10-'Swap - Encargos'!$M10)+('Swap - Encargos'!Y10)</f>
        <v>211</v>
      </c>
      <c r="M93" s="4">
        <f>Forward!M93+(-'Swap - Encargos'!D10-'Swap - Encargos'!$M10)+('Swap - Encargos'!Z10)</f>
        <v>212</v>
      </c>
      <c r="N93" s="4">
        <f>Forward!N93+(-'Swap - Encargos'!E10-'Swap - Encargos'!$M10)+('Swap - Encargos'!AA10)</f>
        <v>202</v>
      </c>
      <c r="O93" s="4">
        <f>Forward!O93+(-'Swap - Encargos'!F10-'Swap - Encargos'!$M10)+('Swap - Encargos'!AB10)</f>
        <v>199</v>
      </c>
      <c r="P93" s="4">
        <f>Forward!P93+(-'Swap - Encargos'!G10-'Swap - Encargos'!$M10)+('Swap - Encargos'!AC10)</f>
        <v>194</v>
      </c>
      <c r="Q93" s="4">
        <f>Forward!Q93+(-'Swap - Encargos'!H10-'Swap - Encargos'!$M10)+('Swap - Encargos'!AD10)</f>
        <v>196</v>
      </c>
      <c r="R93" s="4">
        <f>Forward!R93+(-'Swap - Encargos'!I10-'Swap - Encargos'!$M10)+('Swap - Encargos'!AE10)</f>
        <v>190</v>
      </c>
      <c r="S93" s="4">
        <f>Forward!S93+(-'Swap - Encargos'!J10-'Swap - Encargos'!$M10)+('Swap - Encargos'!AF10)</f>
        <v>182</v>
      </c>
      <c r="T93" s="4">
        <f>Forward!T93+(-'Swap - Encargos'!K10-'Swap - Encargos'!$M10)+('Swap - Encargos'!AG10)</f>
        <v>179</v>
      </c>
      <c r="U93" s="4">
        <f>Forward!U93</f>
        <v>0</v>
      </c>
      <c r="V93" s="6"/>
      <c r="W93" s="20">
        <f t="shared" si="0"/>
        <v>196.80555555555554</v>
      </c>
      <c r="X93" s="20">
        <f t="shared" si="1"/>
        <v>202.52674897119346</v>
      </c>
      <c r="Y93" s="23">
        <f t="shared" si="2"/>
        <v>197.35</v>
      </c>
      <c r="Z93" s="23">
        <f t="shared" si="3"/>
        <v>199.58148148148152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109.19444444444446</v>
      </c>
      <c r="AJ93" s="9">
        <f t="shared" si="8"/>
        <v>0.35684458968772698</v>
      </c>
      <c r="AK93" s="9">
        <f t="shared" si="9"/>
        <v>0.35684458968772698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Encargos'!B11-'Swap - Encargos'!$M11)+('Swap - Encargos'!X11)</f>
        <v>138</v>
      </c>
      <c r="L94" s="4">
        <f>Forward!L94+(-'Swap - Encargos'!C11-'Swap - Encargos'!$M11)+('Swap - Encargos'!Y11)</f>
        <v>195</v>
      </c>
      <c r="M94" s="4">
        <f>Forward!M94+(-'Swap - Encargos'!D11-'Swap - Encargos'!$M11)+('Swap - Encargos'!Z11)</f>
        <v>212</v>
      </c>
      <c r="N94" s="4">
        <f>Forward!N94+(-'Swap - Encargos'!E11-'Swap - Encargos'!$M11)+('Swap - Encargos'!AA11)</f>
        <v>209</v>
      </c>
      <c r="O94" s="4">
        <f>Forward!O94+(-'Swap - Encargos'!F11-'Swap - Encargos'!$M11)+('Swap - Encargos'!AB11)</f>
        <v>199</v>
      </c>
      <c r="P94" s="4">
        <f>Forward!P94+(-'Swap - Encargos'!G11-'Swap - Encargos'!$M11)+('Swap - Encargos'!AC11)</f>
        <v>196</v>
      </c>
      <c r="Q94" s="4">
        <f>Forward!Q94+(-'Swap - Encargos'!H11-'Swap - Encargos'!$M11)+('Swap - Encargos'!AD11)</f>
        <v>192</v>
      </c>
      <c r="R94" s="4">
        <f>Forward!R94+(-'Swap - Encargos'!I11-'Swap - Encargos'!$M11)+('Swap - Encargos'!AE11)</f>
        <v>185</v>
      </c>
      <c r="S94" s="4">
        <f>Forward!S94+(-'Swap - Encargos'!J11-'Swap - Encargos'!$M11)+('Swap - Encargos'!AF11)</f>
        <v>182</v>
      </c>
      <c r="T94" s="4">
        <f>Forward!T94+(-'Swap - Encargos'!K11-'Swap - Encargos'!$M11)+('Swap - Encargos'!AG11)</f>
        <v>178</v>
      </c>
      <c r="U94" s="4">
        <f>Forward!U94</f>
        <v>0</v>
      </c>
      <c r="V94" s="6"/>
      <c r="W94" s="20">
        <f t="shared" si="0"/>
        <v>197.44444444444446</v>
      </c>
      <c r="X94" s="20">
        <f t="shared" si="1"/>
        <v>202.52674897119346</v>
      </c>
      <c r="Y94" s="23">
        <f t="shared" si="2"/>
        <v>198.33333333333334</v>
      </c>
      <c r="Z94" s="23">
        <f t="shared" si="3"/>
        <v>199.58148148148152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108.55555555555554</v>
      </c>
      <c r="AJ94" s="9">
        <f t="shared" si="8"/>
        <v>0.35475671750181548</v>
      </c>
      <c r="AK94" s="9">
        <f t="shared" si="9"/>
        <v>0.35475671750181548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Encargos'!B12-'Swap - Encargos'!$M12)+('Swap - Encargos'!X12)</f>
        <v>118</v>
      </c>
      <c r="L95" s="4">
        <f>Forward!L95+(-'Swap - Encargos'!C12-'Swap - Encargos'!$M12)+('Swap - Encargos'!Y12)</f>
        <v>170</v>
      </c>
      <c r="M95" s="4">
        <f>Forward!M95+(-'Swap - Encargos'!D12-'Swap - Encargos'!$M12)+('Swap - Encargos'!Z12)</f>
        <v>189</v>
      </c>
      <c r="N95" s="4">
        <f>Forward!N95+(-'Swap - Encargos'!E12-'Swap - Encargos'!$M12)+('Swap - Encargos'!AA12)</f>
        <v>193</v>
      </c>
      <c r="O95" s="4">
        <f>Forward!O95+(-'Swap - Encargos'!F12-'Swap - Encargos'!$M12)+('Swap - Encargos'!AB12)</f>
        <v>188</v>
      </c>
      <c r="P95" s="4">
        <f>Forward!P95+(-'Swap - Encargos'!G12-'Swap - Encargos'!$M12)+('Swap - Encargos'!AC12)</f>
        <v>184</v>
      </c>
      <c r="Q95" s="4">
        <f>Forward!Q95+(-'Swap - Encargos'!H12-'Swap - Encargos'!$M12)+('Swap - Encargos'!AD12)</f>
        <v>181</v>
      </c>
      <c r="R95" s="4">
        <f>Forward!R95+(-'Swap - Encargos'!I12-'Swap - Encargos'!$M12)+('Swap - Encargos'!AE12)</f>
        <v>178</v>
      </c>
      <c r="S95" s="4">
        <f>Forward!S95+(-'Swap - Encargos'!J12-'Swap - Encargos'!$M12)+('Swap - Encargos'!AF12)</f>
        <v>175</v>
      </c>
      <c r="T95" s="4">
        <f>Forward!T95+(-'Swap - Encargos'!K12-'Swap - Encargos'!$M12)+('Swap - Encargos'!AG12)</f>
        <v>171</v>
      </c>
      <c r="U95" s="4">
        <f>Forward!U95</f>
        <v>0</v>
      </c>
      <c r="V95" s="6"/>
      <c r="W95" s="20">
        <f t="shared" si="0"/>
        <v>177.75</v>
      </c>
      <c r="X95" s="20">
        <f t="shared" si="1"/>
        <v>202.52674897119346</v>
      </c>
      <c r="Y95" s="23">
        <f t="shared" si="2"/>
        <v>181.5</v>
      </c>
      <c r="Z95" s="23">
        <f t="shared" si="3"/>
        <v>199.58148148148152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128.25</v>
      </c>
      <c r="AJ95" s="9">
        <f t="shared" si="8"/>
        <v>0.41911764705882354</v>
      </c>
      <c r="AK95" s="9">
        <f t="shared" si="9"/>
        <v>0.41911764705882354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Encargos'!B13-'Swap - Encargos'!$M13)+('Swap - Encargos'!X13)</f>
        <v>112</v>
      </c>
      <c r="L96" s="4">
        <f>Forward!L96+(-'Swap - Encargos'!C13-'Swap - Encargos'!$M13)+('Swap - Encargos'!Y13)</f>
        <v>129</v>
      </c>
      <c r="M96" s="4">
        <f>Forward!M96+(-'Swap - Encargos'!D13-'Swap - Encargos'!$M13)+('Swap - Encargos'!Z13)</f>
        <v>168</v>
      </c>
      <c r="N96" s="4">
        <f>Forward!N96+(-'Swap - Encargos'!E13-'Swap - Encargos'!$M13)+('Swap - Encargos'!AA13)</f>
        <v>178</v>
      </c>
      <c r="O96" s="4">
        <f>Forward!O96+(-'Swap - Encargos'!F13-'Swap - Encargos'!$M13)+('Swap - Encargos'!AB13)</f>
        <v>173</v>
      </c>
      <c r="P96" s="4">
        <f>Forward!P96+(-'Swap - Encargos'!G13-'Swap - Encargos'!$M13)+('Swap - Encargos'!AC13)</f>
        <v>182</v>
      </c>
      <c r="Q96" s="4">
        <f>Forward!Q96+(-'Swap - Encargos'!H13-'Swap - Encargos'!$M13)+('Swap - Encargos'!AD13)</f>
        <v>179</v>
      </c>
      <c r="R96" s="4">
        <f>Forward!R96+(-'Swap - Encargos'!I13-'Swap - Encargos'!$M13)+('Swap - Encargos'!AE13)</f>
        <v>179</v>
      </c>
      <c r="S96" s="4">
        <f>Forward!S96+(-'Swap - Encargos'!J13-'Swap - Encargos'!$M13)+('Swap - Encargos'!AF13)</f>
        <v>174</v>
      </c>
      <c r="T96" s="4">
        <f>Forward!T96+(-'Swap - Encargos'!K13-'Swap - Encargos'!$M13)+('Swap - Encargos'!AG13)</f>
        <v>169</v>
      </c>
      <c r="U96" s="4">
        <f>Forward!U96</f>
        <v>0</v>
      </c>
      <c r="V96" s="6"/>
      <c r="W96" s="20">
        <f t="shared" si="0"/>
        <v>154.66666666666666</v>
      </c>
      <c r="X96" s="20">
        <f t="shared" si="1"/>
        <v>202.52674897119346</v>
      </c>
      <c r="Y96" s="23">
        <f t="shared" si="2"/>
        <v>163.66666666666666</v>
      </c>
      <c r="Z96" s="23">
        <f t="shared" si="3"/>
        <v>199.58148148148152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151.33333333333334</v>
      </c>
      <c r="AJ96" s="9">
        <f t="shared" si="8"/>
        <v>0.49455337690631812</v>
      </c>
      <c r="AK96" s="9">
        <f t="shared" si="9"/>
        <v>0.49455337690631812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Encargos'!B14-'Swap - Encargos'!$M14)+('Swap - Encargos'!X14)</f>
        <v>116</v>
      </c>
      <c r="L97" s="4">
        <f>Forward!L97+(-'Swap - Encargos'!C14-'Swap - Encargos'!$M14)+('Swap - Encargos'!Y14)</f>
        <v>126</v>
      </c>
      <c r="M97" s="4">
        <f>Forward!M97+(-'Swap - Encargos'!D14-'Swap - Encargos'!$M14)+('Swap - Encargos'!Z14)</f>
        <v>163</v>
      </c>
      <c r="N97" s="4">
        <f>Forward!N97+(-'Swap - Encargos'!E14-'Swap - Encargos'!$M14)+('Swap - Encargos'!AA14)</f>
        <v>175</v>
      </c>
      <c r="O97" s="4">
        <f>Forward!O97+(-'Swap - Encargos'!F14-'Swap - Encargos'!$M14)+('Swap - Encargos'!AB14)</f>
        <v>168</v>
      </c>
      <c r="P97" s="4">
        <f>Forward!P97+(-'Swap - Encargos'!G14-'Swap - Encargos'!$M14)+('Swap - Encargos'!AC14)</f>
        <v>187</v>
      </c>
      <c r="Q97" s="4">
        <f>Forward!Q97+(-'Swap - Encargos'!H14-'Swap - Encargos'!$M14)+('Swap - Encargos'!AD14)</f>
        <v>186</v>
      </c>
      <c r="R97" s="4">
        <f>Forward!R97+(-'Swap - Encargos'!I14-'Swap - Encargos'!$M14)+('Swap - Encargos'!AE14)</f>
        <v>176</v>
      </c>
      <c r="S97" s="4">
        <f>Forward!S97+(-'Swap - Encargos'!J14-'Swap - Encargos'!$M14)+('Swap - Encargos'!AF14)</f>
        <v>173</v>
      </c>
      <c r="T97" s="4">
        <f>Forward!T97+(-'Swap - Encargos'!K14-'Swap - Encargos'!$M14)+('Swap - Encargos'!AG14)</f>
        <v>168</v>
      </c>
      <c r="U97" s="4">
        <f>Forward!U97</f>
        <v>0</v>
      </c>
      <c r="V97" s="6"/>
      <c r="W97" s="20">
        <f t="shared" si="0"/>
        <v>153.02777777777777</v>
      </c>
      <c r="X97" s="20">
        <f t="shared" si="1"/>
        <v>202.52674897119346</v>
      </c>
      <c r="Y97" s="23">
        <f t="shared" si="2"/>
        <v>162.61666666666667</v>
      </c>
      <c r="Z97" s="23">
        <f t="shared" si="3"/>
        <v>199.58148148148152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152.97222222222223</v>
      </c>
      <c r="AJ97" s="9">
        <f t="shared" si="8"/>
        <v>0.49990922294843865</v>
      </c>
      <c r="AK97" s="9">
        <f t="shared" si="9"/>
        <v>0.49990922294843865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Encargos'!C15-'Swap - Encargos'!$M15)+('Swap - Encargos'!Y15)</f>
        <v>120</v>
      </c>
      <c r="M98" s="4">
        <f>Forward!M98+(-'Swap - Encargos'!D15-'Swap - Encargos'!$M15)+('Swap - Encargos'!Z15)</f>
        <v>137</v>
      </c>
      <c r="N98" s="4">
        <f>Forward!N98+(-'Swap - Encargos'!E15-'Swap - Encargos'!$M15)+('Swap - Encargos'!AA15)</f>
        <v>153</v>
      </c>
      <c r="O98" s="4">
        <f>Forward!O98+(-'Swap - Encargos'!F15-'Swap - Encargos'!$M15)+('Swap - Encargos'!AB15)</f>
        <v>165</v>
      </c>
      <c r="P98" s="4">
        <f>Forward!P98+(-'Swap - Encargos'!G15-'Swap - Encargos'!$M15)+('Swap - Encargos'!AC15)</f>
        <v>190</v>
      </c>
      <c r="Q98" s="4">
        <f>Forward!Q98+(-'Swap - Encargos'!H15-'Swap - Encargos'!$M15)+('Swap - Encargos'!AD15)</f>
        <v>186</v>
      </c>
      <c r="R98" s="4">
        <f>Forward!R98+(-'Swap - Encargos'!I15-'Swap - Encargos'!$M15)+('Swap - Encargos'!AE15)</f>
        <v>182</v>
      </c>
      <c r="S98" s="4">
        <f>Forward!S98+(-'Swap - Encargos'!J15-'Swap - Encargos'!$M15)+('Swap - Encargos'!AF15)</f>
        <v>179</v>
      </c>
      <c r="T98" s="4">
        <f>Forward!T98+(-'Swap - Encargos'!K15-'Swap - Encargos'!$M15)+('Swap - Encargos'!AG15)</f>
        <v>173</v>
      </c>
      <c r="U98" s="4">
        <f>Forward!U98</f>
        <v>0</v>
      </c>
      <c r="V98" s="6"/>
      <c r="W98" s="20">
        <f t="shared" si="0"/>
        <v>136.66666666666666</v>
      </c>
      <c r="X98" s="20">
        <f t="shared" si="1"/>
        <v>202.52674897119346</v>
      </c>
      <c r="Y98" s="23">
        <f t="shared" si="2"/>
        <v>153</v>
      </c>
      <c r="Z98" s="23">
        <f t="shared" si="3"/>
        <v>199.58148148148152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180.13333333333335</v>
      </c>
      <c r="AJ98" s="9">
        <f t="shared" si="8"/>
        <v>0.56860269360269367</v>
      </c>
      <c r="AK98" s="9">
        <f t="shared" si="9"/>
        <v>0.56860269360269367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Encargos'!C16-'Swap - Encargos'!$M16)+('Swap - Encargos'!Y16)</f>
        <v>123</v>
      </c>
      <c r="M99" s="4">
        <f>Forward!M99+(-'Swap - Encargos'!D16-'Swap - Encargos'!$M16)+('Swap - Encargos'!Z16)</f>
        <v>130</v>
      </c>
      <c r="N99" s="4">
        <f>Forward!N99+(-'Swap - Encargos'!E16-'Swap - Encargos'!$M16)+('Swap - Encargos'!AA16)</f>
        <v>142</v>
      </c>
      <c r="O99" s="4">
        <f>Forward!O99+(-'Swap - Encargos'!F16-'Swap - Encargos'!$M16)+('Swap - Encargos'!AB16)</f>
        <v>157</v>
      </c>
      <c r="P99" s="4">
        <f>Forward!P99+(-'Swap - Encargos'!G16-'Swap - Encargos'!$M16)+('Swap - Encargos'!AC16)</f>
        <v>196</v>
      </c>
      <c r="Q99" s="4">
        <f>Forward!Q99+(-'Swap - Encargos'!H16-'Swap - Encargos'!$M16)+('Swap - Encargos'!AD16)</f>
        <v>192</v>
      </c>
      <c r="R99" s="4">
        <f>Forward!R99+(-'Swap - Encargos'!I16-'Swap - Encargos'!$M16)+('Swap - Encargos'!AE16)</f>
        <v>185</v>
      </c>
      <c r="S99" s="4">
        <f>Forward!S99+(-'Swap - Encargos'!J16-'Swap - Encargos'!$M16)+('Swap - Encargos'!AF16)</f>
        <v>183</v>
      </c>
      <c r="T99" s="4">
        <f>Forward!T99+(-'Swap - Encargos'!K16-'Swap - Encargos'!$M16)+('Swap - Encargos'!AG16)</f>
        <v>177</v>
      </c>
      <c r="U99" s="4">
        <f>Forward!U99</f>
        <v>0</v>
      </c>
      <c r="V99" s="6"/>
      <c r="W99" s="20">
        <f t="shared" si="0"/>
        <v>132.61111111111111</v>
      </c>
      <c r="X99" s="20">
        <f t="shared" si="1"/>
        <v>202.52674897119346</v>
      </c>
      <c r="Y99" s="23">
        <f t="shared" si="2"/>
        <v>150.75</v>
      </c>
      <c r="Z99" s="23">
        <f t="shared" si="3"/>
        <v>199.58148148148152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184.1888888888889</v>
      </c>
      <c r="AJ99" s="9">
        <f t="shared" si="8"/>
        <v>0.58140432098765438</v>
      </c>
      <c r="AK99" s="9">
        <f t="shared" si="9"/>
        <v>0.58140432098765438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Encargos'!C17-'Swap - Encargos'!$M17)+('Swap - Encargos'!Y17)</f>
        <v>121</v>
      </c>
      <c r="M100" s="4">
        <f>Forward!M100+(-'Swap - Encargos'!D17-'Swap - Encargos'!$M17)+('Swap - Encargos'!Z17)</f>
        <v>134</v>
      </c>
      <c r="N100" s="4">
        <f>Forward!N100+(-'Swap - Encargos'!E17-'Swap - Encargos'!$M17)+('Swap - Encargos'!AA17)</f>
        <v>136</v>
      </c>
      <c r="O100" s="4">
        <f>Forward!O100+(-'Swap - Encargos'!F17-'Swap - Encargos'!$M17)+('Swap - Encargos'!AB17)</f>
        <v>148</v>
      </c>
      <c r="P100" s="4">
        <f>Forward!P100+(-'Swap - Encargos'!G17-'Swap - Encargos'!$M17)+('Swap - Encargos'!AC17)</f>
        <v>170</v>
      </c>
      <c r="Q100" s="4">
        <f>Forward!Q100+(-'Swap - Encargos'!H17-'Swap - Encargos'!$M17)+('Swap - Encargos'!AD17)</f>
        <v>186</v>
      </c>
      <c r="R100" s="4">
        <f>Forward!R100+(-'Swap - Encargos'!I17-'Swap - Encargos'!$M17)+('Swap - Encargos'!AE17)</f>
        <v>177</v>
      </c>
      <c r="S100" s="4">
        <f>Forward!S100+(-'Swap - Encargos'!J17-'Swap - Encargos'!$M17)+('Swap - Encargos'!AF17)</f>
        <v>176</v>
      </c>
      <c r="T100" s="4">
        <f>Forward!T100+(-'Swap - Encargos'!K17-'Swap - Encargos'!$M17)+('Swap - Encargos'!AG17)</f>
        <v>169</v>
      </c>
      <c r="U100" s="4">
        <f>Forward!U100</f>
        <v>0</v>
      </c>
      <c r="V100" s="6"/>
      <c r="W100" s="20">
        <f t="shared" si="0"/>
        <v>131.83333333333334</v>
      </c>
      <c r="X100" s="20">
        <f t="shared" si="1"/>
        <v>202.52674897119346</v>
      </c>
      <c r="Y100" s="23">
        <f t="shared" si="2"/>
        <v>143.96666666666667</v>
      </c>
      <c r="Z100" s="23">
        <f t="shared" si="3"/>
        <v>199.58148148148152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184.96666666666667</v>
      </c>
      <c r="AJ100" s="9">
        <f t="shared" si="8"/>
        <v>0.58385942760942755</v>
      </c>
      <c r="AK100" s="9">
        <f t="shared" si="9"/>
        <v>0.58385942760942755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Encargos'!C18-'Swap - Encargos'!$M18)+('Swap - Encargos'!Y18)</f>
        <v>114</v>
      </c>
      <c r="M101" s="4">
        <f>Forward!M101+(-'Swap - Encargos'!D18-'Swap - Encargos'!$M18)+('Swap - Encargos'!Z18)</f>
        <v>120</v>
      </c>
      <c r="N101" s="4">
        <f>Forward!N101+(-'Swap - Encargos'!E18-'Swap - Encargos'!$M18)+('Swap - Encargos'!AA18)</f>
        <v>124</v>
      </c>
      <c r="O101" s="4">
        <f>Forward!O101+(-'Swap - Encargos'!F18-'Swap - Encargos'!$M18)+('Swap - Encargos'!AB18)</f>
        <v>138</v>
      </c>
      <c r="P101" s="4">
        <f>Forward!P101+(-'Swap - Encargos'!G18-'Swap - Encargos'!$M18)+('Swap - Encargos'!AC18)</f>
        <v>163</v>
      </c>
      <c r="Q101" s="4">
        <f>Forward!Q101+(-'Swap - Encargos'!H18-'Swap - Encargos'!$M18)+('Swap - Encargos'!AD18)</f>
        <v>176</v>
      </c>
      <c r="R101" s="4">
        <f>Forward!R101+(-'Swap - Encargos'!I18-'Swap - Encargos'!$M18)+('Swap - Encargos'!AE18)</f>
        <v>177</v>
      </c>
      <c r="S101" s="4">
        <f>Forward!S101+(-'Swap - Encargos'!J18-'Swap - Encargos'!$M18)+('Swap - Encargos'!AF18)</f>
        <v>175</v>
      </c>
      <c r="T101" s="4">
        <f>Forward!T101+(-'Swap - Encargos'!K18-'Swap - Encargos'!$M18)+('Swap - Encargos'!AG18)</f>
        <v>171</v>
      </c>
      <c r="U101" s="4">
        <f>Forward!U101</f>
        <v>0</v>
      </c>
      <c r="V101" s="6"/>
      <c r="W101" s="20">
        <f t="shared" si="0"/>
        <v>121.33333333333333</v>
      </c>
      <c r="X101" s="20">
        <f t="shared" si="1"/>
        <v>202.52674897119346</v>
      </c>
      <c r="Y101" s="23">
        <f t="shared" si="2"/>
        <v>134.9</v>
      </c>
      <c r="Z101" s="23">
        <f t="shared" si="3"/>
        <v>199.58148148148152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195.4666666666667</v>
      </c>
      <c r="AJ101" s="9">
        <f t="shared" si="8"/>
        <v>0.61700336700336711</v>
      </c>
      <c r="AK101" s="9">
        <f t="shared" si="9"/>
        <v>0.61700336700336711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Encargos'!C19-'Swap - Encargos'!$M19)+('Swap - Encargos'!Y19)</f>
        <v>125</v>
      </c>
      <c r="M102" s="4">
        <f>Forward!M102+(-'Swap - Encargos'!D19-'Swap - Encargos'!$M19)+('Swap - Encargos'!Z19)</f>
        <v>124</v>
      </c>
      <c r="N102" s="4">
        <f>Forward!N102+(-'Swap - Encargos'!E19-'Swap - Encargos'!$M19)+('Swap - Encargos'!AA19)</f>
        <v>135</v>
      </c>
      <c r="O102" s="4">
        <f>Forward!O102+(-'Swap - Encargos'!F19-'Swap - Encargos'!$M19)+('Swap - Encargos'!AB19)</f>
        <v>148</v>
      </c>
      <c r="P102" s="4">
        <f>Forward!P102+(-'Swap - Encargos'!G19-'Swap - Encargos'!$M19)+('Swap - Encargos'!AC19)</f>
        <v>162</v>
      </c>
      <c r="Q102" s="4">
        <f>Forward!Q102+(-'Swap - Encargos'!H19-'Swap - Encargos'!$M19)+('Swap - Encargos'!AD19)</f>
        <v>176</v>
      </c>
      <c r="R102" s="4">
        <f>Forward!R102+(-'Swap - Encargos'!I19-'Swap - Encargos'!$M19)+('Swap - Encargos'!AE19)</f>
        <v>176</v>
      </c>
      <c r="S102" s="4">
        <f>Forward!S102+(-'Swap - Encargos'!J19-'Swap - Encargos'!$M19)+('Swap - Encargos'!AF19)</f>
        <v>171</v>
      </c>
      <c r="T102" s="4">
        <f>Forward!T102+(-'Swap - Encargos'!K19-'Swap - Encargos'!$M19)+('Swap - Encargos'!AG19)</f>
        <v>171</v>
      </c>
      <c r="U102" s="4">
        <f>Forward!U102</f>
        <v>0</v>
      </c>
      <c r="V102" s="6"/>
      <c r="W102" s="20">
        <f t="shared" si="0"/>
        <v>130.55555555555554</v>
      </c>
      <c r="X102" s="20">
        <f t="shared" si="1"/>
        <v>202.52674897119346</v>
      </c>
      <c r="Y102" s="23">
        <f t="shared" si="2"/>
        <v>142.19999999999999</v>
      </c>
      <c r="Z102" s="23">
        <f t="shared" si="3"/>
        <v>199.58148148148152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186.24444444444447</v>
      </c>
      <c r="AJ102" s="9">
        <f t="shared" si="8"/>
        <v>0.58789281705948382</v>
      </c>
      <c r="AK102" s="9">
        <f t="shared" si="9"/>
        <v>0.58789281705948382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Encargos'!C20-'Swap - Encargos'!$M20)+('Swap - Encargos'!Y20)</f>
        <v>122</v>
      </c>
      <c r="M103" s="4">
        <f>Forward!M103+(-'Swap - Encargos'!D20-'Swap - Encargos'!$M20)+('Swap - Encargos'!Z20)</f>
        <v>126</v>
      </c>
      <c r="N103" s="4">
        <f>Forward!N103+(-'Swap - Encargos'!E20-'Swap - Encargos'!$M20)+('Swap - Encargos'!AA20)</f>
        <v>136</v>
      </c>
      <c r="O103" s="4">
        <f>Forward!O103+(-'Swap - Encargos'!F20-'Swap - Encargos'!$M20)+('Swap - Encargos'!AB20)</f>
        <v>142</v>
      </c>
      <c r="P103" s="4">
        <f>Forward!P103+(-'Swap - Encargos'!G20-'Swap - Encargos'!$M20)+('Swap - Encargos'!AC20)</f>
        <v>157</v>
      </c>
      <c r="Q103" s="4">
        <f>Forward!Q103+(-'Swap - Encargos'!H20-'Swap - Encargos'!$M20)+('Swap - Encargos'!AD20)</f>
        <v>173</v>
      </c>
      <c r="R103" s="4">
        <f>Forward!R103+(-'Swap - Encargos'!I20-'Swap - Encargos'!$M20)+('Swap - Encargos'!AE20)</f>
        <v>171</v>
      </c>
      <c r="S103" s="4">
        <f>Forward!S103+(-'Swap - Encargos'!J20-'Swap - Encargos'!$M20)+('Swap - Encargos'!AF20)</f>
        <v>170</v>
      </c>
      <c r="T103" s="4">
        <f>Forward!T103+(-'Swap - Encargos'!K20-'Swap - Encargos'!$M20)+('Swap - Encargos'!AG20)</f>
        <v>165</v>
      </c>
      <c r="U103" s="4">
        <f>Forward!U103</f>
        <v>0</v>
      </c>
      <c r="V103" s="6"/>
      <c r="W103" s="20">
        <f t="shared" si="0"/>
        <v>130.77777777777777</v>
      </c>
      <c r="X103" s="20">
        <f t="shared" si="1"/>
        <v>202.52674897119346</v>
      </c>
      <c r="Y103" s="23">
        <f t="shared" si="2"/>
        <v>140.85</v>
      </c>
      <c r="Z103" s="23">
        <f t="shared" si="3"/>
        <v>199.58148148148152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186.02222222222224</v>
      </c>
      <c r="AJ103" s="9">
        <f t="shared" si="8"/>
        <v>0.58719135802469136</v>
      </c>
      <c r="AK103" s="9">
        <f t="shared" si="9"/>
        <v>0.58719135802469136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Encargos'!C21-'Swap - Encargos'!$M21)+('Swap - Encargos'!Y21)</f>
        <v>125</v>
      </c>
      <c r="M104" s="4">
        <f>Forward!M104+(-'Swap - Encargos'!D21-'Swap - Encargos'!$M21)+('Swap - Encargos'!Z21)</f>
        <v>125</v>
      </c>
      <c r="N104" s="4">
        <f>Forward!N104+(-'Swap - Encargos'!E21-'Swap - Encargos'!$M21)+('Swap - Encargos'!AA21)</f>
        <v>138</v>
      </c>
      <c r="O104" s="4">
        <f>Forward!O104+(-'Swap - Encargos'!F21-'Swap - Encargos'!$M21)+('Swap - Encargos'!AB21)</f>
        <v>144</v>
      </c>
      <c r="P104" s="4">
        <f>Forward!P104+(-'Swap - Encargos'!G21-'Swap - Encargos'!$M21)+('Swap - Encargos'!AC21)</f>
        <v>150</v>
      </c>
      <c r="Q104" s="4">
        <f>Forward!Q104+(-'Swap - Encargos'!H21-'Swap - Encargos'!$M21)+('Swap - Encargos'!AD21)</f>
        <v>170</v>
      </c>
      <c r="R104" s="4">
        <f>Forward!R104+(-'Swap - Encargos'!I21-'Swap - Encargos'!$M21)+('Swap - Encargos'!AE21)</f>
        <v>166</v>
      </c>
      <c r="S104" s="4">
        <f>Forward!S104+(-'Swap - Encargos'!J21-'Swap - Encargos'!$M21)+('Swap - Encargos'!AF21)</f>
        <v>164</v>
      </c>
      <c r="T104" s="4">
        <f>Forward!T104+(-'Swap - Encargos'!K21-'Swap - Encargos'!$M21)+('Swap - Encargos'!AG21)</f>
        <v>164</v>
      </c>
      <c r="U104" s="4">
        <f>Forward!U104</f>
        <v>0</v>
      </c>
      <c r="V104" s="6"/>
      <c r="W104" s="20">
        <f t="shared" si="0"/>
        <v>132.5</v>
      </c>
      <c r="X104" s="20">
        <f t="shared" si="1"/>
        <v>202.52674897119346</v>
      </c>
      <c r="Y104" s="23">
        <f t="shared" si="2"/>
        <v>140.9</v>
      </c>
      <c r="Z104" s="23">
        <f t="shared" si="3"/>
        <v>199.58148148148152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184.3</v>
      </c>
      <c r="AJ104" s="9">
        <f t="shared" si="8"/>
        <v>0.5817550505050505</v>
      </c>
      <c r="AK104" s="9">
        <f t="shared" si="9"/>
        <v>0.5817550505050505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Encargos'!C22-'Swap - Encargos'!$M22)+('Swap - Encargos'!Y22)</f>
        <v>128</v>
      </c>
      <c r="M105" s="4">
        <f>Forward!M105+(-'Swap - Encargos'!D22-'Swap - Encargos'!$M22)+('Swap - Encargos'!Z22)</f>
        <v>120</v>
      </c>
      <c r="N105" s="4">
        <f>Forward!N105+(-'Swap - Encargos'!E22-'Swap - Encargos'!$M22)+('Swap - Encargos'!AA22)</f>
        <v>135</v>
      </c>
      <c r="O105" s="4">
        <f>Forward!O105+(-'Swap - Encargos'!F22-'Swap - Encargos'!$M22)+('Swap - Encargos'!AB22)</f>
        <v>143</v>
      </c>
      <c r="P105" s="4">
        <f>Forward!P105+(-'Swap - Encargos'!G22-'Swap - Encargos'!$M22)+('Swap - Encargos'!AC22)</f>
        <v>158</v>
      </c>
      <c r="Q105" s="4">
        <f>Forward!Q105+(-'Swap - Encargos'!H22-'Swap - Encargos'!$M22)+('Swap - Encargos'!AD22)</f>
        <v>164</v>
      </c>
      <c r="R105" s="4">
        <f>Forward!R105+(-'Swap - Encargos'!I22-'Swap - Encargos'!$M22)+('Swap - Encargos'!AE22)</f>
        <v>165</v>
      </c>
      <c r="S105" s="4">
        <f>Forward!S105+(-'Swap - Encargos'!J22-'Swap - Encargos'!$M22)+('Swap - Encargos'!AF22)</f>
        <v>164</v>
      </c>
      <c r="T105" s="4">
        <f>Forward!T105+(-'Swap - Encargos'!K22-'Swap - Encargos'!$M22)+('Swap - Encargos'!AG22)</f>
        <v>159</v>
      </c>
      <c r="U105" s="4">
        <f>Forward!U105</f>
        <v>0</v>
      </c>
      <c r="V105" s="6"/>
      <c r="W105" s="20">
        <f t="shared" si="0"/>
        <v>130.58333333333334</v>
      </c>
      <c r="X105" s="20">
        <f t="shared" si="1"/>
        <v>202.52674897119346</v>
      </c>
      <c r="Y105" s="23">
        <f t="shared" si="2"/>
        <v>141</v>
      </c>
      <c r="Z105" s="23">
        <f t="shared" si="3"/>
        <v>199.58148148148152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186.21666666666667</v>
      </c>
      <c r="AJ105" s="9">
        <f t="shared" si="8"/>
        <v>0.58780513468013462</v>
      </c>
      <c r="AK105" s="9">
        <f t="shared" si="9"/>
        <v>0.58780513468013462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Encargos'!C23-'Swap - Encargos'!$M23)+('Swap - Encargos'!Y23)</f>
        <v>126</v>
      </c>
      <c r="M106" s="4">
        <f>Forward!M106+(-'Swap - Encargos'!D23-'Swap - Encargos'!$M23)+('Swap - Encargos'!Z23)</f>
        <v>120</v>
      </c>
      <c r="N106" s="4">
        <f>Forward!N106+(-'Swap - Encargos'!E23-'Swap - Encargos'!$M23)+('Swap - Encargos'!AA23)</f>
        <v>128</v>
      </c>
      <c r="O106" s="4">
        <f>Forward!O106+(-'Swap - Encargos'!F23-'Swap - Encargos'!$M23)+('Swap - Encargos'!AB23)</f>
        <v>137</v>
      </c>
      <c r="P106" s="4">
        <f>Forward!P106+(-'Swap - Encargos'!G23-'Swap - Encargos'!$M23)+('Swap - Encargos'!AC23)</f>
        <v>157</v>
      </c>
      <c r="Q106" s="4">
        <f>Forward!Q106+(-'Swap - Encargos'!H23-'Swap - Encargos'!$M23)+('Swap - Encargos'!AD23)</f>
        <v>164</v>
      </c>
      <c r="R106" s="4">
        <f>Forward!R106+(-'Swap - Encargos'!I23-'Swap - Encargos'!$M23)+('Swap - Encargos'!AE23)</f>
        <v>166</v>
      </c>
      <c r="S106" s="4">
        <f>Forward!S106+(-'Swap - Encargos'!J23-'Swap - Encargos'!$M23)+('Swap - Encargos'!AF23)</f>
        <v>161</v>
      </c>
      <c r="T106" s="4">
        <f>Forward!T106+(-'Swap - Encargos'!K23-'Swap - Encargos'!$M23)+('Swap - Encargos'!AG23)</f>
        <v>160</v>
      </c>
      <c r="U106" s="4">
        <f>Forward!U106</f>
        <v>0</v>
      </c>
      <c r="V106" s="6"/>
      <c r="W106" s="20">
        <f t="shared" si="0"/>
        <v>127.11111111111111</v>
      </c>
      <c r="X106" s="20">
        <f t="shared" si="1"/>
        <v>202.52674897119346</v>
      </c>
      <c r="Y106" s="23">
        <f t="shared" si="2"/>
        <v>138.66666666666666</v>
      </c>
      <c r="Z106" s="23">
        <f t="shared" si="3"/>
        <v>199.58148148148152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189.6888888888889</v>
      </c>
      <c r="AJ106" s="9">
        <f t="shared" si="8"/>
        <v>0.59876543209876543</v>
      </c>
      <c r="AK106" s="9">
        <f t="shared" si="9"/>
        <v>0.59876543209876543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Encargos'!C24-'Swap - Encargos'!$M24)+('Swap - Encargos'!Y24)</f>
        <v>129</v>
      </c>
      <c r="M107" s="4">
        <f>Forward!M107+(-'Swap - Encargos'!D24-'Swap - Encargos'!$M24)+('Swap - Encargos'!Z24)</f>
        <v>118</v>
      </c>
      <c r="N107" s="4">
        <f>Forward!N107+(-'Swap - Encargos'!E24-'Swap - Encargos'!$M24)+('Swap - Encargos'!AA24)</f>
        <v>136</v>
      </c>
      <c r="O107" s="4">
        <f>Forward!O107+(-'Swap - Encargos'!F24-'Swap - Encargos'!$M24)+('Swap - Encargos'!AB24)</f>
        <v>146</v>
      </c>
      <c r="P107" s="4">
        <f>Forward!P107+(-'Swap - Encargos'!G24-'Swap - Encargos'!$M24)+('Swap - Encargos'!AC24)</f>
        <v>149</v>
      </c>
      <c r="Q107" s="4">
        <f>Forward!Q107+(-'Swap - Encargos'!H24-'Swap - Encargos'!$M24)+('Swap - Encargos'!AD24)</f>
        <v>162</v>
      </c>
      <c r="R107" s="4">
        <f>Forward!R107+(-'Swap - Encargos'!I24-'Swap - Encargos'!$M24)+('Swap - Encargos'!AE24)</f>
        <v>164</v>
      </c>
      <c r="S107" s="4">
        <f>Forward!S107+(-'Swap - Encargos'!J24-'Swap - Encargos'!$M24)+('Swap - Encargos'!AF24)</f>
        <v>162</v>
      </c>
      <c r="T107" s="4">
        <f>Forward!T107+(-'Swap - Encargos'!K24-'Swap - Encargos'!$M24)+('Swap - Encargos'!AG24)</f>
        <v>159</v>
      </c>
      <c r="U107" s="4">
        <f>Forward!U107</f>
        <v>0</v>
      </c>
      <c r="V107" s="6"/>
      <c r="W107" s="20">
        <f t="shared" si="0"/>
        <v>131.91666666666666</v>
      </c>
      <c r="X107" s="20">
        <f t="shared" si="1"/>
        <v>202.52674897119346</v>
      </c>
      <c r="Y107" s="23">
        <f t="shared" si="2"/>
        <v>140.55000000000001</v>
      </c>
      <c r="Z107" s="23">
        <f t="shared" si="3"/>
        <v>199.58148148148152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184.88333333333335</v>
      </c>
      <c r="AJ107" s="9">
        <f t="shared" si="8"/>
        <v>0.58359638047138052</v>
      </c>
      <c r="AK107" s="9">
        <f t="shared" si="9"/>
        <v>0.58359638047138052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Encargos'!C25-'Swap - Encargos'!$M25)+('Swap - Encargos'!Y25)</f>
        <v>129</v>
      </c>
      <c r="M108" s="4">
        <f>Forward!M108+(-'Swap - Encargos'!D25-'Swap - Encargos'!$M25)+('Swap - Encargos'!Z25)</f>
        <v>133</v>
      </c>
      <c r="N108" s="4">
        <f>Forward!N108+(-'Swap - Encargos'!E25-'Swap - Encargos'!$M25)+('Swap - Encargos'!AA25)</f>
        <v>148</v>
      </c>
      <c r="O108" s="4">
        <f>Forward!O108+(-'Swap - Encargos'!F25-'Swap - Encargos'!$M25)+('Swap - Encargos'!AB25)</f>
        <v>152</v>
      </c>
      <c r="P108" s="4">
        <f>Forward!P108+(-'Swap - Encargos'!G25-'Swap - Encargos'!$M25)+('Swap - Encargos'!AC25)</f>
        <v>152</v>
      </c>
      <c r="Q108" s="4">
        <f>Forward!Q108+(-'Swap - Encargos'!H25-'Swap - Encargos'!$M25)+('Swap - Encargos'!AD25)</f>
        <v>165</v>
      </c>
      <c r="R108" s="4">
        <f>Forward!R108+(-'Swap - Encargos'!I25-'Swap - Encargos'!$M25)+('Swap - Encargos'!AE25)</f>
        <v>164</v>
      </c>
      <c r="S108" s="4">
        <f>Forward!S108+(-'Swap - Encargos'!J25-'Swap - Encargos'!$M25)+('Swap - Encargos'!AF25)</f>
        <v>163</v>
      </c>
      <c r="T108" s="4">
        <f>Forward!T108+(-'Swap - Encargos'!K25-'Swap - Encargos'!$M25)+('Swap - Encargos'!AG25)</f>
        <v>161</v>
      </c>
      <c r="U108" s="4">
        <f>Forward!U108</f>
        <v>0</v>
      </c>
      <c r="V108" s="6"/>
      <c r="W108" s="20">
        <f t="shared" si="0"/>
        <v>143.05555555555554</v>
      </c>
      <c r="X108" s="20">
        <f t="shared" si="1"/>
        <v>202.52674897119346</v>
      </c>
      <c r="Y108" s="23">
        <f t="shared" si="2"/>
        <v>148.80000000000001</v>
      </c>
      <c r="Z108" s="23">
        <f t="shared" si="3"/>
        <v>199.58148148148152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173.74444444444447</v>
      </c>
      <c r="AJ108" s="9">
        <f t="shared" si="8"/>
        <v>0.5484357463524131</v>
      </c>
      <c r="AK108" s="9">
        <f t="shared" si="9"/>
        <v>0.5484357463524131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Encargos'!C26-'Swap - Encargos'!$M26)+('Swap - Encargos'!Y26)</f>
        <v>130</v>
      </c>
      <c r="M109" s="4">
        <f>Forward!M109+(-'Swap - Encargos'!D26-'Swap - Encargos'!$M26)+('Swap - Encargos'!Z26)</f>
        <v>132</v>
      </c>
      <c r="N109" s="4">
        <f>Forward!N109+(-'Swap - Encargos'!E26-'Swap - Encargos'!$M26)+('Swap - Encargos'!AA26)</f>
        <v>161</v>
      </c>
      <c r="O109" s="4">
        <f>Forward!O109+(-'Swap - Encargos'!F26-'Swap - Encargos'!$M26)+('Swap - Encargos'!AB26)</f>
        <v>167</v>
      </c>
      <c r="P109" s="4">
        <f>Forward!P109+(-'Swap - Encargos'!G26-'Swap - Encargos'!$M26)+('Swap - Encargos'!AC26)</f>
        <v>170</v>
      </c>
      <c r="Q109" s="4">
        <f>Forward!Q109+(-'Swap - Encargos'!H26-'Swap - Encargos'!$M26)+('Swap - Encargos'!AD26)</f>
        <v>172</v>
      </c>
      <c r="R109" s="4">
        <f>Forward!R109+(-'Swap - Encargos'!I26-'Swap - Encargos'!$M26)+('Swap - Encargos'!AE26)</f>
        <v>174</v>
      </c>
      <c r="S109" s="4">
        <f>Forward!S109+(-'Swap - Encargos'!J26-'Swap - Encargos'!$M26)+('Swap - Encargos'!AF26)</f>
        <v>172</v>
      </c>
      <c r="T109" s="4">
        <f>Forward!T109+(-'Swap - Encargos'!K26-'Swap - Encargos'!$M26)+('Swap - Encargos'!AG26)</f>
        <v>170</v>
      </c>
      <c r="U109" s="4">
        <f>Forward!U109</f>
        <v>0</v>
      </c>
      <c r="V109" s="6"/>
      <c r="W109" s="20">
        <f t="shared" si="0"/>
        <v>152.30555555555554</v>
      </c>
      <c r="X109" s="20">
        <f t="shared" si="1"/>
        <v>202.52674897119346</v>
      </c>
      <c r="Y109" s="23">
        <f t="shared" si="2"/>
        <v>159.69999999999999</v>
      </c>
      <c r="Z109" s="23">
        <f t="shared" si="3"/>
        <v>199.58148148148152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164.49444444444447</v>
      </c>
      <c r="AJ109" s="9">
        <f t="shared" si="8"/>
        <v>0.51923751402918072</v>
      </c>
      <c r="AK109" s="9">
        <f t="shared" si="9"/>
        <v>0.51923751402918072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Encargos'!D27-'Swap - Encargos'!$M27)+('Swap - Encargos'!Z27)</f>
        <v>135</v>
      </c>
      <c r="N110" s="4">
        <f>Forward!N110+(-'Swap - Encargos'!E27-'Swap - Encargos'!$M27)+('Swap - Encargos'!AA27)</f>
        <v>146</v>
      </c>
      <c r="O110" s="4">
        <f>Forward!O110+(-'Swap - Encargos'!F27-'Swap - Encargos'!$M27)+('Swap - Encargos'!AB27)</f>
        <v>158</v>
      </c>
      <c r="P110" s="4">
        <f>Forward!P110+(-'Swap - Encargos'!G27-'Swap - Encargos'!$M27)+('Swap - Encargos'!AC27)</f>
        <v>183</v>
      </c>
      <c r="Q110" s="4">
        <f>Forward!Q110+(-'Swap - Encargos'!H27-'Swap - Encargos'!$M27)+('Swap - Encargos'!AD27)</f>
        <v>181</v>
      </c>
      <c r="R110" s="4">
        <f>Forward!R110+(-'Swap - Encargos'!I27-'Swap - Encargos'!$M27)+('Swap - Encargos'!AE27)</f>
        <v>183</v>
      </c>
      <c r="S110" s="4">
        <f>Forward!S110+(-'Swap - Encargos'!J27-'Swap - Encargos'!$M27)+('Swap - Encargos'!AF27)</f>
        <v>180</v>
      </c>
      <c r="T110" s="4">
        <f>Forward!T110+(-'Swap - Encargos'!K27-'Swap - Encargos'!$M27)+('Swap - Encargos'!AG27)</f>
        <v>178</v>
      </c>
      <c r="U110" s="4">
        <f>Forward!U110</f>
        <v>0</v>
      </c>
      <c r="V110" s="6"/>
      <c r="W110" s="20">
        <f t="shared" si="0"/>
        <v>146.33333333333334</v>
      </c>
      <c r="X110" s="20">
        <f t="shared" si="1"/>
        <v>202.52674897119346</v>
      </c>
      <c r="Y110" s="23">
        <f t="shared" si="2"/>
        <v>160.6</v>
      </c>
      <c r="Z110" s="23">
        <f t="shared" si="3"/>
        <v>199.58148148148152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200.16666666666666</v>
      </c>
      <c r="AJ110" s="9">
        <f t="shared" si="8"/>
        <v>0.57768157768157768</v>
      </c>
      <c r="AK110" s="9">
        <f t="shared" si="9"/>
        <v>0.57768157768157768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Encargos'!D28-'Swap - Encargos'!$M28)+('Swap - Encargos'!Z28)</f>
        <v>171</v>
      </c>
      <c r="N111" s="4">
        <f>Forward!N111+(-'Swap - Encargos'!E28-'Swap - Encargos'!$M28)+('Swap - Encargos'!AA28)</f>
        <v>229</v>
      </c>
      <c r="O111" s="4">
        <f>Forward!O111+(-'Swap - Encargos'!F28-'Swap - Encargos'!$M28)+('Swap - Encargos'!AB28)</f>
        <v>225</v>
      </c>
      <c r="P111" s="4">
        <f>Forward!P111+(-'Swap - Encargos'!G28-'Swap - Encargos'!$M28)+('Swap - Encargos'!AC28)</f>
        <v>215</v>
      </c>
      <c r="Q111" s="4">
        <f>Forward!Q111+(-'Swap - Encargos'!H28-'Swap - Encargos'!$M28)+('Swap - Encargos'!AD28)</f>
        <v>207</v>
      </c>
      <c r="R111" s="4">
        <f>Forward!R111+(-'Swap - Encargos'!I28-'Swap - Encargos'!$M28)+('Swap - Encargos'!AE28)</f>
        <v>201</v>
      </c>
      <c r="S111" s="4">
        <f>Forward!S111+(-'Swap - Encargos'!J28-'Swap - Encargos'!$M28)+('Swap - Encargos'!AF28)</f>
        <v>197</v>
      </c>
      <c r="T111" s="4">
        <f>Forward!T111+(-'Swap - Encargos'!K28-'Swap - Encargos'!$M28)+('Swap - Encargos'!AG28)</f>
        <v>192</v>
      </c>
      <c r="U111" s="4">
        <f>Forward!U111</f>
        <v>0</v>
      </c>
      <c r="V111" s="6"/>
      <c r="W111" s="20">
        <f t="shared" si="0"/>
        <v>209.55555555555554</v>
      </c>
      <c r="X111" s="20">
        <f t="shared" si="1"/>
        <v>202.52674897119346</v>
      </c>
      <c r="Y111" s="23">
        <f t="shared" si="2"/>
        <v>209.9</v>
      </c>
      <c r="Z111" s="23">
        <f t="shared" si="3"/>
        <v>199.58148148148152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136.94444444444446</v>
      </c>
      <c r="AJ111" s="9">
        <f t="shared" si="8"/>
        <v>0.3952220618887286</v>
      </c>
      <c r="AK111" s="9">
        <f t="shared" si="9"/>
        <v>0.3952220618887286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Encargos'!D29-'Swap - Encargos'!$M29)+('Swap - Encargos'!Z29)</f>
        <v>178</v>
      </c>
      <c r="N112" s="4">
        <f>Forward!N112+(-'Swap - Encargos'!E29-'Swap - Encargos'!$M29)+('Swap - Encargos'!AA29)</f>
        <v>210</v>
      </c>
      <c r="O112" s="4">
        <f>Forward!O112+(-'Swap - Encargos'!F29-'Swap - Encargos'!$M29)+('Swap - Encargos'!AB29)</f>
        <v>207</v>
      </c>
      <c r="P112" s="4">
        <f>Forward!P112+(-'Swap - Encargos'!G29-'Swap - Encargos'!$M29)+('Swap - Encargos'!AC29)</f>
        <v>198</v>
      </c>
      <c r="Q112" s="4">
        <f>Forward!Q112+(-'Swap - Encargos'!H29-'Swap - Encargos'!$M29)+('Swap - Encargos'!AD29)</f>
        <v>203</v>
      </c>
      <c r="R112" s="4">
        <f>Forward!R112+(-'Swap - Encargos'!I29-'Swap - Encargos'!$M29)+('Swap - Encargos'!AE29)</f>
        <v>202</v>
      </c>
      <c r="S112" s="4">
        <f>Forward!S112+(-'Swap - Encargos'!J29-'Swap - Encargos'!$M29)+('Swap - Encargos'!AF29)</f>
        <v>199</v>
      </c>
      <c r="T112" s="4">
        <f>Forward!T112+(-'Swap - Encargos'!K29-'Swap - Encargos'!$M29)+('Swap - Encargos'!AG29)</f>
        <v>192</v>
      </c>
      <c r="U112" s="4">
        <f>Forward!U112</f>
        <v>0</v>
      </c>
      <c r="V112" s="6"/>
      <c r="W112" s="20">
        <f t="shared" si="0"/>
        <v>199.44444444444446</v>
      </c>
      <c r="X112" s="20">
        <f t="shared" si="1"/>
        <v>202.52674897119346</v>
      </c>
      <c r="Y112" s="23">
        <f t="shared" si="2"/>
        <v>200</v>
      </c>
      <c r="Z112" s="23">
        <f t="shared" si="3"/>
        <v>199.58148148148152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147.05555555555554</v>
      </c>
      <c r="AJ112" s="9">
        <f t="shared" si="8"/>
        <v>0.42440275773609104</v>
      </c>
      <c r="AK112" s="9">
        <f t="shared" si="9"/>
        <v>0.42440275773609104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Encargos'!D30-'Swap - Encargos'!$M30)+('Swap - Encargos'!Z30)</f>
        <v>161</v>
      </c>
      <c r="N113" s="4">
        <f>Forward!N113+(-'Swap - Encargos'!E30-'Swap - Encargos'!$M30)+('Swap - Encargos'!AA30)</f>
        <v>188</v>
      </c>
      <c r="O113" s="4">
        <f>Forward!O113+(-'Swap - Encargos'!F30-'Swap - Encargos'!$M30)+('Swap - Encargos'!AB30)</f>
        <v>195</v>
      </c>
      <c r="P113" s="4">
        <f>Forward!P113+(-'Swap - Encargos'!G30-'Swap - Encargos'!$M30)+('Swap - Encargos'!AC30)</f>
        <v>195</v>
      </c>
      <c r="Q113" s="4">
        <f>Forward!Q113+(-'Swap - Encargos'!H30-'Swap - Encargos'!$M30)+('Swap - Encargos'!AD30)</f>
        <v>191</v>
      </c>
      <c r="R113" s="4">
        <f>Forward!R113+(-'Swap - Encargos'!I30-'Swap - Encargos'!$M30)+('Swap - Encargos'!AE30)</f>
        <v>187</v>
      </c>
      <c r="S113" s="4">
        <f>Forward!S113+(-'Swap - Encargos'!J30-'Swap - Encargos'!$M30)+('Swap - Encargos'!AF30)</f>
        <v>184</v>
      </c>
      <c r="T113" s="4">
        <f>Forward!T113+(-'Swap - Encargos'!K30-'Swap - Encargos'!$M30)+('Swap - Encargos'!AG30)</f>
        <v>178</v>
      </c>
      <c r="U113" s="4">
        <f>Forward!U113</f>
        <v>0</v>
      </c>
      <c r="V113" s="6"/>
      <c r="W113" s="20">
        <f t="shared" si="0"/>
        <v>184.16666666666666</v>
      </c>
      <c r="X113" s="20">
        <f t="shared" si="1"/>
        <v>202.52674897119346</v>
      </c>
      <c r="Y113" s="23">
        <f t="shared" si="2"/>
        <v>187.3</v>
      </c>
      <c r="Z113" s="23">
        <f t="shared" si="3"/>
        <v>199.58148148148152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162.33333333333334</v>
      </c>
      <c r="AJ113" s="9">
        <f t="shared" si="8"/>
        <v>0.46849446849446852</v>
      </c>
      <c r="AK113" s="9">
        <f t="shared" si="9"/>
        <v>0.46849446849446852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Encargos'!D31-'Swap - Encargos'!$M31)+('Swap - Encargos'!Z31)</f>
        <v>133</v>
      </c>
      <c r="N114" s="4">
        <f>Forward!N114+(-'Swap - Encargos'!E31-'Swap - Encargos'!$M31)+('Swap - Encargos'!AA31)</f>
        <v>171</v>
      </c>
      <c r="O114" s="4">
        <f>Forward!O114+(-'Swap - Encargos'!F31-'Swap - Encargos'!$M31)+('Swap - Encargos'!AB31)</f>
        <v>187</v>
      </c>
      <c r="P114" s="4">
        <f>Forward!P114+(-'Swap - Encargos'!G31-'Swap - Encargos'!$M31)+('Swap - Encargos'!AC31)</f>
        <v>186</v>
      </c>
      <c r="Q114" s="4">
        <f>Forward!Q114+(-'Swap - Encargos'!H31-'Swap - Encargos'!$M31)+('Swap - Encargos'!AD31)</f>
        <v>182</v>
      </c>
      <c r="R114" s="4">
        <f>Forward!R114+(-'Swap - Encargos'!I31-'Swap - Encargos'!$M31)+('Swap - Encargos'!AE31)</f>
        <v>178</v>
      </c>
      <c r="S114" s="4">
        <f>Forward!S114+(-'Swap - Encargos'!J31-'Swap - Encargos'!$M31)+('Swap - Encargos'!AF31)</f>
        <v>172</v>
      </c>
      <c r="T114" s="4">
        <f>Forward!T114+(-'Swap - Encargos'!K31-'Swap - Encargos'!$M31)+('Swap - Encargos'!AG31)</f>
        <v>170</v>
      </c>
      <c r="U114" s="4">
        <f>Forward!U114</f>
        <v>0</v>
      </c>
      <c r="V114" s="6"/>
      <c r="W114" s="20">
        <f t="shared" si="0"/>
        <v>169.55555555555554</v>
      </c>
      <c r="X114" s="20">
        <f t="shared" si="1"/>
        <v>202.52674897119346</v>
      </c>
      <c r="Y114" s="23">
        <f t="shared" si="2"/>
        <v>174.8</v>
      </c>
      <c r="Z114" s="23">
        <f t="shared" si="3"/>
        <v>199.58148148148152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176.94444444444446</v>
      </c>
      <c r="AJ114" s="9">
        <f t="shared" si="8"/>
        <v>0.510662177328844</v>
      </c>
      <c r="AK114" s="9">
        <f t="shared" si="9"/>
        <v>0.510662177328844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Encargos'!D32-'Swap - Encargos'!$M32)+('Swap - Encargos'!Z32)</f>
        <v>189</v>
      </c>
      <c r="N115" s="4">
        <f>Forward!N115+(-'Swap - Encargos'!E32-'Swap - Encargos'!$M32)+('Swap - Encargos'!AA32)</f>
        <v>204</v>
      </c>
      <c r="O115" s="4">
        <f>Forward!O115+(-'Swap - Encargos'!F32-'Swap - Encargos'!$M32)+('Swap - Encargos'!AB32)</f>
        <v>201</v>
      </c>
      <c r="P115" s="4">
        <f>Forward!P115+(-'Swap - Encargos'!G32-'Swap - Encargos'!$M32)+('Swap - Encargos'!AC32)</f>
        <v>193</v>
      </c>
      <c r="Q115" s="4">
        <f>Forward!Q115+(-'Swap - Encargos'!H32-'Swap - Encargos'!$M32)+('Swap - Encargos'!AD32)</f>
        <v>192</v>
      </c>
      <c r="R115" s="4">
        <f>Forward!R115+(-'Swap - Encargos'!I32-'Swap - Encargos'!$M32)+('Swap - Encargos'!AE32)</f>
        <v>187</v>
      </c>
      <c r="S115" s="4">
        <f>Forward!S115+(-'Swap - Encargos'!J32-'Swap - Encargos'!$M32)+('Swap - Encargos'!AF32)</f>
        <v>182</v>
      </c>
      <c r="T115" s="4">
        <f>Forward!T115+(-'Swap - Encargos'!K32-'Swap - Encargos'!$M32)+('Swap - Encargos'!AG32)</f>
        <v>178</v>
      </c>
      <c r="U115" s="4">
        <f>Forward!U115</f>
        <v>0</v>
      </c>
      <c r="V115" s="6"/>
      <c r="W115" s="20">
        <f t="shared" si="0"/>
        <v>198.55555555555554</v>
      </c>
      <c r="X115" s="20">
        <f t="shared" si="1"/>
        <v>202.52674897119346</v>
      </c>
      <c r="Y115" s="23">
        <f t="shared" si="2"/>
        <v>195.63333333333333</v>
      </c>
      <c r="Z115" s="23">
        <f t="shared" si="3"/>
        <v>199.58148148148152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147.94444444444446</v>
      </c>
      <c r="AJ115" s="9">
        <f t="shared" si="8"/>
        <v>0.42696809363476035</v>
      </c>
      <c r="AK115" s="9">
        <f t="shared" si="9"/>
        <v>0.42696809363476035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Encargos'!D33-'Swap - Encargos'!$M33)+('Swap - Encargos'!Z33)</f>
        <v>247</v>
      </c>
      <c r="N116" s="4">
        <f>Forward!N116+(-'Swap - Encargos'!E33-'Swap - Encargos'!$M33)+('Swap - Encargos'!AA33)</f>
        <v>225</v>
      </c>
      <c r="O116" s="4">
        <f>Forward!O116+(-'Swap - Encargos'!F33-'Swap - Encargos'!$M33)+('Swap - Encargos'!AB33)</f>
        <v>212</v>
      </c>
      <c r="P116" s="4">
        <f>Forward!P116+(-'Swap - Encargos'!G33-'Swap - Encargos'!$M33)+('Swap - Encargos'!AC33)</f>
        <v>195</v>
      </c>
      <c r="Q116" s="4">
        <f>Forward!Q116+(-'Swap - Encargos'!H33-'Swap - Encargos'!$M33)+('Swap - Encargos'!AD33)</f>
        <v>192</v>
      </c>
      <c r="R116" s="4">
        <f>Forward!R116+(-'Swap - Encargos'!I33-'Swap - Encargos'!$M33)+('Swap - Encargos'!AE33)</f>
        <v>186</v>
      </c>
      <c r="S116" s="4">
        <f>Forward!S116+(-'Swap - Encargos'!J33-'Swap - Encargos'!$M33)+('Swap - Encargos'!AF33)</f>
        <v>184</v>
      </c>
      <c r="T116" s="4">
        <f>Forward!T116+(-'Swap - Encargos'!K33-'Swap - Encargos'!$M33)+('Swap - Encargos'!AG33)</f>
        <v>176</v>
      </c>
      <c r="U116" s="4">
        <f>Forward!U116</f>
        <v>0</v>
      </c>
      <c r="V116" s="6"/>
      <c r="W116" s="20">
        <f t="shared" si="0"/>
        <v>219.33333333333334</v>
      </c>
      <c r="X116" s="20">
        <f t="shared" si="1"/>
        <v>202.52674897119346</v>
      </c>
      <c r="Y116" s="23">
        <f t="shared" si="2"/>
        <v>208.1</v>
      </c>
      <c r="Z116" s="23">
        <f t="shared" si="3"/>
        <v>199.58148148148152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127.16666666666666</v>
      </c>
      <c r="AJ116" s="9">
        <f t="shared" si="8"/>
        <v>0.367003367003367</v>
      </c>
      <c r="AK116" s="9">
        <f t="shared" si="9"/>
        <v>0.367003367003367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Encargos'!D34-'Swap - Encargos'!$M34)+('Swap - Encargos'!Z34)</f>
        <v>197</v>
      </c>
      <c r="N117" s="4">
        <f>Forward!N117+(-'Swap - Encargos'!E34-'Swap - Encargos'!$M34)+('Swap - Encargos'!AA34)</f>
        <v>215</v>
      </c>
      <c r="O117" s="4">
        <f>Forward!O117+(-'Swap - Encargos'!F34-'Swap - Encargos'!$M34)+('Swap - Encargos'!AB34)</f>
        <v>206</v>
      </c>
      <c r="P117" s="4">
        <f>Forward!P117+(-'Swap - Encargos'!G34-'Swap - Encargos'!$M34)+('Swap - Encargos'!AC34)</f>
        <v>195</v>
      </c>
      <c r="Q117" s="4">
        <f>Forward!Q117+(-'Swap - Encargos'!H34-'Swap - Encargos'!$M34)+('Swap - Encargos'!AD34)</f>
        <v>187</v>
      </c>
      <c r="R117" s="4">
        <f>Forward!R117+(-'Swap - Encargos'!I34-'Swap - Encargos'!$M34)+('Swap - Encargos'!AE34)</f>
        <v>184</v>
      </c>
      <c r="S117" s="4">
        <f>Forward!S117+(-'Swap - Encargos'!J34-'Swap - Encargos'!$M34)+('Swap - Encargos'!AF34)</f>
        <v>179</v>
      </c>
      <c r="T117" s="4">
        <f>Forward!T117+(-'Swap - Encargos'!K34-'Swap - Encargos'!$M34)+('Swap - Encargos'!AG34)</f>
        <v>178</v>
      </c>
      <c r="U117" s="4">
        <f>Forward!U117</f>
        <v>0</v>
      </c>
      <c r="V117" s="6"/>
      <c r="W117" s="20">
        <f t="shared" si="0"/>
        <v>205.61111111111111</v>
      </c>
      <c r="X117" s="20">
        <f t="shared" si="1"/>
        <v>202.52674897119346</v>
      </c>
      <c r="Y117" s="23">
        <f t="shared" si="2"/>
        <v>198.48333333333332</v>
      </c>
      <c r="Z117" s="23">
        <f t="shared" si="3"/>
        <v>199.58148148148152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140.88888888888889</v>
      </c>
      <c r="AJ117" s="9">
        <f t="shared" si="8"/>
        <v>0.40660573993907329</v>
      </c>
      <c r="AK117" s="9">
        <f t="shared" si="9"/>
        <v>0.40660573993907329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Encargos'!D35-'Swap - Encargos'!$M35)+('Swap - Encargos'!Z35)</f>
        <v>241</v>
      </c>
      <c r="N118" s="4">
        <f>Forward!N118+(-'Swap - Encargos'!E35-'Swap - Encargos'!$M35)+('Swap - Encargos'!AA35)</f>
        <v>220</v>
      </c>
      <c r="O118" s="4">
        <f>Forward!O118+(-'Swap - Encargos'!F35-'Swap - Encargos'!$M35)+('Swap - Encargos'!AB35)</f>
        <v>213</v>
      </c>
      <c r="P118" s="4">
        <f>Forward!P118+(-'Swap - Encargos'!G35-'Swap - Encargos'!$M35)+('Swap - Encargos'!AC35)</f>
        <v>199</v>
      </c>
      <c r="Q118" s="4">
        <f>Forward!Q118+(-'Swap - Encargos'!H35-'Swap - Encargos'!$M35)+('Swap - Encargos'!AD35)</f>
        <v>191</v>
      </c>
      <c r="R118" s="4">
        <f>Forward!R118+(-'Swap - Encargos'!I35-'Swap - Encargos'!$M35)+('Swap - Encargos'!AE35)</f>
        <v>186</v>
      </c>
      <c r="S118" s="4">
        <f>Forward!S118+(-'Swap - Encargos'!J35-'Swap - Encargos'!$M35)+('Swap - Encargos'!AF35)</f>
        <v>183</v>
      </c>
      <c r="T118" s="4">
        <f>Forward!T118+(-'Swap - Encargos'!K35-'Swap - Encargos'!$M35)+('Swap - Encargos'!AG35)</f>
        <v>180</v>
      </c>
      <c r="U118" s="4">
        <f>Forward!U118</f>
        <v>0</v>
      </c>
      <c r="V118" s="6"/>
      <c r="W118" s="20">
        <f t="shared" si="0"/>
        <v>215.33333333333334</v>
      </c>
      <c r="X118" s="20">
        <f t="shared" si="1"/>
        <v>202.52674897119346</v>
      </c>
      <c r="Y118" s="23">
        <f t="shared" si="2"/>
        <v>205.46666666666667</v>
      </c>
      <c r="Z118" s="23">
        <f t="shared" si="3"/>
        <v>199.58148148148152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131.16666666666666</v>
      </c>
      <c r="AJ118" s="9">
        <f t="shared" si="8"/>
        <v>0.37854737854737852</v>
      </c>
      <c r="AK118" s="9">
        <f t="shared" si="9"/>
        <v>0.37854737854737852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Encargos'!D36-'Swap - Encargos'!$M36)+('Swap - Encargos'!Z36)</f>
        <v>297</v>
      </c>
      <c r="N119" s="4">
        <f>Forward!N119+(-'Swap - Encargos'!E36-'Swap - Encargos'!$M36)+('Swap - Encargos'!AA36)</f>
        <v>232</v>
      </c>
      <c r="O119" s="4">
        <f>Forward!O119+(-'Swap - Encargos'!F36-'Swap - Encargos'!$M36)+('Swap - Encargos'!AB36)</f>
        <v>209</v>
      </c>
      <c r="P119" s="4">
        <f>Forward!P119+(-'Swap - Encargos'!G36-'Swap - Encargos'!$M36)+('Swap - Encargos'!AC36)</f>
        <v>191</v>
      </c>
      <c r="Q119" s="4">
        <f>Forward!Q119+(-'Swap - Encargos'!H36-'Swap - Encargos'!$M36)+('Swap - Encargos'!AD36)</f>
        <v>192</v>
      </c>
      <c r="R119" s="4">
        <f>Forward!R119+(-'Swap - Encargos'!I36-'Swap - Encargos'!$M36)+('Swap - Encargos'!AE36)</f>
        <v>185</v>
      </c>
      <c r="S119" s="4">
        <f>Forward!S119+(-'Swap - Encargos'!J36-'Swap - Encargos'!$M36)+('Swap - Encargos'!AF36)</f>
        <v>183</v>
      </c>
      <c r="T119" s="4">
        <f>Forward!T119+(-'Swap - Encargos'!K36-'Swap - Encargos'!$M36)+('Swap - Encargos'!AG36)</f>
        <v>179</v>
      </c>
      <c r="U119" s="4">
        <f>Forward!U119</f>
        <v>0</v>
      </c>
      <c r="V119" s="6"/>
      <c r="W119" s="20">
        <f t="shared" si="0"/>
        <v>219.5</v>
      </c>
      <c r="X119" s="20">
        <f t="shared" si="1"/>
        <v>202.52674897119346</v>
      </c>
      <c r="Y119" s="23">
        <f t="shared" si="2"/>
        <v>207.4</v>
      </c>
      <c r="Z119" s="23">
        <f t="shared" si="3"/>
        <v>199.58148148148152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127</v>
      </c>
      <c r="AJ119" s="9">
        <f t="shared" si="8"/>
        <v>0.36652236652236653</v>
      </c>
      <c r="AK119" s="9">
        <f t="shared" si="9"/>
        <v>0.36652236652236653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Encargos'!D37-'Swap - Encargos'!$M37)+('Swap - Encargos'!Z37)</f>
        <v>262</v>
      </c>
      <c r="N120" s="4">
        <f>Forward!N120+(-'Swap - Encargos'!E37-'Swap - Encargos'!$M37)+('Swap - Encargos'!AA37)</f>
        <v>165</v>
      </c>
      <c r="O120" s="4">
        <f>Forward!O120+(-'Swap - Encargos'!F37-'Swap - Encargos'!$M37)+('Swap - Encargos'!AB37)</f>
        <v>197</v>
      </c>
      <c r="P120" s="4">
        <f>Forward!P120+(-'Swap - Encargos'!G37-'Swap - Encargos'!$M37)+('Swap - Encargos'!AC37)</f>
        <v>194</v>
      </c>
      <c r="Q120" s="4">
        <f>Forward!Q120+(-'Swap - Encargos'!H37-'Swap - Encargos'!$M37)+('Swap - Encargos'!AD37)</f>
        <v>188</v>
      </c>
      <c r="R120" s="4">
        <f>Forward!R120+(-'Swap - Encargos'!I37-'Swap - Encargos'!$M37)+('Swap - Encargos'!AE37)</f>
        <v>182</v>
      </c>
      <c r="S120" s="4">
        <f>Forward!S120+(-'Swap - Encargos'!J37-'Swap - Encargos'!$M37)+('Swap - Encargos'!AF37)</f>
        <v>178</v>
      </c>
      <c r="T120" s="4">
        <f>Forward!T120+(-'Swap - Encargos'!K37-'Swap - Encargos'!$M37)+('Swap - Encargos'!AG37)</f>
        <v>174</v>
      </c>
      <c r="U120" s="4">
        <f>Forward!U120</f>
        <v>0</v>
      </c>
      <c r="V120" s="6"/>
      <c r="W120" s="20">
        <f t="shared" si="0"/>
        <v>189.11111111111111</v>
      </c>
      <c r="X120" s="20">
        <f t="shared" si="1"/>
        <v>202.52674897119346</v>
      </c>
      <c r="Y120" s="23">
        <f t="shared" si="2"/>
        <v>187.86666666666667</v>
      </c>
      <c r="Z120" s="23">
        <f t="shared" si="3"/>
        <v>199.58148148148152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157.38888888888889</v>
      </c>
      <c r="AJ120" s="9">
        <f t="shared" si="8"/>
        <v>0.4542247875581209</v>
      </c>
      <c r="AK120" s="9">
        <f t="shared" si="9"/>
        <v>0.4542247875581209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Encargos'!D38-'Swap - Encargos'!$M38)+('Swap - Encargos'!Z38)</f>
        <v>133</v>
      </c>
      <c r="N121" s="4">
        <f>Forward!N121+(-'Swap - Encargos'!E38-'Swap - Encargos'!$M38)+('Swap - Encargos'!AA38)</f>
        <v>177</v>
      </c>
      <c r="O121" s="4">
        <f>Forward!O121+(-'Swap - Encargos'!F38-'Swap - Encargos'!$M38)+('Swap - Encargos'!AB38)</f>
        <v>197</v>
      </c>
      <c r="P121" s="4">
        <f>Forward!P121+(-'Swap - Encargos'!G38-'Swap - Encargos'!$M38)+('Swap - Encargos'!AC38)</f>
        <v>201</v>
      </c>
      <c r="Q121" s="4">
        <f>Forward!Q121+(-'Swap - Encargos'!H38-'Swap - Encargos'!$M38)+('Swap - Encargos'!AD38)</f>
        <v>191</v>
      </c>
      <c r="R121" s="4">
        <f>Forward!R121+(-'Swap - Encargos'!I38-'Swap - Encargos'!$M38)+('Swap - Encargos'!AE38)</f>
        <v>190</v>
      </c>
      <c r="S121" s="4">
        <f>Forward!S121+(-'Swap - Encargos'!J38-'Swap - Encargos'!$M38)+('Swap - Encargos'!AF38)</f>
        <v>186</v>
      </c>
      <c r="T121" s="4">
        <f>Forward!T121+(-'Swap - Encargos'!K38-'Swap - Encargos'!$M38)+('Swap - Encargos'!AG38)</f>
        <v>184</v>
      </c>
      <c r="U121" s="4">
        <f>Forward!U121</f>
        <v>0</v>
      </c>
      <c r="V121" s="6"/>
      <c r="W121" s="20">
        <f t="shared" si="0"/>
        <v>189.77777777777777</v>
      </c>
      <c r="X121" s="20">
        <f t="shared" si="1"/>
        <v>202.52674897119346</v>
      </c>
      <c r="Y121" s="23">
        <f t="shared" si="2"/>
        <v>190.25</v>
      </c>
      <c r="Z121" s="23">
        <f t="shared" si="3"/>
        <v>199.58148148148152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156.72222222222223</v>
      </c>
      <c r="AJ121" s="9">
        <f t="shared" si="8"/>
        <v>0.45230078563411896</v>
      </c>
      <c r="AK121" s="9">
        <f t="shared" si="9"/>
        <v>0.45230078563411896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Encargos'!E39-'Swap - Encargos'!$M39)+('Swap - Encargos'!AA39)</f>
        <v>173</v>
      </c>
      <c r="O122" s="4">
        <f>Forward!O122+(-'Swap - Encargos'!F39-'Swap - Encargos'!$M39)+('Swap - Encargos'!AB39)</f>
        <v>210</v>
      </c>
      <c r="P122" s="4">
        <f>Forward!P122+(-'Swap - Encargos'!G39-'Swap - Encargos'!$M39)+('Swap - Encargos'!AC39)</f>
        <v>193</v>
      </c>
      <c r="Q122" s="4">
        <f>Forward!Q122+(-'Swap - Encargos'!H39-'Swap - Encargos'!$M39)+('Swap - Encargos'!AD39)</f>
        <v>185</v>
      </c>
      <c r="R122" s="4">
        <f>Forward!R122+(-'Swap - Encargos'!I39-'Swap - Encargos'!$M39)+('Swap - Encargos'!AE39)</f>
        <v>184</v>
      </c>
      <c r="S122" s="4">
        <f>Forward!S122+(-'Swap - Encargos'!J39-'Swap - Encargos'!$M39)+('Swap - Encargos'!AF39)</f>
        <v>182</v>
      </c>
      <c r="T122" s="4">
        <f>Forward!T122+(-'Swap - Encargos'!K39-'Swap - Encargos'!$M39)+('Swap - Encargos'!AG39)</f>
        <v>178</v>
      </c>
      <c r="U122" s="4">
        <f>Forward!U122</f>
        <v>0</v>
      </c>
      <c r="V122" s="6"/>
      <c r="W122" s="20">
        <f t="shared" si="0"/>
        <v>192</v>
      </c>
      <c r="X122" s="20">
        <f t="shared" si="1"/>
        <v>202.52674897119346</v>
      </c>
      <c r="Y122" s="23">
        <f t="shared" si="2"/>
        <v>189</v>
      </c>
      <c r="Z122" s="23">
        <f t="shared" si="3"/>
        <v>199.58148148148152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186.3</v>
      </c>
      <c r="AJ122" s="9">
        <f t="shared" si="8"/>
        <v>0.49246629659000796</v>
      </c>
      <c r="AK122" s="9">
        <f t="shared" si="9"/>
        <v>0.49246629659000796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Encargos'!E40-'Swap - Encargos'!$M40)+('Swap - Encargos'!AA40)</f>
        <v>229</v>
      </c>
      <c r="O123" s="4">
        <f>Forward!O123+(-'Swap - Encargos'!F40-'Swap - Encargos'!$M40)+('Swap - Encargos'!AB40)</f>
        <v>223</v>
      </c>
      <c r="P123" s="4">
        <f>Forward!P123+(-'Swap - Encargos'!G40-'Swap - Encargos'!$M40)+('Swap - Encargos'!AC40)</f>
        <v>208</v>
      </c>
      <c r="Q123" s="4">
        <f>Forward!Q123+(-'Swap - Encargos'!H40-'Swap - Encargos'!$M40)+('Swap - Encargos'!AD40)</f>
        <v>196</v>
      </c>
      <c r="R123" s="4">
        <f>Forward!R123+(-'Swap - Encargos'!I40-'Swap - Encargos'!$M40)+('Swap - Encargos'!AE40)</f>
        <v>190</v>
      </c>
      <c r="S123" s="4">
        <f>Forward!S123+(-'Swap - Encargos'!J40-'Swap - Encargos'!$M40)+('Swap - Encargos'!AF40)</f>
        <v>187</v>
      </c>
      <c r="T123" s="4">
        <f>Forward!T123+(-'Swap - Encargos'!K40-'Swap - Encargos'!$M40)+('Swap - Encargos'!AG40)</f>
        <v>178</v>
      </c>
      <c r="U123" s="4">
        <f>Forward!U123</f>
        <v>0</v>
      </c>
      <c r="V123" s="6"/>
      <c r="W123" s="20">
        <f t="shared" si="0"/>
        <v>219.08333333333334</v>
      </c>
      <c r="X123" s="20">
        <f t="shared" si="1"/>
        <v>202.52674897119346</v>
      </c>
      <c r="Y123" s="23">
        <f t="shared" si="2"/>
        <v>208.5</v>
      </c>
      <c r="Z123" s="23">
        <f t="shared" si="3"/>
        <v>199.58148148148152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159.21666666666667</v>
      </c>
      <c r="AJ123" s="9">
        <f t="shared" si="8"/>
        <v>0.42087408582253943</v>
      </c>
      <c r="AK123" s="9">
        <f t="shared" si="9"/>
        <v>0.42087408582253943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Encargos'!E41-'Swap - Encargos'!$M41)+('Swap - Encargos'!AA41)</f>
        <v>299</v>
      </c>
      <c r="O124" s="4">
        <f>Forward!O124+(-'Swap - Encargos'!F41-'Swap - Encargos'!$M41)+('Swap - Encargos'!AB41)</f>
        <v>248</v>
      </c>
      <c r="P124" s="4">
        <f>Forward!P124+(-'Swap - Encargos'!G41-'Swap - Encargos'!$M41)+('Swap - Encargos'!AC41)</f>
        <v>208</v>
      </c>
      <c r="Q124" s="4">
        <f>Forward!Q124+(-'Swap - Encargos'!H41-'Swap - Encargos'!$M41)+('Swap - Encargos'!AD41)</f>
        <v>200</v>
      </c>
      <c r="R124" s="4">
        <f>Forward!R124+(-'Swap - Encargos'!I41-'Swap - Encargos'!$M41)+('Swap - Encargos'!AE41)</f>
        <v>200</v>
      </c>
      <c r="S124" s="4">
        <f>Forward!S124+(-'Swap - Encargos'!J41-'Swap - Encargos'!$M41)+('Swap - Encargos'!AF41)</f>
        <v>199</v>
      </c>
      <c r="T124" s="4">
        <f>Forward!T124+(-'Swap - Encargos'!K41-'Swap - Encargos'!$M41)+('Swap - Encargos'!AG41)</f>
        <v>186</v>
      </c>
      <c r="U124" s="4">
        <f>Forward!U124</f>
        <v>0</v>
      </c>
      <c r="V124" s="6"/>
      <c r="W124" s="20">
        <f t="shared" si="0"/>
        <v>246.16666666666666</v>
      </c>
      <c r="X124" s="20">
        <f t="shared" si="1"/>
        <v>202.52674897119346</v>
      </c>
      <c r="Y124" s="23">
        <f t="shared" si="2"/>
        <v>227.66666666666666</v>
      </c>
      <c r="Z124" s="23">
        <f t="shared" si="3"/>
        <v>199.58148148148152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132.13333333333335</v>
      </c>
      <c r="AJ124" s="9">
        <f t="shared" si="8"/>
        <v>0.34928187505507097</v>
      </c>
      <c r="AK124" s="9">
        <f t="shared" si="9"/>
        <v>0.34928187505507097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Encargos'!E42-'Swap - Encargos'!$M42)+('Swap - Encargos'!AA42)</f>
        <v>303</v>
      </c>
      <c r="O125" s="4">
        <f>Forward!O125+(-'Swap - Encargos'!F42-'Swap - Encargos'!$M42)+('Swap - Encargos'!AB42)</f>
        <v>250</v>
      </c>
      <c r="P125" s="4">
        <f>Forward!P125+(-'Swap - Encargos'!G42-'Swap - Encargos'!$M42)+('Swap - Encargos'!AC42)</f>
        <v>203</v>
      </c>
      <c r="Q125" s="4">
        <f>Forward!Q125+(-'Swap - Encargos'!H42-'Swap - Encargos'!$M42)+('Swap - Encargos'!AD42)</f>
        <v>192</v>
      </c>
      <c r="R125" s="4">
        <f>Forward!R125+(-'Swap - Encargos'!I42-'Swap - Encargos'!$M42)+('Swap - Encargos'!AE42)</f>
        <v>201</v>
      </c>
      <c r="S125" s="4">
        <f>Forward!S125+(-'Swap - Encargos'!J42-'Swap - Encargos'!$M42)+('Swap - Encargos'!AF42)</f>
        <v>200</v>
      </c>
      <c r="T125" s="4">
        <f>Forward!T125+(-'Swap - Encargos'!K42-'Swap - Encargos'!$M42)+('Swap - Encargos'!AG42)</f>
        <v>193</v>
      </c>
      <c r="U125" s="4">
        <f>Forward!U125</f>
        <v>0</v>
      </c>
      <c r="V125" s="6"/>
      <c r="W125" s="20">
        <f t="shared" si="0"/>
        <v>242.75</v>
      </c>
      <c r="X125" s="20">
        <f t="shared" si="1"/>
        <v>202.52674897119346</v>
      </c>
      <c r="Y125" s="23">
        <f t="shared" si="2"/>
        <v>224.65</v>
      </c>
      <c r="Z125" s="23">
        <f t="shared" si="3"/>
        <v>199.58148148148152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135.55000000000001</v>
      </c>
      <c r="AJ125" s="9">
        <f t="shared" si="8"/>
        <v>0.35831350779804388</v>
      </c>
      <c r="AK125" s="9">
        <f t="shared" si="9"/>
        <v>0.35831350779804388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Encargos'!E43-'Swap - Encargos'!$M43)+('Swap - Encargos'!AA43)</f>
        <v>320</v>
      </c>
      <c r="O126" s="4">
        <f>Forward!O126+(-'Swap - Encargos'!F43-'Swap - Encargos'!$M43)+('Swap - Encargos'!AB43)</f>
        <v>256</v>
      </c>
      <c r="P126" s="4">
        <f>Forward!P126+(-'Swap - Encargos'!G43-'Swap - Encargos'!$M43)+('Swap - Encargos'!AC43)</f>
        <v>205</v>
      </c>
      <c r="Q126" s="4">
        <f>Forward!Q126+(-'Swap - Encargos'!H43-'Swap - Encargos'!$M43)+('Swap - Encargos'!AD43)</f>
        <v>194</v>
      </c>
      <c r="R126" s="4">
        <f>Forward!R126+(-'Swap - Encargos'!I43-'Swap - Encargos'!$M43)+('Swap - Encargos'!AE43)</f>
        <v>200</v>
      </c>
      <c r="S126" s="4">
        <f>Forward!S126+(-'Swap - Encargos'!J43-'Swap - Encargos'!$M43)+('Swap - Encargos'!AF43)</f>
        <v>204</v>
      </c>
      <c r="T126" s="4">
        <f>Forward!T126+(-'Swap - Encargos'!K43-'Swap - Encargos'!$M43)+('Swap - Encargos'!AG43)</f>
        <v>193</v>
      </c>
      <c r="U126" s="4">
        <f>Forward!U126</f>
        <v>0</v>
      </c>
      <c r="V126" s="6"/>
      <c r="W126" s="20">
        <f t="shared" si="0"/>
        <v>246.33333333333334</v>
      </c>
      <c r="X126" s="20">
        <f t="shared" si="1"/>
        <v>202.52674897119346</v>
      </c>
      <c r="Y126" s="23">
        <f t="shared" si="2"/>
        <v>227.26666666666668</v>
      </c>
      <c r="Z126" s="23">
        <f t="shared" si="3"/>
        <v>199.58148148148152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131.96666666666667</v>
      </c>
      <c r="AJ126" s="9">
        <f t="shared" si="8"/>
        <v>0.34884130760419418</v>
      </c>
      <c r="AK126" s="9">
        <f t="shared" si="9"/>
        <v>0.34884130760419418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Encargos'!E44-'Swap - Encargos'!$M44)+('Swap - Encargos'!AA44)</f>
        <v>335</v>
      </c>
      <c r="O127" s="4">
        <f>Forward!O127+(-'Swap - Encargos'!F44-'Swap - Encargos'!$M44)+('Swap - Encargos'!AB44)</f>
        <v>270</v>
      </c>
      <c r="P127" s="4">
        <f>Forward!P127+(-'Swap - Encargos'!G44-'Swap - Encargos'!$M44)+('Swap - Encargos'!AC44)</f>
        <v>211</v>
      </c>
      <c r="Q127" s="4">
        <f>Forward!Q127+(-'Swap - Encargos'!H44-'Swap - Encargos'!$M44)+('Swap - Encargos'!AD44)</f>
        <v>200</v>
      </c>
      <c r="R127" s="4">
        <f>Forward!R127+(-'Swap - Encargos'!I44-'Swap - Encargos'!$M44)+('Swap - Encargos'!AE44)</f>
        <v>208</v>
      </c>
      <c r="S127" s="4">
        <f>Forward!S127+(-'Swap - Encargos'!J44-'Swap - Encargos'!$M44)+('Swap - Encargos'!AF44)</f>
        <v>205</v>
      </c>
      <c r="T127" s="4">
        <f>Forward!T127+(-'Swap - Encargos'!K44-'Swap - Encargos'!$M44)+('Swap - Encargos'!AG44)</f>
        <v>194</v>
      </c>
      <c r="U127" s="4">
        <f>Forward!U127</f>
        <v>0</v>
      </c>
      <c r="V127" s="6"/>
      <c r="W127" s="20">
        <f t="shared" si="0"/>
        <v>253.25</v>
      </c>
      <c r="X127" s="20">
        <f t="shared" si="1"/>
        <v>202.52674897119346</v>
      </c>
      <c r="Y127" s="23">
        <f t="shared" si="2"/>
        <v>233.96666666666667</v>
      </c>
      <c r="Z127" s="23">
        <f t="shared" si="3"/>
        <v>199.58148148148152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125.05000000000001</v>
      </c>
      <c r="AJ127" s="9">
        <f t="shared" si="8"/>
        <v>0.33055775839280999</v>
      </c>
      <c r="AK127" s="9">
        <f t="shared" si="9"/>
        <v>0.33055775839280999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Encargos'!E45-'Swap - Encargos'!$M45)+('Swap - Encargos'!AA45)</f>
        <v>301</v>
      </c>
      <c r="O128" s="4">
        <f>Forward!O128+(-'Swap - Encargos'!F45-'Swap - Encargos'!$M45)+('Swap - Encargos'!AB45)</f>
        <v>260</v>
      </c>
      <c r="P128" s="4">
        <f>Forward!P128+(-'Swap - Encargos'!G45-'Swap - Encargos'!$M45)+('Swap - Encargos'!AC45)</f>
        <v>223</v>
      </c>
      <c r="Q128" s="4">
        <f>Forward!Q128+(-'Swap - Encargos'!H45-'Swap - Encargos'!$M45)+('Swap - Encargos'!AD45)</f>
        <v>204</v>
      </c>
      <c r="R128" s="4">
        <f>Forward!R128+(-'Swap - Encargos'!I45-'Swap - Encargos'!$M45)+('Swap - Encargos'!AE45)</f>
        <v>207</v>
      </c>
      <c r="S128" s="4">
        <f>Forward!S128+(-'Swap - Encargos'!J45-'Swap - Encargos'!$M45)+('Swap - Encargos'!AF45)</f>
        <v>204</v>
      </c>
      <c r="T128" s="4">
        <f>Forward!T128+(-'Swap - Encargos'!K45-'Swap - Encargos'!$M45)+('Swap - Encargos'!AG45)</f>
        <v>192</v>
      </c>
      <c r="U128" s="4">
        <f>Forward!U128</f>
        <v>0</v>
      </c>
      <c r="V128" s="6"/>
      <c r="W128" s="20">
        <f t="shared" si="0"/>
        <v>245.16666666666666</v>
      </c>
      <c r="X128" s="20">
        <f t="shared" si="1"/>
        <v>202.52674897119346</v>
      </c>
      <c r="Y128" s="23">
        <f t="shared" si="2"/>
        <v>229.3</v>
      </c>
      <c r="Z128" s="23">
        <f t="shared" si="3"/>
        <v>199.58148148148152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133.13333333333335</v>
      </c>
      <c r="AJ128" s="9">
        <f t="shared" si="8"/>
        <v>0.35192527976033133</v>
      </c>
      <c r="AK128" s="9">
        <f t="shared" si="9"/>
        <v>0.35192527976033133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Encargos'!E46-'Swap - Encargos'!$M46)+('Swap - Encargos'!AA46)</f>
        <v>278</v>
      </c>
      <c r="O129" s="4">
        <f>Forward!O129+(-'Swap - Encargos'!F46-'Swap - Encargos'!$M46)+('Swap - Encargos'!AB46)</f>
        <v>242</v>
      </c>
      <c r="P129" s="4">
        <f>Forward!P129+(-'Swap - Encargos'!G46-'Swap - Encargos'!$M46)+('Swap - Encargos'!AC46)</f>
        <v>217</v>
      </c>
      <c r="Q129" s="4">
        <f>Forward!Q129+(-'Swap - Encargos'!H46-'Swap - Encargos'!$M46)+('Swap - Encargos'!AD46)</f>
        <v>199</v>
      </c>
      <c r="R129" s="4">
        <f>Forward!R129+(-'Swap - Encargos'!I46-'Swap - Encargos'!$M46)+('Swap - Encargos'!AE46)</f>
        <v>210</v>
      </c>
      <c r="S129" s="4">
        <f>Forward!S129+(-'Swap - Encargos'!J46-'Swap - Encargos'!$M46)+('Swap - Encargos'!AF46)</f>
        <v>204</v>
      </c>
      <c r="T129" s="4">
        <f>Forward!T129+(-'Swap - Encargos'!K46-'Swap - Encargos'!$M46)+('Swap - Encargos'!AG46)</f>
        <v>198</v>
      </c>
      <c r="U129" s="4">
        <f>Forward!U129</f>
        <v>0</v>
      </c>
      <c r="V129" s="6"/>
      <c r="W129" s="20">
        <f t="shared" si="0"/>
        <v>230.30555555555554</v>
      </c>
      <c r="X129" s="20">
        <f t="shared" si="1"/>
        <v>202.52674897119346</v>
      </c>
      <c r="Y129" s="23">
        <f t="shared" si="2"/>
        <v>220.56666666666666</v>
      </c>
      <c r="Z129" s="23">
        <f t="shared" si="3"/>
        <v>199.58148148148152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147.99444444444447</v>
      </c>
      <c r="AJ129" s="9">
        <f t="shared" si="8"/>
        <v>0.39120921079683973</v>
      </c>
      <c r="AK129" s="9">
        <f t="shared" si="9"/>
        <v>0.39120921079683973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Encargos'!E47-'Swap - Encargos'!$M47)+('Swap - Encargos'!AA47)</f>
        <v>329</v>
      </c>
      <c r="O130" s="4">
        <f>Forward!O130+(-'Swap - Encargos'!F47-'Swap - Encargos'!$M47)+('Swap - Encargos'!AB47)</f>
        <v>260</v>
      </c>
      <c r="P130" s="4">
        <f>Forward!P130+(-'Swap - Encargos'!G47-'Swap - Encargos'!$M47)+('Swap - Encargos'!AC47)</f>
        <v>219</v>
      </c>
      <c r="Q130" s="4">
        <f>Forward!Q130+(-'Swap - Encargos'!H47-'Swap - Encargos'!$M47)+('Swap - Encargos'!AD47)</f>
        <v>208</v>
      </c>
      <c r="R130" s="4">
        <f>Forward!R130+(-'Swap - Encargos'!I47-'Swap - Encargos'!$M47)+('Swap - Encargos'!AE47)</f>
        <v>218</v>
      </c>
      <c r="S130" s="4">
        <f>Forward!S130+(-'Swap - Encargos'!J47-'Swap - Encargos'!$M47)+('Swap - Encargos'!AF47)</f>
        <v>219</v>
      </c>
      <c r="T130" s="4">
        <f>Forward!T130+(-'Swap - Encargos'!K47-'Swap - Encargos'!$M47)+('Swap - Encargos'!AG47)</f>
        <v>211</v>
      </c>
      <c r="U130" s="4">
        <f>Forward!U130</f>
        <v>0</v>
      </c>
      <c r="V130" s="6"/>
      <c r="W130" s="20">
        <f t="shared" si="0"/>
        <v>242.44444444444446</v>
      </c>
      <c r="X130" s="20">
        <f t="shared" si="1"/>
        <v>202.52674897119346</v>
      </c>
      <c r="Y130" s="23">
        <f t="shared" si="2"/>
        <v>232.13333333333333</v>
      </c>
      <c r="Z130" s="23">
        <f t="shared" si="3"/>
        <v>199.58148148148152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135.85555555555555</v>
      </c>
      <c r="AJ130" s="9">
        <f t="shared" si="8"/>
        <v>0.35912121479131787</v>
      </c>
      <c r="AK130" s="9">
        <f t="shared" si="9"/>
        <v>0.35912121479131787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Encargos'!E48-'Swap - Encargos'!$M48)+('Swap - Encargos'!AA48)</f>
        <v>323</v>
      </c>
      <c r="O131" s="4">
        <f>Forward!O131+(-'Swap - Encargos'!F48-'Swap - Encargos'!$M48)+('Swap - Encargos'!AB48)</f>
        <v>240</v>
      </c>
      <c r="P131" s="4">
        <f>Forward!P131+(-'Swap - Encargos'!G48-'Swap - Encargos'!$M48)+('Swap - Encargos'!AC48)</f>
        <v>219</v>
      </c>
      <c r="Q131" s="4">
        <f>Forward!Q131+(-'Swap - Encargos'!H48-'Swap - Encargos'!$M48)+('Swap - Encargos'!AD48)</f>
        <v>224</v>
      </c>
      <c r="R131" s="4">
        <f>Forward!R131+(-'Swap - Encargos'!I48-'Swap - Encargos'!$M48)+('Swap - Encargos'!AE48)</f>
        <v>228</v>
      </c>
      <c r="S131" s="4">
        <f>Forward!S131+(-'Swap - Encargos'!J48-'Swap - Encargos'!$M48)+('Swap - Encargos'!AF48)</f>
        <v>230</v>
      </c>
      <c r="T131" s="4">
        <f>Forward!T131+(-'Swap - Encargos'!K48-'Swap - Encargos'!$M48)+('Swap - Encargos'!AG48)</f>
        <v>220</v>
      </c>
      <c r="U131" s="4">
        <f>Forward!U131</f>
        <v>0</v>
      </c>
      <c r="V131" s="6"/>
      <c r="W131" s="20">
        <f t="shared" si="0"/>
        <v>235.91666666666666</v>
      </c>
      <c r="X131" s="20">
        <f t="shared" si="1"/>
        <v>202.52674897119346</v>
      </c>
      <c r="Y131" s="23">
        <f t="shared" si="2"/>
        <v>232.85</v>
      </c>
      <c r="Z131" s="23">
        <f t="shared" si="3"/>
        <v>199.58148148148152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142.38333333333335</v>
      </c>
      <c r="AJ131" s="9">
        <f t="shared" si="8"/>
        <v>0.37637677328398983</v>
      </c>
      <c r="AK131" s="9">
        <f>IF(AJ131&gt;0,AJ131,0)</f>
        <v>0.37637677328398983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Encargos'!E49-'Swap - Encargos'!$M49)+('Swap - Encargos'!AA49)</f>
        <v>295</v>
      </c>
      <c r="O132" s="4">
        <f>Forward!O132+(-'Swap - Encargos'!F49-'Swap - Encargos'!$M49)+('Swap - Encargos'!AB49)</f>
        <v>236</v>
      </c>
      <c r="P132" s="4">
        <f>Forward!P132+(-'Swap - Encargos'!G49-'Swap - Encargos'!$M49)+('Swap - Encargos'!AC49)</f>
        <v>214</v>
      </c>
      <c r="Q132" s="4">
        <f>Forward!Q132+(-'Swap - Encargos'!H49-'Swap - Encargos'!$M49)+('Swap - Encargos'!AD49)</f>
        <v>219</v>
      </c>
      <c r="R132" s="4">
        <f>Forward!R132+(-'Swap - Encargos'!I49-'Swap - Encargos'!$M49)+('Swap - Encargos'!AE49)</f>
        <v>218</v>
      </c>
      <c r="S132" s="4">
        <f>Forward!S132+(-'Swap - Encargos'!J49-'Swap - Encargos'!$M49)+('Swap - Encargos'!AF49)</f>
        <v>225</v>
      </c>
      <c r="T132" s="4">
        <f>Forward!T132+(-'Swap - Encargos'!K49-'Swap - Encargos'!$M49)+('Swap - Encargos'!AG49)</f>
        <v>216</v>
      </c>
      <c r="U132" s="4">
        <f>Forward!U132</f>
        <v>0</v>
      </c>
      <c r="V132" s="6"/>
      <c r="W132" s="20">
        <f t="shared" si="0"/>
        <v>227.22222222222223</v>
      </c>
      <c r="X132" s="20">
        <f t="shared" si="1"/>
        <v>202.52674897119346</v>
      </c>
      <c r="Y132" s="23">
        <f t="shared" si="2"/>
        <v>224.73333333333332</v>
      </c>
      <c r="Z132" s="23">
        <f t="shared" si="3"/>
        <v>199.58148148148152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151.07777777777778</v>
      </c>
      <c r="AJ132" s="9">
        <f t="shared" si="8"/>
        <v>0.39935970863805914</v>
      </c>
      <c r="AK132" s="9">
        <f>IF(AJ132&gt;0,AJ132,0)</f>
        <v>0.39935970863805914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Encargos'!E50-'Swap - Encargos'!$M50)+('Swap - Encargos'!AA50)</f>
        <v>321</v>
      </c>
      <c r="O133" s="4">
        <f>Forward!O133+(-'Swap - Encargos'!F50-'Swap - Encargos'!$M50)+('Swap - Encargos'!AB50)</f>
        <v>276</v>
      </c>
      <c r="P133" s="4">
        <f>Forward!P133+(-'Swap - Encargos'!G50-'Swap - Encargos'!$M50)+('Swap - Encargos'!AC50)</f>
        <v>250</v>
      </c>
      <c r="Q133" s="4">
        <f>Forward!Q133+(-'Swap - Encargos'!H50-'Swap - Encargos'!$M50)+('Swap - Encargos'!AD50)</f>
        <v>251</v>
      </c>
      <c r="R133" s="4">
        <f>Forward!R133+(-'Swap - Encargos'!I50-'Swap - Encargos'!$M50)+('Swap - Encargos'!AE50)</f>
        <v>231</v>
      </c>
      <c r="S133" s="4">
        <f>Forward!S133+(-'Swap - Encargos'!J50-'Swap - Encargos'!$M50)+('Swap - Encargos'!AF50)</f>
        <v>215</v>
      </c>
      <c r="T133" s="4">
        <f>Forward!T133+(-'Swap - Encargos'!K50-'Swap - Encargos'!$M50)+('Swap - Encargos'!AG50)</f>
        <v>202</v>
      </c>
      <c r="U133" s="4">
        <f>Forward!U133</f>
        <v>0</v>
      </c>
      <c r="V133" s="6"/>
      <c r="W133" s="20">
        <f t="shared" si="0"/>
        <v>260.94444444444446</v>
      </c>
      <c r="X133" s="20">
        <f t="shared" si="1"/>
        <v>202.52674897119346</v>
      </c>
      <c r="Y133" s="23">
        <f t="shared" si="2"/>
        <v>246.36666666666667</v>
      </c>
      <c r="Z133" s="23">
        <f t="shared" si="3"/>
        <v>199.58148148148152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117.35555555555555</v>
      </c>
      <c r="AJ133" s="9">
        <f t="shared" si="8"/>
        <v>0.31021822774400093</v>
      </c>
      <c r="AK133" s="9">
        <f>IF(AJ133&gt;0,AJ133,0)</f>
        <v>0.31021822774400093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Encargos'!F51-'Swap - Encargos'!$M51)+('Swap - Encargos'!AB51)</f>
        <v>342</v>
      </c>
      <c r="P134" s="4">
        <f>Forward!P134+(-'Swap - Encargos'!G51-'Swap - Encargos'!$M51)+('Swap - Encargos'!AC51)</f>
        <v>277</v>
      </c>
      <c r="Q134" s="4">
        <f>Forward!Q134+(-'Swap - Encargos'!H51-'Swap - Encargos'!$M51)+('Swap - Encargos'!AD51)</f>
        <v>269</v>
      </c>
      <c r="R134" s="4">
        <f>Forward!R134+(-'Swap - Encargos'!I51-'Swap - Encargos'!$M51)+('Swap - Encargos'!AE51)</f>
        <v>254</v>
      </c>
      <c r="S134" s="4">
        <f>Forward!S134+(-'Swap - Encargos'!J51-'Swap - Encargos'!$M51)+('Swap - Encargos'!AF51)</f>
        <v>225</v>
      </c>
      <c r="T134" s="4">
        <f>Forward!T134+(-'Swap - Encargos'!K51-'Swap - Encargos'!$M51)+('Swap - Encargos'!AG51)</f>
        <v>215</v>
      </c>
      <c r="U134" s="4">
        <f>Forward!U134</f>
        <v>0</v>
      </c>
      <c r="V134" s="6"/>
      <c r="W134" s="20">
        <f t="shared" si="0"/>
        <v>296</v>
      </c>
      <c r="X134" s="20">
        <f t="shared" si="1"/>
        <v>202.52674897119346</v>
      </c>
      <c r="Y134" s="23">
        <f t="shared" si="2"/>
        <v>273.39999999999998</v>
      </c>
      <c r="Z134" s="23">
        <f t="shared" si="3"/>
        <v>199.58148148148152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94</v>
      </c>
      <c r="AJ134" s="9">
        <f t="shared" si="8"/>
        <v>0.24102564102564103</v>
      </c>
      <c r="AK134" s="9">
        <f>IF(AJ134&gt;0,AJ134,0)</f>
        <v>0.24102564102564103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Encargos'!F52-'Swap - Encargos'!$M52)+('Swap - Encargos'!AB52)</f>
        <v>392</v>
      </c>
      <c r="P135" s="4">
        <f>Forward!P135+(-'Swap - Encargos'!G52-'Swap - Encargos'!$M52)+('Swap - Encargos'!AC52)</f>
        <v>281</v>
      </c>
      <c r="Q135" s="4">
        <f>Forward!Q135+(-'Swap - Encargos'!H52-'Swap - Encargos'!$M52)+('Swap - Encargos'!AD52)</f>
        <v>287</v>
      </c>
      <c r="R135" s="4">
        <f>Forward!R135+(-'Swap - Encargos'!I52-'Swap - Encargos'!$M52)+('Swap - Encargos'!AE52)</f>
        <v>260</v>
      </c>
      <c r="S135" s="4">
        <f>Forward!S135+(-'Swap - Encargos'!J52-'Swap - Encargos'!$M52)+('Swap - Encargos'!AF52)</f>
        <v>242</v>
      </c>
      <c r="T135" s="4">
        <f>Forward!T135+(-'Swap - Encargos'!K52-'Swap - Encargos'!$M52)+('Swap - Encargos'!AG52)</f>
        <v>217</v>
      </c>
      <c r="U135" s="4">
        <f>Forward!U135</f>
        <v>0</v>
      </c>
      <c r="V135" s="6"/>
      <c r="W135" s="20">
        <f t="shared" si="0"/>
        <v>316.33333333333331</v>
      </c>
      <c r="X135" s="20">
        <f t="shared" si="1"/>
        <v>202.52674897119346</v>
      </c>
      <c r="Y135" s="23">
        <f t="shared" si="2"/>
        <v>289.48333333333335</v>
      </c>
      <c r="Z135" s="23">
        <f t="shared" si="3"/>
        <v>199.58148148148152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73.666666666666686</v>
      </c>
      <c r="AJ135" s="9">
        <f>(AE135-W135)/AE135</f>
        <v>0.18888888888888894</v>
      </c>
      <c r="AK135" s="9">
        <f>IF(AJ135&gt;0,AJ135,0)</f>
        <v>0.18888888888888894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Encargos'!F53-'Swap - Encargos'!$M53)+('Swap - Encargos'!AB53)</f>
        <v>352</v>
      </c>
      <c r="P136" s="4">
        <f>Forward!P136+(-'Swap - Encargos'!G53-'Swap - Encargos'!$M53)+('Swap - Encargos'!AC53)</f>
        <v>266</v>
      </c>
      <c r="Q136" s="4">
        <f>Forward!Q136+(-'Swap - Encargos'!H53-'Swap - Encargos'!$M53)+('Swap - Encargos'!AD53)</f>
        <v>268</v>
      </c>
      <c r="R136" s="4">
        <f>Forward!R136+(-'Swap - Encargos'!I53-'Swap - Encargos'!$M53)+('Swap - Encargos'!AE53)</f>
        <v>253</v>
      </c>
      <c r="S136" s="4">
        <f>Forward!S136+(-'Swap - Encargos'!J53-'Swap - Encargos'!$M53)+('Swap - Encargos'!AF53)</f>
        <v>242</v>
      </c>
      <c r="T136" s="4">
        <f>Forward!T136+(-'Swap - Encargos'!K53-'Swap - Encargos'!$M53)+('Swap - Encargos'!AG53)</f>
        <v>229</v>
      </c>
      <c r="U136" s="4">
        <f>Forward!U136</f>
        <v>0</v>
      </c>
      <c r="V136" s="6"/>
      <c r="W136" s="20">
        <f t="shared" si="0"/>
        <v>289.83333333333331</v>
      </c>
      <c r="X136" s="20">
        <f t="shared" si="1"/>
        <v>202.52674897119346</v>
      </c>
      <c r="Y136" s="23">
        <f t="shared" si="2"/>
        <v>272.10000000000002</v>
      </c>
      <c r="Z136" s="23">
        <f t="shared" si="3"/>
        <v>199.58148148148152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39" si="16">$AE136+$AB136</f>
        <v>434.63</v>
      </c>
      <c r="AH136" s="8">
        <f t="shared" si="6"/>
        <v>468.77</v>
      </c>
      <c r="AI136" s="25">
        <f t="shared" ref="AI136:AI139" si="17">(AE136-W136)</f>
        <v>100.16666666666669</v>
      </c>
      <c r="AJ136" s="9">
        <f t="shared" ref="AJ136:AJ139" si="18">(AE136-W136)/AE136</f>
        <v>0.25683760683760687</v>
      </c>
      <c r="AK136" s="9">
        <f t="shared" ref="AK136:AK139" si="19">IF(AJ136&gt;0,AJ136,0)</f>
        <v>0.25683760683760687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Encargos'!F54-'Swap - Encargos'!$M54)+('Swap - Encargos'!AB54)</f>
        <v>284</v>
      </c>
      <c r="P137" s="4">
        <f>Forward!P137+(-'Swap - Encargos'!G54-'Swap - Encargos'!$M54)+('Swap - Encargos'!AC54)</f>
        <v>266</v>
      </c>
      <c r="Q137" s="4">
        <f>Forward!Q137+(-'Swap - Encargos'!H54-'Swap - Encargos'!$M54)+('Swap - Encargos'!AD54)</f>
        <v>268</v>
      </c>
      <c r="R137" s="4">
        <f>Forward!R137+(-'Swap - Encargos'!I54-'Swap - Encargos'!$M54)+('Swap - Encargos'!AE54)</f>
        <v>250</v>
      </c>
      <c r="S137" s="4">
        <f>Forward!S137+(-'Swap - Encargos'!J54-'Swap - Encargos'!$M54)+('Swap - Encargos'!AF54)</f>
        <v>230</v>
      </c>
      <c r="T137" s="4">
        <f>Forward!T137+(-'Swap - Encargos'!K54-'Swap - Encargos'!$M54)+('Swap - Encargos'!AG54)</f>
        <v>222</v>
      </c>
      <c r="U137" s="4">
        <f>Forward!U137</f>
        <v>0</v>
      </c>
      <c r="V137" s="4"/>
      <c r="W137" s="20">
        <f t="shared" si="0"/>
        <v>269.83333333333331</v>
      </c>
      <c r="X137" s="20">
        <f t="shared" si="1"/>
        <v>202.52674897119346</v>
      </c>
      <c r="Y137" s="23">
        <f t="shared" si="2"/>
        <v>256.5</v>
      </c>
      <c r="Z137" s="23">
        <f t="shared" si="3"/>
        <v>199.58148148148152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120.16666666666669</v>
      </c>
      <c r="AJ137" s="9">
        <f t="shared" si="18"/>
        <v>0.30811965811965819</v>
      </c>
      <c r="AK137" s="9">
        <f t="shared" si="19"/>
        <v>0.30811965811965819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Encargos'!F55-'Swap - Encargos'!$M55)+('Swap - Encargos'!AB55)</f>
        <v>323</v>
      </c>
      <c r="P138" s="4">
        <f>Forward!P138+(-'Swap - Encargos'!G55-'Swap - Encargos'!$M55)+('Swap - Encargos'!AC55)</f>
        <v>281</v>
      </c>
      <c r="Q138" s="4">
        <f>Forward!Q138+(-'Swap - Encargos'!H55-'Swap - Encargos'!$M55)+('Swap - Encargos'!AD55)</f>
        <v>269</v>
      </c>
      <c r="R138" s="4">
        <f>Forward!R138+(-'Swap - Encargos'!I55-'Swap - Encargos'!$M55)+('Swap - Encargos'!AE55)</f>
        <v>251</v>
      </c>
      <c r="S138" s="4">
        <f>Forward!S138+(-'Swap - Encargos'!J55-'Swap - Encargos'!$M55)+('Swap - Encargos'!AF55)</f>
        <v>247</v>
      </c>
      <c r="T138" s="4">
        <f>Forward!T138+(-'Swap - Encargos'!K55-'Swap - Encargos'!$M55)+('Swap - Encargos'!AG55)</f>
        <v>224</v>
      </c>
      <c r="U138" s="4">
        <f>Forward!U138</f>
        <v>0</v>
      </c>
      <c r="V138" s="4"/>
      <c r="W138" s="20">
        <f t="shared" si="0"/>
        <v>283</v>
      </c>
      <c r="X138" s="20">
        <f t="shared" si="1"/>
        <v>202.52674897119346</v>
      </c>
      <c r="Y138" s="23">
        <f t="shared" si="2"/>
        <v>267.60000000000002</v>
      </c>
      <c r="Z138" s="23">
        <f t="shared" si="3"/>
        <v>199.58148148148152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107</v>
      </c>
      <c r="AJ138" s="9">
        <f t="shared" si="18"/>
        <v>0.27435897435897438</v>
      </c>
      <c r="AK138" s="9">
        <f t="shared" si="19"/>
        <v>0.27435897435897438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Encargos'!F56-'Swap - Encargos'!$M56)+('Swap - Encargos'!AB56)</f>
        <v>310</v>
      </c>
      <c r="P139" s="4">
        <f>Forward!P139+(-'Swap - Encargos'!G56-'Swap - Encargos'!$M56)+('Swap - Encargos'!AC56)</f>
        <v>288</v>
      </c>
      <c r="Q139" s="4">
        <f>Forward!Q139+(-'Swap - Encargos'!H56-'Swap - Encargos'!$M56)+('Swap - Encargos'!AD56)</f>
        <v>272</v>
      </c>
      <c r="R139" s="4">
        <f>Forward!R139+(-'Swap - Encargos'!I56-'Swap - Encargos'!$M56)+('Swap - Encargos'!AE56)</f>
        <v>257</v>
      </c>
      <c r="S139" s="4">
        <f>Forward!S139+(-'Swap - Encargos'!J56-'Swap - Encargos'!$M56)+('Swap - Encargos'!AF56)</f>
        <v>239</v>
      </c>
      <c r="T139" s="4">
        <f>Forward!T139+(-'Swap - Encargos'!K56-'Swap - Encargos'!$M56)+('Swap - Encargos'!AG56)</f>
        <v>229</v>
      </c>
      <c r="U139" s="4">
        <f>Forward!U139</f>
        <v>0</v>
      </c>
      <c r="V139" s="4"/>
      <c r="W139" s="20">
        <f t="shared" si="0"/>
        <v>282.63888888888891</v>
      </c>
      <c r="X139" s="20">
        <f t="shared" si="1"/>
        <v>202.52674897119346</v>
      </c>
      <c r="Y139" s="23">
        <f t="shared" si="2"/>
        <v>266.45</v>
      </c>
      <c r="Z139" s="23">
        <f t="shared" si="3"/>
        <v>199.58148148148152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107.36111111111109</v>
      </c>
      <c r="AJ139" s="9">
        <f t="shared" si="18"/>
        <v>0.27528490028490021</v>
      </c>
      <c r="AK139" s="9">
        <f t="shared" si="19"/>
        <v>0.27528490028490021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78461-DF43-4BFB-88EE-F3E466B86BC6}">
  <dimension ref="A1:CV145"/>
  <sheetViews>
    <sheetView zoomScale="85" zoomScaleNormal="85" workbookViewId="0">
      <selection activeCell="N115" sqref="N115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3.44140625" customWidth="1"/>
    <col min="46" max="51" width="9.6640625" bestFit="1" customWidth="1"/>
    <col min="72" max="72" width="5" customWidth="1"/>
    <col min="73" max="73" width="4.33203125" customWidth="1"/>
    <col min="74" max="74" width="10.109375" bestFit="1" customWidth="1"/>
    <col min="75" max="80" width="9.6640625" bestFit="1" customWidth="1"/>
    <col min="100" max="100" width="7.33203125" customWidth="1"/>
    <col min="101" max="101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100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100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100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100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100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  <c r="AS53" s="27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9"/>
      <c r="BV53" s="27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8"/>
      <c r="CQ53" s="28"/>
      <c r="CR53" s="28"/>
      <c r="CS53" s="28"/>
      <c r="CT53" s="28"/>
      <c r="CU53" s="28"/>
      <c r="CV53" s="29"/>
    </row>
    <row r="54" spans="1:100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  <c r="AS54" s="30"/>
      <c r="BT54" s="31"/>
      <c r="BV54" s="30"/>
      <c r="CV54" s="31"/>
    </row>
    <row r="55" spans="1:100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  <c r="AS55" s="30"/>
      <c r="BT55" s="31"/>
      <c r="BV55" s="30"/>
      <c r="CV55" s="31"/>
    </row>
    <row r="56" spans="1:100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  <c r="AS56" s="30"/>
      <c r="BT56" s="31"/>
      <c r="BV56" s="30"/>
      <c r="CV56" s="31"/>
    </row>
    <row r="57" spans="1:100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  <c r="AS57" s="30"/>
      <c r="BT57" s="31"/>
      <c r="BV57" s="30"/>
      <c r="CV57" s="31"/>
    </row>
    <row r="58" spans="1:100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  <c r="AS58" s="30"/>
      <c r="BT58" s="31"/>
      <c r="BV58" s="30"/>
      <c r="CV58" s="31"/>
    </row>
    <row r="59" spans="1:100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  <c r="AS59" s="30"/>
      <c r="BT59" s="31"/>
      <c r="BV59" s="30"/>
      <c r="CV59" s="31"/>
    </row>
    <row r="60" spans="1:100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  <c r="AS60" s="30"/>
      <c r="BT60" s="31"/>
      <c r="BV60" s="30"/>
      <c r="CV60" s="31"/>
    </row>
    <row r="61" spans="1:100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  <c r="AS61" s="30"/>
      <c r="BT61" s="31"/>
      <c r="BV61" s="30"/>
      <c r="CV61" s="31"/>
    </row>
    <row r="62" spans="1:100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  <c r="AS62" s="30"/>
      <c r="BT62" s="31"/>
      <c r="BV62" s="30"/>
      <c r="CV62" s="31"/>
    </row>
    <row r="63" spans="1:100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  <c r="AS63" s="30"/>
      <c r="BT63" s="31"/>
      <c r="BV63" s="30"/>
      <c r="CV63" s="31"/>
    </row>
    <row r="64" spans="1:100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  <c r="AS64" s="30"/>
      <c r="BT64" s="31"/>
      <c r="BV64" s="30"/>
      <c r="CV64" s="31"/>
    </row>
    <row r="65" spans="1:100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  <c r="AS65" s="30"/>
      <c r="BT65" s="31"/>
      <c r="BV65" s="30"/>
      <c r="CV65" s="31"/>
    </row>
    <row r="66" spans="1:100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  <c r="AS66" s="30"/>
      <c r="BT66" s="31"/>
      <c r="BV66" s="30"/>
      <c r="CV66" s="31"/>
    </row>
    <row r="67" spans="1:100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  <c r="AS67" s="30"/>
      <c r="BT67" s="31"/>
      <c r="BV67" s="30"/>
      <c r="CV67" s="31"/>
    </row>
    <row r="68" spans="1:100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  <c r="AS68" s="30"/>
      <c r="BT68" s="31"/>
      <c r="BV68" s="30"/>
      <c r="CV68" s="31"/>
    </row>
    <row r="69" spans="1:100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  <c r="AS69" s="30"/>
      <c r="BT69" s="31"/>
      <c r="BV69" s="30"/>
      <c r="CV69" s="31"/>
    </row>
    <row r="70" spans="1:100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  <c r="AS70" s="30"/>
      <c r="BT70" s="31"/>
      <c r="BV70" s="30"/>
      <c r="CV70" s="31"/>
    </row>
    <row r="71" spans="1:100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  <c r="AS71" s="30"/>
      <c r="BT71" s="31"/>
      <c r="BV71" s="30"/>
      <c r="CV71" s="31"/>
    </row>
    <row r="72" spans="1:100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  <c r="AS72" s="30"/>
      <c r="BT72" s="31"/>
      <c r="BV72" s="30"/>
      <c r="CV72" s="31"/>
    </row>
    <row r="73" spans="1:100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  <c r="AS73" s="30"/>
      <c r="BT73" s="31"/>
      <c r="BV73" s="30"/>
      <c r="CV73" s="31"/>
    </row>
    <row r="74" spans="1:100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  <c r="AS74" s="30"/>
      <c r="BT74" s="31"/>
      <c r="BV74" s="30"/>
      <c r="CV74" s="31"/>
    </row>
    <row r="75" spans="1:100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  <c r="AS75" s="30"/>
      <c r="BT75" s="31"/>
      <c r="BV75" s="30"/>
      <c r="CV75" s="31"/>
    </row>
    <row r="76" spans="1:100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  <c r="AS76" s="30"/>
      <c r="BT76" s="31"/>
      <c r="BV76" s="30"/>
      <c r="CV76" s="31"/>
    </row>
    <row r="77" spans="1:100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  <c r="AS77" s="30"/>
      <c r="BT77" s="31"/>
      <c r="BV77" s="30"/>
      <c r="CV77" s="31"/>
    </row>
    <row r="78" spans="1:100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  <c r="AS78" s="30"/>
      <c r="BT78" s="31"/>
      <c r="BV78" s="30"/>
      <c r="CV78" s="31"/>
    </row>
    <row r="79" spans="1:100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  <c r="AS79" s="30"/>
      <c r="BT79" s="31"/>
      <c r="BV79" s="30"/>
      <c r="CV79" s="31"/>
    </row>
    <row r="80" spans="1:100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  <c r="AS80" s="30"/>
      <c r="BT80" s="31"/>
      <c r="BV80" s="30"/>
      <c r="CV80" s="31"/>
    </row>
    <row r="81" spans="1:100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  <c r="AS81" s="30"/>
      <c r="BT81" s="31"/>
      <c r="BV81" s="30"/>
      <c r="CV81" s="31"/>
    </row>
    <row r="82" spans="1:100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  <c r="AS82" s="30"/>
      <c r="BT82" s="31"/>
      <c r="BV82" s="30"/>
      <c r="CV82" s="31"/>
    </row>
    <row r="83" spans="1:100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  <c r="AS83" s="30"/>
      <c r="BT83" s="31"/>
      <c r="BV83" s="30"/>
      <c r="CV83" s="31"/>
    </row>
    <row r="84" spans="1:100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  <c r="AS84" s="30"/>
      <c r="BT84" s="31"/>
      <c r="BV84" s="30"/>
      <c r="CV84" s="31"/>
    </row>
    <row r="85" spans="1:100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  <c r="AS85" s="30"/>
      <c r="BT85" s="31"/>
      <c r="BV85" s="30"/>
      <c r="CV85" s="31"/>
    </row>
    <row r="86" spans="1:100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Encargos'!$L3)*(1+SUM($B86:$B$228))+('Swap - Encargos'!X3)*(1+SUM($B86:$B$228))</f>
        <v>277.39400000000001</v>
      </c>
      <c r="L86" s="4">
        <f>Forward!L86*(1+SUM($B86:$B$228))+(-'Swap - Encargos'!$L3)*(1+SUM($B86:$B$228))+('Swap - Encargos'!Y3)*(1+SUM($B86:$B$228))</f>
        <v>285.94799999999998</v>
      </c>
      <c r="M86" s="4">
        <f>Forward!M86*(1+SUM($B86:$B$228))+(-'Swap - Encargos'!$L3)*(1+SUM($B86:$B$228))+('Swap - Encargos'!Z3)*(1+SUM($B86:$B$228))</f>
        <v>250.51</v>
      </c>
      <c r="N86" s="4">
        <f>Forward!N86*(1+SUM($B86:$B$228))+(-'Swap - Encargos'!$L3)*(1+SUM($B86:$B$228))+('Swap - Encargos'!AA3)*(1+SUM($B86:$B$228))</f>
        <v>234.624</v>
      </c>
      <c r="O86" s="4">
        <f>Forward!O86*(1+SUM($B86:$B$228))+(-'Swap - Encargos'!$L3)*(1+SUM($B86:$B$228))+('Swap - Encargos'!AB3)*(1+SUM($B86:$B$228))</f>
        <v>221.18199999999999</v>
      </c>
      <c r="P86" s="4">
        <f>Forward!P86*(1+SUM($B86:$B$228))+(-'Swap - Encargos'!$L3)*(1+SUM($B86:$B$228))+('Swap - Encargos'!AC3)*(1+SUM($B86:$B$228))</f>
        <v>215.072</v>
      </c>
      <c r="Q86" s="4">
        <f>Forward!Q86*(1+SUM($B86:$B$228))+(-'Swap - Encargos'!$L3)*(1+SUM($B86:$B$228))+('Swap - Encargos'!AD3)*(1+SUM($B86:$B$228))</f>
        <v>206.518</v>
      </c>
      <c r="R86" s="4">
        <f>Forward!R86*(1+SUM($B86:$B$228))+(-'Swap - Encargos'!$L3)*(1+SUM($B86:$B$228))+('Swap - Encargos'!AE3)*(1+SUM($B86:$B$228))</f>
        <v>199.18600000000001</v>
      </c>
      <c r="S86" s="4">
        <f>Forward!S86*(1+SUM($B86:$B$228))+(-'Swap - Encargos'!$L3)*(1+SUM($B86:$B$228))+('Swap - Encargos'!AF3)*(1+SUM($B86:$B$228))</f>
        <v>194.298</v>
      </c>
      <c r="T86" s="4">
        <f>Forward!T86*(1+SUM($B86:$B$228))+(-'Swap - Encargos'!$L3)*(1+SUM($B86:$B$228))+('Swap - Encargos'!AG3)*(1+SUM($B86:$B$228))</f>
        <v>188.18800000000002</v>
      </c>
      <c r="U86" s="4">
        <f>Forward!U86*(1+SUM($B86:$B$228))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271.28399999999993</v>
      </c>
      <c r="X86" s="20">
        <f t="shared" ref="X86:X139" si="1">AVERAGE($W$2:$W$198)</f>
        <v>211.39610761316877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253.93159999999995</v>
      </c>
      <c r="Z86" s="23">
        <f t="shared" ref="Z86:Z139" si="3">AVERAGE($Y$2:$Y$198)</f>
        <v>205.01790416666668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134" si="7">(AE86-W86)</f>
        <v>102.64800000000002</v>
      </c>
      <c r="AJ86" s="9">
        <f t="shared" ref="AJ86:AJ134" si="8">(AE86-W86)/AE86</f>
        <v>0.27450980392156871</v>
      </c>
      <c r="AK86" s="9">
        <f t="shared" ref="AK86:AK130" si="9">IF(AJ86&gt;0,AJ86,0)</f>
        <v>0.27450980392156871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  <c r="AS86" s="30"/>
      <c r="BT86" s="31"/>
      <c r="BV86" s="30"/>
      <c r="CV86" s="31"/>
    </row>
    <row r="87" spans="1:100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Encargos'!$L4)*(1+SUM($B87:$B$228))+('Swap - Encargos'!X4)*(1+SUM($B87:$B$228))</f>
        <v>201.95559999999998</v>
      </c>
      <c r="L87" s="4">
        <f>Forward!L87*(1+SUM($B87:$B$228))+(-'Swap - Encargos'!$L4)*(1+SUM($B87:$B$228))+('Swap - Encargos'!Y4)*(1+SUM($B87:$B$228))</f>
        <v>273.73500000000001</v>
      </c>
      <c r="M87" s="4">
        <f>Forward!M87*(1+SUM($B87:$B$228))+(-'Swap - Encargos'!$L4)*(1+SUM($B87:$B$228))+('Swap - Encargos'!Z4)*(1+SUM($B87:$B$228))</f>
        <v>256.70259999999996</v>
      </c>
      <c r="N87" s="4">
        <f>Forward!N87*(1+SUM($B87:$B$228))+(-'Swap - Encargos'!$L4)*(1+SUM($B87:$B$228))+('Swap - Encargos'!AA4)*(1+SUM($B87:$B$228))</f>
        <v>232.3706</v>
      </c>
      <c r="O87" s="4">
        <f>Forward!O87*(1+SUM($B87:$B$228))+(-'Swap - Encargos'!$L4)*(1+SUM($B87:$B$228))+('Swap - Encargos'!AB4)*(1+SUM($B87:$B$228))</f>
        <v>223.8544</v>
      </c>
      <c r="P87" s="4">
        <f>Forward!P87*(1+SUM($B87:$B$228))+(-'Swap - Encargos'!$L4)*(1+SUM($B87:$B$228))+('Swap - Encargos'!AC4)*(1+SUM($B87:$B$228))</f>
        <v>215.33819999999997</v>
      </c>
      <c r="Q87" s="4">
        <f>Forward!Q87*(1+SUM($B87:$B$228))+(-'Swap - Encargos'!$L4)*(1+SUM($B87:$B$228))+('Swap - Encargos'!AD4)*(1+SUM($B87:$B$228))</f>
        <v>209.25519999999997</v>
      </c>
      <c r="R87" s="4">
        <f>Forward!R87*(1+SUM($B87:$B$228))+(-'Swap - Encargos'!$L4)*(1+SUM($B87:$B$228))+('Swap - Encargos'!AE4)*(1+SUM($B87:$B$228))</f>
        <v>200.73899999999998</v>
      </c>
      <c r="S87" s="4">
        <f>Forward!S87*(1+SUM($B87:$B$228))+(-'Swap - Encargos'!$L4)*(1+SUM($B87:$B$228))+('Swap - Encargos'!AF4)*(1+SUM($B87:$B$228))</f>
        <v>194.65599999999998</v>
      </c>
      <c r="T87" s="4">
        <f>Forward!T87*(1+SUM($B87:$B$228))+(-'Swap - Encargos'!$L4)*(1+SUM($B87:$B$228))+('Swap - Encargos'!AG4)*(1+SUM($B87:$B$228))</f>
        <v>189.78959999999998</v>
      </c>
      <c r="U87" s="4">
        <f>Forward!U87*(1+SUM($B87:$B$228))</f>
        <v>0</v>
      </c>
      <c r="V87" s="6"/>
      <c r="W87" s="20">
        <f t="shared" si="0"/>
        <v>244.97592777777774</v>
      </c>
      <c r="X87" s="20">
        <f t="shared" si="1"/>
        <v>211.39610761316877</v>
      </c>
      <c r="Y87" s="23">
        <f t="shared" si="2"/>
        <v>237.94668333333331</v>
      </c>
      <c r="Z87" s="23">
        <f t="shared" si="3"/>
        <v>205.01790416666668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128.95607222222222</v>
      </c>
      <c r="AJ87" s="9">
        <f t="shared" si="8"/>
        <v>0.34486503487859355</v>
      </c>
      <c r="AK87" s="9">
        <f t="shared" si="9"/>
        <v>0.34486503487859355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  <c r="AS87" s="30"/>
      <c r="BT87" s="31"/>
      <c r="BV87" s="30"/>
      <c r="CV87" s="31"/>
    </row>
    <row r="88" spans="1:100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Encargos'!$L5)*(1+SUM($B88:$B$228))+('Swap - Encargos'!X5)*(1+SUM($B88:$B$228))</f>
        <v>219.58300000000003</v>
      </c>
      <c r="L88" s="4">
        <f>Forward!L88*(1+SUM($B88:$B$228))+(-'Swap - Encargos'!$L5)*(1+SUM($B88:$B$228))+('Swap - Encargos'!Y5)*(1+SUM($B88:$B$228))</f>
        <v>300.41850000000005</v>
      </c>
      <c r="M88" s="4">
        <f>Forward!M88*(1+SUM($B88:$B$228))+(-'Swap - Encargos'!$L5)*(1+SUM($B88:$B$228))+('Swap - Encargos'!Z5)*(1+SUM($B88:$B$228))</f>
        <v>260.60400000000004</v>
      </c>
      <c r="N88" s="4">
        <f>Forward!N88*(1+SUM($B88:$B$228))+(-'Swap - Encargos'!$L5)*(1+SUM($B88:$B$228))+('Swap - Encargos'!AA5)*(1+SUM($B88:$B$228))</f>
        <v>231.64800000000002</v>
      </c>
      <c r="O88" s="4">
        <f>Forward!O88*(1+SUM($B88:$B$228))+(-'Swap - Encargos'!$L5)*(1+SUM($B88:$B$228))+('Swap - Encargos'!AB5)*(1+SUM($B88:$B$228))</f>
        <v>223.20250000000004</v>
      </c>
      <c r="P88" s="4">
        <f>Forward!P88*(1+SUM($B88:$B$228))+(-'Swap - Encargos'!$L5)*(1+SUM($B88:$B$228))+('Swap - Encargos'!AC5)*(1+SUM($B88:$B$228))</f>
        <v>211.13750000000005</v>
      </c>
      <c r="Q88" s="4">
        <f>Forward!Q88*(1+SUM($B88:$B$228))+(-'Swap - Encargos'!$L5)*(1+SUM($B88:$B$228))+('Swap - Encargos'!AD5)*(1+SUM($B88:$B$228))</f>
        <v>203.89850000000001</v>
      </c>
      <c r="R88" s="4">
        <f>Forward!R88*(1+SUM($B88:$B$228))+(-'Swap - Encargos'!$L5)*(1+SUM($B88:$B$228))+('Swap - Encargos'!AE5)*(1+SUM($B88:$B$228))</f>
        <v>200.279</v>
      </c>
      <c r="S88" s="4">
        <f>Forward!S88*(1+SUM($B88:$B$228))+(-'Swap - Encargos'!$L5)*(1+SUM($B88:$B$228))+('Swap - Encargos'!AF5)*(1+SUM($B88:$B$228))</f>
        <v>195.45300000000003</v>
      </c>
      <c r="T88" s="4">
        <f>Forward!T88*(1+SUM($B88:$B$228))+(-'Swap - Encargos'!$L5)*(1+SUM($B88:$B$228))+('Swap - Encargos'!AG5)*(1+SUM($B88:$B$228))</f>
        <v>188.214</v>
      </c>
      <c r="U88" s="4">
        <f>Forward!U88*(1+SUM($B88:$B$228))</f>
        <v>0</v>
      </c>
      <c r="V88" s="6"/>
      <c r="W88" s="20">
        <f t="shared" si="0"/>
        <v>260.87211111111117</v>
      </c>
      <c r="X88" s="20">
        <f t="shared" si="1"/>
        <v>211.39610761316877</v>
      </c>
      <c r="Y88" s="23">
        <f t="shared" si="2"/>
        <v>246.80968333333337</v>
      </c>
      <c r="Z88" s="23">
        <f t="shared" si="3"/>
        <v>205.01790416666668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113.05988888888879</v>
      </c>
      <c r="AJ88" s="9">
        <f t="shared" si="8"/>
        <v>0.30235414163240593</v>
      </c>
      <c r="AK88" s="9">
        <f t="shared" si="9"/>
        <v>0.30235414163240593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  <c r="AS88" s="30"/>
      <c r="BT88" s="31"/>
      <c r="BV88" s="30"/>
      <c r="CV88" s="31"/>
    </row>
    <row r="89" spans="1:100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Encargos'!$L6)*(1+SUM($B89:$B$228))+('Swap - Encargos'!X6)*(1+SUM($B89:$B$228))</f>
        <v>194.0189</v>
      </c>
      <c r="L89" s="4">
        <f>Forward!L89*(1+SUM($B89:$B$228))+(-'Swap - Encargos'!$L6)*(1+SUM($B89:$B$228))+('Swap - Encargos'!Y6)*(1+SUM($B89:$B$228))</f>
        <v>295.19440000000003</v>
      </c>
      <c r="M89" s="4">
        <f>Forward!M89*(1+SUM($B89:$B$228))+(-'Swap - Encargos'!$L6)*(1+SUM($B89:$B$228))+('Swap - Encargos'!Z6)*(1+SUM($B89:$B$228))</f>
        <v>267.81750000000005</v>
      </c>
      <c r="N89" s="4">
        <f>Forward!N89*(1+SUM($B89:$B$228))+(-'Swap - Encargos'!$L6)*(1+SUM($B89:$B$228))+('Swap - Encargos'!AA6)*(1+SUM($B89:$B$228))</f>
        <v>228.53760000000003</v>
      </c>
      <c r="O89" s="4">
        <f>Forward!O89*(1+SUM($B89:$B$228))+(-'Swap - Encargos'!$L6)*(1+SUM($B89:$B$228))+('Swap - Encargos'!AB6)*(1+SUM($B89:$B$228))</f>
        <v>219.01520000000002</v>
      </c>
      <c r="P89" s="4">
        <f>Forward!P89*(1+SUM($B89:$B$228))+(-'Swap - Encargos'!$L6)*(1+SUM($B89:$B$228))+('Swap - Encargos'!AC6)*(1+SUM($B89:$B$228))</f>
        <v>211.87340000000003</v>
      </c>
      <c r="Q89" s="4">
        <f>Forward!Q89*(1+SUM($B89:$B$228))+(-'Swap - Encargos'!$L6)*(1+SUM($B89:$B$228))+('Swap - Encargos'!AD6)*(1+SUM($B89:$B$228))</f>
        <v>205.92190000000002</v>
      </c>
      <c r="R89" s="4">
        <f>Forward!R89*(1+SUM($B89:$B$228))+(-'Swap - Encargos'!$L6)*(1+SUM($B89:$B$228))+('Swap - Encargos'!AE6)*(1+SUM($B89:$B$228))</f>
        <v>197.58980000000003</v>
      </c>
      <c r="S89" s="4">
        <f>Forward!S89*(1+SUM($B89:$B$228))+(-'Swap - Encargos'!$L6)*(1+SUM($B89:$B$228))+('Swap - Encargos'!AF6)*(1+SUM($B89:$B$228))</f>
        <v>194.01890000000003</v>
      </c>
      <c r="T89" s="4">
        <f>Forward!T89*(1+SUM($B89:$B$228))+(-'Swap - Encargos'!$L6)*(1+SUM($B89:$B$228))+('Swap - Encargos'!AG6)*(1+SUM($B89:$B$228))</f>
        <v>189.25770000000003</v>
      </c>
      <c r="U89" s="4">
        <f>Forward!U89*(1+SUM($B89:$B$228))</f>
        <v>0</v>
      </c>
      <c r="V89" s="6"/>
      <c r="W89" s="20">
        <f t="shared" si="0"/>
        <v>255.22015833333339</v>
      </c>
      <c r="X89" s="20">
        <f t="shared" si="1"/>
        <v>211.39610761316877</v>
      </c>
      <c r="Y89" s="23">
        <f t="shared" si="2"/>
        <v>241.80944499999998</v>
      </c>
      <c r="Z89" s="23">
        <f t="shared" si="3"/>
        <v>205.01790416666668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118.71184166666657</v>
      </c>
      <c r="AJ89" s="9">
        <f t="shared" si="8"/>
        <v>0.31746906300254213</v>
      </c>
      <c r="AK89" s="9">
        <f t="shared" si="9"/>
        <v>0.31746906300254213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  <c r="AS89" s="30"/>
      <c r="BT89" s="31"/>
      <c r="BV89" s="30"/>
      <c r="CV89" s="31"/>
    </row>
    <row r="90" spans="1:100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Encargos'!$L7)*(1+SUM($B90:$B$228))+('Swap - Encargos'!X7)*(1+SUM($B90:$B$228))</f>
        <v>189.93170000000001</v>
      </c>
      <c r="L90" s="4">
        <f>Forward!L90*(1+SUM($B90:$B$228))+(-'Swap - Encargos'!$L7)*(1+SUM($B90:$B$228))+('Swap - Encargos'!Y7)*(1+SUM($B90:$B$228))</f>
        <v>265.4325</v>
      </c>
      <c r="M90" s="4">
        <f>Forward!M90*(1+SUM($B90:$B$228))+(-'Swap - Encargos'!$L7)*(1+SUM($B90:$B$228))+('Swap - Encargos'!Z7)*(1+SUM($B90:$B$228))</f>
        <v>258.35429999999997</v>
      </c>
      <c r="N90" s="4">
        <f>Forward!N90*(1+SUM($B90:$B$228))+(-'Swap - Encargos'!$L7)*(1+SUM($B90:$B$228))+('Swap - Encargos'!AA7)*(1+SUM($B90:$B$228))</f>
        <v>237.11970000000002</v>
      </c>
      <c r="O90" s="4">
        <f>Forward!O90*(1+SUM($B90:$B$228))+(-'Swap - Encargos'!$L7)*(1+SUM($B90:$B$228))+('Swap - Encargos'!AB7)*(1+SUM($B90:$B$228))</f>
        <v>226.50239999999999</v>
      </c>
      <c r="P90" s="4">
        <f>Forward!P90*(1+SUM($B90:$B$228))+(-'Swap - Encargos'!$L7)*(1+SUM($B90:$B$228))+('Swap - Encargos'!AC7)*(1+SUM($B90:$B$228))</f>
        <v>217.06479999999999</v>
      </c>
      <c r="Q90" s="4">
        <f>Forward!Q90*(1+SUM($B90:$B$228))+(-'Swap - Encargos'!$L7)*(1+SUM($B90:$B$228))+('Swap - Encargos'!AD7)*(1+SUM($B90:$B$228))</f>
        <v>212.346</v>
      </c>
      <c r="R90" s="4">
        <f>Forward!R90*(1+SUM($B90:$B$228))+(-'Swap - Encargos'!$L7)*(1+SUM($B90:$B$228))+('Swap - Encargos'!AE7)*(1+SUM($B90:$B$228))</f>
        <v>204.0881</v>
      </c>
      <c r="S90" s="4">
        <f>Forward!S90*(1+SUM($B90:$B$228))+(-'Swap - Encargos'!$L7)*(1+SUM($B90:$B$228))+('Swap - Encargos'!AF7)*(1+SUM($B90:$B$228))</f>
        <v>197.00989999999999</v>
      </c>
      <c r="T90" s="4">
        <f>Forward!T90*(1+SUM($B90:$B$228))+(-'Swap - Encargos'!$L7)*(1+SUM($B90:$B$228))+('Swap - Encargos'!AG7)*(1+SUM($B90:$B$228))</f>
        <v>194.65050000000002</v>
      </c>
      <c r="U90" s="4">
        <f>Forward!U90*(1+SUM($B90:$B$228))</f>
        <v>0</v>
      </c>
      <c r="V90" s="6"/>
      <c r="W90" s="20">
        <f t="shared" si="0"/>
        <v>243.14927777777777</v>
      </c>
      <c r="X90" s="20">
        <f t="shared" si="1"/>
        <v>211.39610761316877</v>
      </c>
      <c r="Y90" s="23">
        <f t="shared" si="2"/>
        <v>237.27699333333337</v>
      </c>
      <c r="Z90" s="23">
        <f t="shared" si="3"/>
        <v>205.01790416666668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130.78272222222219</v>
      </c>
      <c r="AJ90" s="9">
        <f t="shared" si="8"/>
        <v>0.34975001396570021</v>
      </c>
      <c r="AK90" s="9">
        <f t="shared" si="9"/>
        <v>0.34975001396570021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  <c r="AS90" s="30"/>
      <c r="BT90" s="31"/>
      <c r="BV90" s="30"/>
      <c r="CV90" s="31"/>
    </row>
    <row r="91" spans="1:100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Encargos'!$L8)*(1+SUM($B91:$B$228))+('Swap - Encargos'!X8)*(1+SUM($B91:$B$228))</f>
        <v>180.95000000000002</v>
      </c>
      <c r="L91" s="4">
        <f>Forward!L91*(1+SUM($B91:$B$228))+(-'Swap - Encargos'!$L8)*(1+SUM($B91:$B$228))+('Swap - Encargos'!Y8)*(1+SUM($B91:$B$228))</f>
        <v>260.85000000000002</v>
      </c>
      <c r="M91" s="4">
        <f>Forward!M91*(1+SUM($B91:$B$228))+(-'Swap - Encargos'!$L8)*(1+SUM($B91:$B$228))+('Swap - Encargos'!Z8)*(1+SUM($B91:$B$228))</f>
        <v>251.45000000000005</v>
      </c>
      <c r="N91" s="4">
        <f>Forward!N91*(1+SUM($B91:$B$228))+(-'Swap - Encargos'!$L8)*(1+SUM($B91:$B$228))+('Swap - Encargos'!AA8)*(1+SUM($B91:$B$228))</f>
        <v>226.77500000000003</v>
      </c>
      <c r="O91" s="4">
        <f>Forward!O91*(1+SUM($B91:$B$228))+(-'Swap - Encargos'!$L8)*(1+SUM($B91:$B$228))+('Swap - Encargos'!AB8)*(1+SUM($B91:$B$228))</f>
        <v>217.37500000000003</v>
      </c>
      <c r="P91" s="4">
        <f>Forward!P91*(1+SUM($B91:$B$228))+(-'Swap - Encargos'!$L8)*(1+SUM($B91:$B$228))+('Swap - Encargos'!AC8)*(1+SUM($B91:$B$228))</f>
        <v>210.32500000000002</v>
      </c>
      <c r="Q91" s="4">
        <f>Forward!Q91*(1+SUM($B91:$B$228))+(-'Swap - Encargos'!$L8)*(1+SUM($B91:$B$228))+('Swap - Encargos'!AD8)*(1+SUM($B91:$B$228))</f>
        <v>202.10000000000002</v>
      </c>
      <c r="R91" s="4">
        <f>Forward!R91*(1+SUM($B91:$B$228))+(-'Swap - Encargos'!$L8)*(1+SUM($B91:$B$228))+('Swap - Encargos'!AE8)*(1+SUM($B91:$B$228))</f>
        <v>197.4</v>
      </c>
      <c r="S91" s="4">
        <f>Forward!S91*(1+SUM($B91:$B$228))+(-'Swap - Encargos'!$L8)*(1+SUM($B91:$B$228))+('Swap - Encargos'!AF8)*(1+SUM($B91:$B$228))</f>
        <v>192.70000000000002</v>
      </c>
      <c r="T91" s="4">
        <f>Forward!T91*(1+SUM($B91:$B$228))+(-'Swap - Encargos'!$L8)*(1+SUM($B91:$B$228))+('Swap - Encargos'!AG8)*(1+SUM($B91:$B$228))</f>
        <v>185.65</v>
      </c>
      <c r="U91" s="4">
        <f>Forward!U91*(1+SUM($B91:$B$228))</f>
        <v>0</v>
      </c>
      <c r="V91" s="6"/>
      <c r="W91" s="20">
        <f t="shared" si="0"/>
        <v>237.44791666666671</v>
      </c>
      <c r="X91" s="20">
        <f t="shared" si="1"/>
        <v>211.39610761316877</v>
      </c>
      <c r="Y91" s="23">
        <f t="shared" si="2"/>
        <v>229.92791666666668</v>
      </c>
      <c r="Z91" s="23">
        <f t="shared" si="3"/>
        <v>205.01790416666668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136.48408333333325</v>
      </c>
      <c r="AJ91" s="9">
        <f t="shared" si="8"/>
        <v>0.36499706720294939</v>
      </c>
      <c r="AK91" s="9">
        <f t="shared" si="9"/>
        <v>0.36499706720294939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  <c r="AS91" s="30"/>
      <c r="BT91" s="31"/>
      <c r="BV91" s="30"/>
      <c r="CV91" s="31"/>
    </row>
    <row r="92" spans="1:100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Encargos'!$L9)*(1+SUM($B92:$B$228))+('Swap - Encargos'!X9)*(1+SUM($B92:$B$228))</f>
        <v>101.6421</v>
      </c>
      <c r="L92" s="4">
        <f>Forward!L92*(1+SUM($B92:$B$228))+(-'Swap - Encargos'!$L9)*(1+SUM($B92:$B$228))+('Swap - Encargos'!Y9)*(1+SUM($B92:$B$228))</f>
        <v>245.34300000000002</v>
      </c>
      <c r="M92" s="4">
        <f>Forward!M92*(1+SUM($B92:$B$228))+(-'Swap - Encargos'!$L9)*(1+SUM($B92:$B$228))+('Swap - Encargos'!Z9)*(1+SUM($B92:$B$228))</f>
        <v>244.17470000000003</v>
      </c>
      <c r="N92" s="4">
        <f>Forward!N92*(1+SUM($B92:$B$228))+(-'Swap - Encargos'!$L9)*(1+SUM($B92:$B$228))+('Swap - Encargos'!AA9)*(1+SUM($B92:$B$228))</f>
        <v>226.65020000000001</v>
      </c>
      <c r="O92" s="4">
        <f>Forward!O92*(1+SUM($B92:$B$228))+(-'Swap - Encargos'!$L9)*(1+SUM($B92:$B$228))+('Swap - Encargos'!AB9)*(1+SUM($B92:$B$228))</f>
        <v>216.13550000000004</v>
      </c>
      <c r="P92" s="4">
        <f>Forward!P92*(1+SUM($B92:$B$228))+(-'Swap - Encargos'!$L9)*(1+SUM($B92:$B$228))+('Swap - Encargos'!AC9)*(1+SUM($B92:$B$228))</f>
        <v>210.29400000000001</v>
      </c>
      <c r="Q92" s="4">
        <f>Forward!Q92*(1+SUM($B92:$B$228))+(-'Swap - Encargos'!$L9)*(1+SUM($B92:$B$228))+('Swap - Encargos'!AD9)*(1+SUM($B92:$B$228))</f>
        <v>203.2842</v>
      </c>
      <c r="R92" s="4">
        <f>Forward!R92*(1+SUM($B92:$B$228))+(-'Swap - Encargos'!$L9)*(1+SUM($B92:$B$228))+('Swap - Encargos'!AE9)*(1+SUM($B92:$B$228))</f>
        <v>195.10610000000003</v>
      </c>
      <c r="S92" s="4">
        <f>Forward!S92*(1+SUM($B92:$B$228))+(-'Swap - Encargos'!$L9)*(1+SUM($B92:$B$228))+('Swap - Encargos'!AF9)*(1+SUM($B92:$B$228))</f>
        <v>190.43290000000002</v>
      </c>
      <c r="T92" s="4">
        <f>Forward!T92*(1+SUM($B92:$B$228))+(-'Swap - Encargos'!$L9)*(1+SUM($B92:$B$228))+('Swap - Encargos'!AG9)*(1+SUM($B92:$B$228))</f>
        <v>186.92800000000003</v>
      </c>
      <c r="U92" s="4">
        <f>Forward!U92*(1+SUM($B92:$B$228))</f>
        <v>0</v>
      </c>
      <c r="V92" s="6"/>
      <c r="W92" s="20">
        <f t="shared" si="0"/>
        <v>217.88795000000002</v>
      </c>
      <c r="X92" s="20">
        <f t="shared" si="1"/>
        <v>211.39610761316877</v>
      </c>
      <c r="Y92" s="23">
        <f t="shared" si="2"/>
        <v>217.65429000000003</v>
      </c>
      <c r="Z92" s="23">
        <f t="shared" si="3"/>
        <v>205.01790416666668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156.04404999999994</v>
      </c>
      <c r="AJ92" s="9">
        <f t="shared" si="8"/>
        <v>0.41730595402372611</v>
      </c>
      <c r="AK92" s="9">
        <f t="shared" si="9"/>
        <v>0.41730595402372611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  <c r="AS92" s="30"/>
      <c r="BT92" s="31"/>
      <c r="BV92" s="30"/>
      <c r="CV92" s="31"/>
    </row>
    <row r="93" spans="1:100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Encargos'!$L10)*(1+SUM($B93:$B$228))+('Swap - Encargos'!X10)*(1+SUM($B93:$B$228))</f>
        <v>106.9341</v>
      </c>
      <c r="L93" s="4">
        <f>Forward!L93*(1+SUM($B93:$B$228))+(-'Swap - Encargos'!$L10)*(1+SUM($B93:$B$228))+('Swap - Encargos'!Y10)*(1+SUM($B93:$B$228))</f>
        <v>230.31960000000001</v>
      </c>
      <c r="M93" s="4">
        <f>Forward!M93*(1+SUM($B93:$B$228))+(-'Swap - Encargos'!$L10)*(1+SUM($B93:$B$228))+('Swap - Encargos'!Z10)*(1+SUM($B93:$B$228))</f>
        <v>233.8449</v>
      </c>
      <c r="N93" s="4">
        <f>Forward!N93*(1+SUM($B93:$B$228))+(-'Swap - Encargos'!$L10)*(1+SUM($B93:$B$228))+('Swap - Encargos'!AA10)*(1+SUM($B93:$B$228))</f>
        <v>222.09390000000002</v>
      </c>
      <c r="O93" s="4">
        <f>Forward!O93*(1+SUM($B93:$B$228))+(-'Swap - Encargos'!$L10)*(1+SUM($B93:$B$228))+('Swap - Encargos'!AB10)*(1+SUM($B93:$B$228))</f>
        <v>215.04330000000002</v>
      </c>
      <c r="P93" s="4">
        <f>Forward!P93*(1+SUM($B93:$B$228))+(-'Swap - Encargos'!$L10)*(1+SUM($B93:$B$228))+('Swap - Encargos'!AC10)*(1+SUM($B93:$B$228))</f>
        <v>202.11720000000003</v>
      </c>
      <c r="Q93" s="4">
        <f>Forward!Q93*(1+SUM($B93:$B$228))+(-'Swap - Encargos'!$L10)*(1+SUM($B93:$B$228))+('Swap - Encargos'!AD10)*(1+SUM($B93:$B$228))</f>
        <v>198.59190000000004</v>
      </c>
      <c r="R93" s="4">
        <f>Forward!R93*(1+SUM($B93:$B$228))+(-'Swap - Encargos'!$L10)*(1+SUM($B93:$B$228))+('Swap - Encargos'!AE10)*(1+SUM($B93:$B$228))</f>
        <v>193.89149999999998</v>
      </c>
      <c r="S93" s="4">
        <f>Forward!S93*(1+SUM($B93:$B$228))+(-'Swap - Encargos'!$L10)*(1+SUM($B93:$B$228))+('Swap - Encargos'!AF10)*(1+SUM($B93:$B$228))</f>
        <v>184.4907</v>
      </c>
      <c r="T93" s="4">
        <f>Forward!T93*(1+SUM($B93:$B$228))+(-'Swap - Encargos'!$L10)*(1+SUM($B93:$B$228))+('Swap - Encargos'!AG10)*(1+SUM($B93:$B$228))</f>
        <v>180.96540000000002</v>
      </c>
      <c r="U93" s="4">
        <f>Forward!U93*(1+SUM($B93:$B$228))</f>
        <v>0</v>
      </c>
      <c r="V93" s="6"/>
      <c r="W93" s="20">
        <f t="shared" si="0"/>
        <v>212.75838333333331</v>
      </c>
      <c r="X93" s="20">
        <f t="shared" si="1"/>
        <v>211.39610761316877</v>
      </c>
      <c r="Y93" s="23">
        <f t="shared" si="2"/>
        <v>212.75185500000001</v>
      </c>
      <c r="Z93" s="23">
        <f t="shared" si="3"/>
        <v>205.01790416666668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161.17361666666665</v>
      </c>
      <c r="AJ93" s="9">
        <f t="shared" si="8"/>
        <v>0.43102386708456797</v>
      </c>
      <c r="AK93" s="9">
        <f t="shared" si="9"/>
        <v>0.43102386708456797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  <c r="AS93" s="30"/>
      <c r="BT93" s="31"/>
      <c r="BV93" s="30"/>
      <c r="CV93" s="31"/>
    </row>
    <row r="94" spans="1:100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Encargos'!$L11)*(1+SUM($B94:$B$228))+('Swap - Encargos'!X11)*(1+SUM($B94:$B$228))</f>
        <v>130.8357</v>
      </c>
      <c r="L94" s="4">
        <f>Forward!L94*(1+SUM($B94:$B$228))+(-'Swap - Encargos'!$L11)*(1+SUM($B94:$B$228))+('Swap - Encargos'!Y11)*(1+SUM($B94:$B$228))</f>
        <v>221.59559999999999</v>
      </c>
      <c r="M94" s="4">
        <f>Forward!M94*(1+SUM($B94:$B$228))+(-'Swap - Encargos'!$L11)*(1+SUM($B94:$B$228))+('Swap - Encargos'!Z11)*(1+SUM($B94:$B$228))</f>
        <v>231.02519999999998</v>
      </c>
      <c r="N94" s="4">
        <f>Forward!N94*(1+SUM($B94:$B$228))+(-'Swap - Encargos'!$L11)*(1+SUM($B94:$B$228))+('Swap - Encargos'!AA11)*(1+SUM($B94:$B$228))</f>
        <v>223.95300000000003</v>
      </c>
      <c r="O94" s="4">
        <f>Forward!O94*(1+SUM($B94:$B$228))+(-'Swap - Encargos'!$L11)*(1+SUM($B94:$B$228))+('Swap - Encargos'!AB11)*(1+SUM($B94:$B$228))</f>
        <v>215.70210000000003</v>
      </c>
      <c r="P94" s="4">
        <f>Forward!P94*(1+SUM($B94:$B$228))+(-'Swap - Encargos'!$L11)*(1+SUM($B94:$B$228))+('Swap - Encargos'!AC11)*(1+SUM($B94:$B$228))</f>
        <v>205.09380000000004</v>
      </c>
      <c r="Q94" s="4">
        <f>Forward!Q94*(1+SUM($B94:$B$228))+(-'Swap - Encargos'!$L11)*(1+SUM($B94:$B$228))+('Swap - Encargos'!AD11)*(1+SUM($B94:$B$228))</f>
        <v>201.55770000000001</v>
      </c>
      <c r="R94" s="4">
        <f>Forward!R94*(1+SUM($B94:$B$228))+(-'Swap - Encargos'!$L11)*(1+SUM($B94:$B$228))+('Swap - Encargos'!AE11)*(1+SUM($B94:$B$228))</f>
        <v>194.4855</v>
      </c>
      <c r="S94" s="4">
        <f>Forward!S94*(1+SUM($B94:$B$228))+(-'Swap - Encargos'!$L11)*(1+SUM($B94:$B$228))+('Swap - Encargos'!AF11)*(1+SUM($B94:$B$228))</f>
        <v>188.59200000000004</v>
      </c>
      <c r="T94" s="4">
        <f>Forward!T94*(1+SUM($B94:$B$228))+(-'Swap - Encargos'!$L11)*(1+SUM($B94:$B$228))+('Swap - Encargos'!AG11)*(1+SUM($B94:$B$228))</f>
        <v>181.51980000000003</v>
      </c>
      <c r="U94" s="4">
        <f>Forward!U94*(1+SUM($B94:$B$228))</f>
        <v>0</v>
      </c>
      <c r="V94" s="6"/>
      <c r="W94" s="20">
        <f t="shared" si="0"/>
        <v>215.17823333333334</v>
      </c>
      <c r="X94" s="20">
        <f t="shared" si="1"/>
        <v>211.39610761316877</v>
      </c>
      <c r="Y94" s="23">
        <f t="shared" si="2"/>
        <v>214.52340000000004</v>
      </c>
      <c r="Z94" s="23">
        <f t="shared" si="3"/>
        <v>205.01790416666668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158.75376666666662</v>
      </c>
      <c r="AJ94" s="9">
        <f t="shared" si="8"/>
        <v>0.42455250330719657</v>
      </c>
      <c r="AK94" s="9">
        <f t="shared" si="9"/>
        <v>0.42455250330719657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  <c r="AS94" s="30"/>
      <c r="BT94" s="31"/>
      <c r="BV94" s="30"/>
      <c r="CV94" s="31"/>
    </row>
    <row r="95" spans="1:100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Encargos'!$L12)*(1+SUM($B95:$B$228))+('Swap - Encargos'!X12)*(1+SUM($B95:$B$228))</f>
        <v>103.9808</v>
      </c>
      <c r="L95" s="4">
        <f>Forward!L95*(1+SUM($B95:$B$228))+(-'Swap - Encargos'!$L12)*(1+SUM($B95:$B$228))+('Swap - Encargos'!Y12)*(1+SUM($B95:$B$228))</f>
        <v>185.5112</v>
      </c>
      <c r="M95" s="4">
        <f>Forward!M95*(1+SUM($B95:$B$228))+(-'Swap - Encargos'!$L12)*(1+SUM($B95:$B$228))+('Swap - Encargos'!Z12)*(1+SUM($B95:$B$228))</f>
        <v>206.78</v>
      </c>
      <c r="N95" s="4">
        <f>Forward!N95*(1+SUM($B95:$B$228))+(-'Swap - Encargos'!$L12)*(1+SUM($B95:$B$228))+('Swap - Encargos'!AA12)*(1+SUM($B95:$B$228))</f>
        <v>206.78</v>
      </c>
      <c r="O95" s="4">
        <f>Forward!O95*(1+SUM($B95:$B$228))+(-'Swap - Encargos'!$L12)*(1+SUM($B95:$B$228))+('Swap - Encargos'!AB12)*(1+SUM($B95:$B$228))</f>
        <v>199.69040000000001</v>
      </c>
      <c r="P95" s="4">
        <f>Forward!P95*(1+SUM($B95:$B$228))+(-'Swap - Encargos'!$L12)*(1+SUM($B95:$B$228))+('Swap - Encargos'!AC12)*(1+SUM($B95:$B$228))</f>
        <v>194.964</v>
      </c>
      <c r="Q95" s="4">
        <f>Forward!Q95*(1+SUM($B95:$B$228))+(-'Swap - Encargos'!$L12)*(1+SUM($B95:$B$228))+('Swap - Encargos'!AD12)*(1+SUM($B95:$B$228))</f>
        <v>192.60079999999999</v>
      </c>
      <c r="R95" s="4">
        <f>Forward!R95*(1+SUM($B95:$B$228))+(-'Swap - Encargos'!$L12)*(1+SUM($B95:$B$228))+('Swap - Encargos'!AE12)*(1+SUM($B95:$B$228))</f>
        <v>186.69279999999998</v>
      </c>
      <c r="S95" s="4">
        <f>Forward!S95*(1+SUM($B95:$B$228))+(-'Swap - Encargos'!$L12)*(1+SUM($B95:$B$228))+('Swap - Encargos'!AF12)*(1+SUM($B95:$B$228))</f>
        <v>180.78479999999996</v>
      </c>
      <c r="T95" s="4">
        <f>Forward!T95*(1+SUM($B95:$B$228))+(-'Swap - Encargos'!$L12)*(1+SUM($B95:$B$228))+('Swap - Encargos'!AG12)*(1+SUM($B95:$B$228))</f>
        <v>173.6952</v>
      </c>
      <c r="U95" s="4">
        <f>Forward!U95*(1+SUM($B95:$B$228))</f>
        <v>0</v>
      </c>
      <c r="V95" s="6"/>
      <c r="W95" s="20">
        <f t="shared" si="0"/>
        <v>191.12379999999999</v>
      </c>
      <c r="X95" s="20">
        <f t="shared" si="1"/>
        <v>211.39610761316877</v>
      </c>
      <c r="Y95" s="23">
        <f t="shared" si="2"/>
        <v>194.19596000000001</v>
      </c>
      <c r="Z95" s="23">
        <f t="shared" si="3"/>
        <v>205.01790416666668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182.80819999999997</v>
      </c>
      <c r="AJ95" s="9">
        <f t="shared" si="8"/>
        <v>0.48888086603981468</v>
      </c>
      <c r="AK95" s="9">
        <f t="shared" si="9"/>
        <v>0.48888086603981468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  <c r="AS95" s="30"/>
      <c r="BT95" s="31"/>
      <c r="BV95" s="30"/>
      <c r="CV95" s="31"/>
    </row>
    <row r="96" spans="1:100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Encargos'!$L13)*(1+SUM($B96:$B$228))+('Swap - Encargos'!X13)*(1+SUM($B96:$B$228))</f>
        <v>96.407399999999996</v>
      </c>
      <c r="L96" s="4">
        <f>Forward!L96*(1+SUM($B96:$B$228))+(-'Swap - Encargos'!$L13)*(1+SUM($B96:$B$228))+('Swap - Encargos'!Y13)*(1+SUM($B96:$B$228))</f>
        <v>134.02980000000002</v>
      </c>
      <c r="M96" s="4">
        <f>Forward!M96*(1+SUM($B96:$B$228))+(-'Swap - Encargos'!$L13)*(1+SUM($B96:$B$228))+('Swap - Encargos'!Z13)*(1+SUM($B96:$B$228))</f>
        <v>183.40919999999997</v>
      </c>
      <c r="N96" s="4">
        <f>Forward!N96*(1+SUM($B96:$B$228))+(-'Swap - Encargos'!$L13)*(1+SUM($B96:$B$228))+('Swap - Encargos'!AA13)*(1+SUM($B96:$B$228))</f>
        <v>191.63909999999998</v>
      </c>
      <c r="O96" s="4">
        <f>Forward!O96*(1+SUM($B96:$B$228))+(-'Swap - Encargos'!$L13)*(1+SUM($B96:$B$228))+('Swap - Encargos'!AB13)*(1+SUM($B96:$B$228))</f>
        <v>184.58489999999998</v>
      </c>
      <c r="P96" s="4">
        <f>Forward!P96*(1+SUM($B96:$B$228))+(-'Swap - Encargos'!$L13)*(1+SUM($B96:$B$228))+('Swap - Encargos'!AC13)*(1+SUM($B96:$B$228))</f>
        <v>193.9905</v>
      </c>
      <c r="Q96" s="4">
        <f>Forward!Q96*(1+SUM($B96:$B$228))+(-'Swap - Encargos'!$L13)*(1+SUM($B96:$B$228))+('Swap - Encargos'!AD13)*(1+SUM($B96:$B$228))</f>
        <v>191.63910000000001</v>
      </c>
      <c r="R96" s="4">
        <f>Forward!R96*(1+SUM($B96:$B$228))+(-'Swap - Encargos'!$L13)*(1+SUM($B96:$B$228))+('Swap - Encargos'!AE13)*(1+SUM($B96:$B$228))</f>
        <v>185.76059999999998</v>
      </c>
      <c r="S96" s="4">
        <f>Forward!S96*(1+SUM($B96:$B$228))+(-'Swap - Encargos'!$L13)*(1+SUM($B96:$B$228))+('Swap - Encargos'!AF13)*(1+SUM($B96:$B$228))</f>
        <v>178.7064</v>
      </c>
      <c r="T96" s="4">
        <f>Forward!T96*(1+SUM($B96:$B$228))+(-'Swap - Encargos'!$L13)*(1+SUM($B96:$B$228))+('Swap - Encargos'!AG13)*(1+SUM($B96:$B$228))</f>
        <v>174.00359999999998</v>
      </c>
      <c r="U96" s="4">
        <f>Forward!U96*(1+SUM($B96:$B$228))</f>
        <v>0</v>
      </c>
      <c r="V96" s="6"/>
      <c r="W96" s="20">
        <f t="shared" si="0"/>
        <v>164.40205</v>
      </c>
      <c r="X96" s="20">
        <f t="shared" si="1"/>
        <v>211.39610761316877</v>
      </c>
      <c r="Y96" s="23">
        <f t="shared" si="2"/>
        <v>174.27793000000003</v>
      </c>
      <c r="Z96" s="23">
        <f t="shared" si="3"/>
        <v>205.01790416666668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209.52994999999996</v>
      </c>
      <c r="AJ96" s="9">
        <f t="shared" si="8"/>
        <v>0.56034238845565498</v>
      </c>
      <c r="AK96" s="9">
        <f t="shared" si="9"/>
        <v>0.56034238845565498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  <c r="AS96" s="30"/>
      <c r="BT96" s="31"/>
      <c r="BV96" s="30"/>
      <c r="CV96" s="31"/>
    </row>
    <row r="97" spans="1:100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Encargos'!$L14)*(1+SUM($B97:$B$228))+('Swap - Encargos'!X14)*(1+SUM($B97:$B$228))</f>
        <v>98.414400000000001</v>
      </c>
      <c r="L97" s="4">
        <f>Forward!L97*(1+SUM($B97:$B$228))+(-'Swap - Encargos'!$L14)*(1+SUM($B97:$B$228))+('Swap - Encargos'!Y14)*(1+SUM($B97:$B$228))</f>
        <v>126.53279999999999</v>
      </c>
      <c r="M97" s="4">
        <f>Forward!M97*(1+SUM($B97:$B$228))+(-'Swap - Encargos'!$L14)*(1+SUM($B97:$B$228))+('Swap - Encargos'!Z14)*(1+SUM($B97:$B$228))</f>
        <v>173.39679999999998</v>
      </c>
      <c r="N97" s="4">
        <f>Forward!N97*(1+SUM($B97:$B$228))+(-'Swap - Encargos'!$L14)*(1+SUM($B97:$B$228))+('Swap - Encargos'!AA14)*(1+SUM($B97:$B$228))</f>
        <v>189.79919999999998</v>
      </c>
      <c r="O97" s="4">
        <f>Forward!O97*(1+SUM($B97:$B$228))+(-'Swap - Encargos'!$L14)*(1+SUM($B97:$B$228))+('Swap - Encargos'!AB14)*(1+SUM($B97:$B$228))</f>
        <v>178.08319999999998</v>
      </c>
      <c r="P97" s="4">
        <f>Forward!P97*(1+SUM($B97:$B$228))+(-'Swap - Encargos'!$L14)*(1+SUM($B97:$B$228))+('Swap - Encargos'!AC14)*(1+SUM($B97:$B$228))</f>
        <v>194.48560000000001</v>
      </c>
      <c r="Q97" s="4">
        <f>Forward!Q97*(1+SUM($B97:$B$228))+(-'Swap - Encargos'!$L14)*(1+SUM($B97:$B$228))+('Swap - Encargos'!AD14)*(1+SUM($B97:$B$228))</f>
        <v>188.6276</v>
      </c>
      <c r="R97" s="4">
        <f>Forward!R97*(1+SUM($B97:$B$228))+(-'Swap - Encargos'!$L14)*(1+SUM($B97:$B$228))+('Swap - Encargos'!AE14)*(1+SUM($B97:$B$228))</f>
        <v>181.59799999999998</v>
      </c>
      <c r="S97" s="4">
        <f>Forward!S97*(1+SUM($B97:$B$228))+(-'Swap - Encargos'!$L14)*(1+SUM($B97:$B$228))+('Swap - Encargos'!AF14)*(1+SUM($B97:$B$228))</f>
        <v>176.91159999999999</v>
      </c>
      <c r="T97" s="4">
        <f>Forward!T97*(1+SUM($B97:$B$228))+(-'Swap - Encargos'!$L14)*(1+SUM($B97:$B$228))+('Swap - Encargos'!AG14)*(1+SUM($B97:$B$228))</f>
        <v>172.22519999999997</v>
      </c>
      <c r="U97" s="4">
        <f>Forward!U97*(1+SUM($B97:$B$228))</f>
        <v>0</v>
      </c>
      <c r="V97" s="6"/>
      <c r="W97" s="20">
        <f t="shared" si="0"/>
        <v>160.70446666666666</v>
      </c>
      <c r="X97" s="20">
        <f t="shared" si="1"/>
        <v>211.39610761316877</v>
      </c>
      <c r="Y97" s="23">
        <f t="shared" si="2"/>
        <v>170.85833333333332</v>
      </c>
      <c r="Z97" s="23">
        <f t="shared" si="3"/>
        <v>205.01790416666668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213.2275333333333</v>
      </c>
      <c r="AJ97" s="9">
        <f t="shared" si="8"/>
        <v>0.57023077279647993</v>
      </c>
      <c r="AK97" s="9">
        <f t="shared" si="9"/>
        <v>0.57023077279647993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  <c r="AS97" s="30"/>
      <c r="BT97" s="31"/>
      <c r="BV97" s="30"/>
      <c r="CV97" s="31"/>
    </row>
    <row r="98" spans="1:100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Encargos'!$L15)*(1+SUM($B98:$B$228))+('Swap - Encargos'!Y15)*(1+SUM($B98:$B$228))</f>
        <v>116.54</v>
      </c>
      <c r="M98" s="4">
        <f>Forward!M98*(1+SUM($B98:$B$228))+(-'Swap - Encargos'!$L15)*(1+SUM($B98:$B$228))+('Swap - Encargos'!Z15)*(1+SUM($B98:$B$228))</f>
        <v>139.84800000000001</v>
      </c>
      <c r="N98" s="4">
        <f>Forward!N98*(1+SUM($B98:$B$228))+(-'Swap - Encargos'!$L15)*(1+SUM($B98:$B$228))+('Swap - Encargos'!AA15)*(1+SUM($B98:$B$228))</f>
        <v>158.49440000000001</v>
      </c>
      <c r="O98" s="4">
        <f>Forward!O98*(1+SUM($B98:$B$228))+(-'Swap - Encargos'!$L15)*(1+SUM($B98:$B$228))+('Swap - Encargos'!AB15)*(1+SUM($B98:$B$228))</f>
        <v>174.81</v>
      </c>
      <c r="P98" s="4">
        <f>Forward!P98*(1+SUM($B98:$B$228))+(-'Swap - Encargos'!$L15)*(1+SUM($B98:$B$228))+('Swap - Encargos'!AC15)*(1+SUM($B98:$B$228))</f>
        <v>196.95259999999996</v>
      </c>
      <c r="Q98" s="4">
        <f>Forward!Q98*(1+SUM($B98:$B$228))+(-'Swap - Encargos'!$L15)*(1+SUM($B98:$B$228))+('Swap - Encargos'!AD15)*(1+SUM($B98:$B$228))</f>
        <v>191.12559999999996</v>
      </c>
      <c r="R98" s="4">
        <f>Forward!R98*(1+SUM($B98:$B$228))+(-'Swap - Encargos'!$L15)*(1+SUM($B98:$B$228))+('Swap - Encargos'!AE15)*(1+SUM($B98:$B$228))</f>
        <v>187.62939999999998</v>
      </c>
      <c r="S98" s="4">
        <f>Forward!S98*(1+SUM($B98:$B$228))+(-'Swap - Encargos'!$L15)*(1+SUM($B98:$B$228))+('Swap - Encargos'!AF15)*(1+SUM($B98:$B$228))</f>
        <v>182.96779999999998</v>
      </c>
      <c r="T98" s="4">
        <f>Forward!T98*(1+SUM($B98:$B$228))+(-'Swap - Encargos'!$L15)*(1+SUM($B98:$B$228))+('Swap - Encargos'!AG15)*(1+SUM($B98:$B$228))</f>
        <v>177.14079999999998</v>
      </c>
      <c r="U98" s="4">
        <f>Forward!U98*(1+SUM($B98:$B$228))</f>
        <v>0</v>
      </c>
      <c r="V98" s="6"/>
      <c r="W98" s="20">
        <f t="shared" si="0"/>
        <v>138.29413333333332</v>
      </c>
      <c r="X98" s="20">
        <f t="shared" si="1"/>
        <v>211.39610761316877</v>
      </c>
      <c r="Y98" s="23">
        <f t="shared" si="2"/>
        <v>157.32900000000001</v>
      </c>
      <c r="Z98" s="23">
        <f t="shared" si="3"/>
        <v>205.01790416666668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230.90458666666666</v>
      </c>
      <c r="AJ98" s="9">
        <f t="shared" si="8"/>
        <v>0.62542087542087543</v>
      </c>
      <c r="AK98" s="9">
        <f t="shared" si="9"/>
        <v>0.62542087542087543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  <c r="AS98" s="30"/>
      <c r="BT98" s="31"/>
      <c r="BV98" s="30"/>
      <c r="CV98" s="31"/>
    </row>
    <row r="99" spans="1:100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Encargos'!$L16)*(1+SUM($B99:$B$228))+('Swap - Encargos'!Y16)*(1+SUM($B99:$B$228))</f>
        <v>116.00999999999999</v>
      </c>
      <c r="M99" s="4">
        <f>Forward!M99*(1+SUM($B99:$B$228))+(-'Swap - Encargos'!$L16)*(1+SUM($B99:$B$228))+('Swap - Encargos'!Z16)*(1+SUM($B99:$B$228))</f>
        <v>129.93119999999999</v>
      </c>
      <c r="N99" s="4">
        <f>Forward!N99*(1+SUM($B99:$B$228))+(-'Swap - Encargos'!$L16)*(1+SUM($B99:$B$228))+('Swap - Encargos'!AA16)*(1+SUM($B99:$B$228))</f>
        <v>147.33269999999999</v>
      </c>
      <c r="O99" s="4">
        <f>Forward!O99*(1+SUM($B99:$B$228))+(-'Swap - Encargos'!$L16)*(1+SUM($B99:$B$228))+('Swap - Encargos'!AB16)*(1+SUM($B99:$B$228))</f>
        <v>157.77359999999999</v>
      </c>
      <c r="P99" s="4">
        <f>Forward!P99*(1+SUM($B99:$B$228))+(-'Swap - Encargos'!$L16)*(1+SUM($B99:$B$228))+('Swap - Encargos'!AC16)*(1+SUM($B99:$B$228))</f>
        <v>199.53719999999998</v>
      </c>
      <c r="Q99" s="4">
        <f>Forward!Q99*(1+SUM($B99:$B$228))+(-'Swap - Encargos'!$L16)*(1+SUM($B99:$B$228))+('Swap - Encargos'!AD16)*(1+SUM($B99:$B$228))</f>
        <v>198.37709999999998</v>
      </c>
      <c r="R99" s="4">
        <f>Forward!R99*(1+SUM($B99:$B$228))+(-'Swap - Encargos'!$L16)*(1+SUM($B99:$B$228))+('Swap - Encargos'!AE16)*(1+SUM($B99:$B$228))</f>
        <v>190.25639999999999</v>
      </c>
      <c r="S99" s="4">
        <f>Forward!S99*(1+SUM($B99:$B$228))+(-'Swap - Encargos'!$L16)*(1+SUM($B99:$B$228))+('Swap - Encargos'!AF16)*(1+SUM($B99:$B$228))</f>
        <v>186.77609999999999</v>
      </c>
      <c r="T99" s="4">
        <f>Forward!T99*(1+SUM($B99:$B$228))+(-'Swap - Encargos'!$L16)*(1+SUM($B99:$B$228))+('Swap - Encargos'!AG16)*(1+SUM($B99:$B$228))</f>
        <v>180.97559999999999</v>
      </c>
      <c r="U99" s="4">
        <f>Forward!U99*(1+SUM($B99:$B$228))</f>
        <v>0</v>
      </c>
      <c r="V99" s="6"/>
      <c r="W99" s="20">
        <f t="shared" si="0"/>
        <v>132.25139999999999</v>
      </c>
      <c r="X99" s="20">
        <f t="shared" si="1"/>
        <v>211.39610761316877</v>
      </c>
      <c r="Y99" s="23">
        <f t="shared" si="2"/>
        <v>151.48972499999996</v>
      </c>
      <c r="Z99" s="23">
        <f t="shared" si="3"/>
        <v>205.01790416666668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236.94731999999999</v>
      </c>
      <c r="AJ99" s="9">
        <f t="shared" si="8"/>
        <v>0.64178803220119507</v>
      </c>
      <c r="AK99" s="9">
        <f t="shared" si="9"/>
        <v>0.64178803220119507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  <c r="AS99" s="30"/>
      <c r="BT99" s="31"/>
      <c r="BV99" s="30"/>
      <c r="CV99" s="31"/>
    </row>
    <row r="100" spans="1:100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Encargos'!$L17)*(1+SUM($B100:$B$228))+('Swap - Encargos'!Y17)*(1+SUM($B100:$B$228))</f>
        <v>108.25979999999998</v>
      </c>
      <c r="M100" s="4">
        <f>Forward!M100*(1+SUM($B100:$B$228))+(-'Swap - Encargos'!$L17)*(1+SUM($B100:$B$228))+('Swap - Encargos'!Z17)*(1+SUM($B100:$B$228))</f>
        <v>123.23189999999998</v>
      </c>
      <c r="N100" s="4">
        <f>Forward!N100*(1+SUM($B100:$B$228))+(-'Swap - Encargos'!$L17)*(1+SUM($B100:$B$228))+('Swap - Encargos'!AA17)*(1+SUM($B100:$B$228))</f>
        <v>139.35570000000001</v>
      </c>
      <c r="O100" s="4">
        <f>Forward!O100*(1+SUM($B100:$B$228))+(-'Swap - Encargos'!$L17)*(1+SUM($B100:$B$228))+('Swap - Encargos'!AB17)*(1+SUM($B100:$B$228))</f>
        <v>149.72099999999998</v>
      </c>
      <c r="P100" s="4">
        <f>Forward!P100*(1+SUM($B100:$B$228))+(-'Swap - Encargos'!$L17)*(1+SUM($B100:$B$228))+('Swap - Encargos'!AC17)*(1+SUM($B100:$B$228))</f>
        <v>172.755</v>
      </c>
      <c r="Q100" s="4">
        <f>Forward!Q100*(1+SUM($B100:$B$228))+(-'Swap - Encargos'!$L17)*(1+SUM($B100:$B$228))+('Swap - Encargos'!AD17)*(1+SUM($B100:$B$228))</f>
        <v>188.87880000000001</v>
      </c>
      <c r="R100" s="4">
        <f>Forward!R100*(1+SUM($B100:$B$228))+(-'Swap - Encargos'!$L17)*(1+SUM($B100:$B$228))+('Swap - Encargos'!AE17)*(1+SUM($B100:$B$228))</f>
        <v>179.66519999999997</v>
      </c>
      <c r="S100" s="4">
        <f>Forward!S100*(1+SUM($B100:$B$228))+(-'Swap - Encargos'!$L17)*(1+SUM($B100:$B$228))+('Swap - Encargos'!AF17)*(1+SUM($B100:$B$228))</f>
        <v>177.36180000000002</v>
      </c>
      <c r="T100" s="4">
        <f>Forward!T100*(1+SUM($B100:$B$228))+(-'Swap - Encargos'!$L17)*(1+SUM($B100:$B$228))+('Swap - Encargos'!AG17)*(1+SUM($B100:$B$228))</f>
        <v>170.45159999999998</v>
      </c>
      <c r="U100" s="4">
        <f>Forward!U100*(1+SUM($B100:$B$228))</f>
        <v>0</v>
      </c>
      <c r="V100" s="6"/>
      <c r="W100" s="20">
        <f t="shared" si="0"/>
        <v>125.91919999999999</v>
      </c>
      <c r="X100" s="20">
        <f t="shared" si="1"/>
        <v>211.39610761316877</v>
      </c>
      <c r="Y100" s="23">
        <f t="shared" si="2"/>
        <v>141.35198</v>
      </c>
      <c r="Z100" s="23">
        <f t="shared" si="3"/>
        <v>205.01790416666668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243.27951999999999</v>
      </c>
      <c r="AJ100" s="9">
        <f t="shared" si="8"/>
        <v>0.65893922925843296</v>
      </c>
      <c r="AK100" s="9">
        <f t="shared" si="9"/>
        <v>0.65893922925843296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  <c r="AS100" s="30"/>
      <c r="BT100" s="31"/>
      <c r="BV100" s="30"/>
      <c r="CV100" s="31"/>
    </row>
    <row r="101" spans="1:100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Encargos'!$L18)*(1+SUM($B101:$B$228))+('Swap - Encargos'!Y18)*(1+SUM($B101:$B$228))</f>
        <v>105.3032</v>
      </c>
      <c r="M101" s="4">
        <f>Forward!M101*(1+SUM($B101:$B$228))+(-'Swap - Encargos'!$L18)*(1+SUM($B101:$B$228))+('Swap - Encargos'!Z18)*(1+SUM($B101:$B$228))</f>
        <v>109.88160000000001</v>
      </c>
      <c r="N101" s="4">
        <f>Forward!N101*(1+SUM($B101:$B$228))+(-'Swap - Encargos'!$L18)*(1+SUM($B101:$B$228))+('Swap - Encargos'!AA18)*(1+SUM($B101:$B$228))</f>
        <v>120.18300000000002</v>
      </c>
      <c r="O101" s="4">
        <f>Forward!O101*(1+SUM($B101:$B$228))+(-'Swap - Encargos'!$L18)*(1+SUM($B101:$B$228))+('Swap - Encargos'!AB18)*(1+SUM($B101:$B$228))</f>
        <v>136.20740000000001</v>
      </c>
      <c r="P101" s="4">
        <f>Forward!P101*(1+SUM($B101:$B$228))+(-'Swap - Encargos'!$L18)*(1+SUM($B101:$B$228))+('Swap - Encargos'!AC18)*(1+SUM($B101:$B$228))</f>
        <v>160.244</v>
      </c>
      <c r="Q101" s="4">
        <f>Forward!Q101*(1+SUM($B101:$B$228))+(-'Swap - Encargos'!$L18)*(1+SUM($B101:$B$228))+('Swap - Encargos'!AD18)*(1+SUM($B101:$B$228))</f>
        <v>177.41300000000001</v>
      </c>
      <c r="R101" s="4">
        <f>Forward!R101*(1+SUM($B101:$B$228))+(-'Swap - Encargos'!$L18)*(1+SUM($B101:$B$228))+('Swap - Encargos'!AE18)*(1+SUM($B101:$B$228))</f>
        <v>178.55760000000004</v>
      </c>
      <c r="S101" s="4">
        <f>Forward!S101*(1+SUM($B101:$B$228))+(-'Swap - Encargos'!$L18)*(1+SUM($B101:$B$228))+('Swap - Encargos'!AF18)*(1+SUM($B101:$B$228))</f>
        <v>175.12380000000002</v>
      </c>
      <c r="T101" s="4">
        <f>Forward!T101*(1+SUM($B101:$B$228))+(-'Swap - Encargos'!$L18)*(1+SUM($B101:$B$228))+('Swap - Encargos'!AG18)*(1+SUM($B101:$B$228))</f>
        <v>171.69</v>
      </c>
      <c r="U101" s="4">
        <f>Forward!U101*(1+SUM($B101:$B$228))</f>
        <v>0</v>
      </c>
      <c r="V101" s="6"/>
      <c r="W101" s="20">
        <f t="shared" si="0"/>
        <v>114.36461666666668</v>
      </c>
      <c r="X101" s="20">
        <f t="shared" si="1"/>
        <v>211.39610761316877</v>
      </c>
      <c r="Y101" s="23">
        <f t="shared" si="2"/>
        <v>129.96932999999999</v>
      </c>
      <c r="Z101" s="23">
        <f t="shared" si="3"/>
        <v>205.01790416666668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254.8341033333333</v>
      </c>
      <c r="AJ101" s="9">
        <f t="shared" si="8"/>
        <v>0.69023560897863712</v>
      </c>
      <c r="AK101" s="9">
        <f t="shared" si="9"/>
        <v>0.69023560897863712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  <c r="AS101" s="30"/>
      <c r="BT101" s="31"/>
      <c r="BV101" s="30"/>
      <c r="CV101" s="31"/>
    </row>
    <row r="102" spans="1:100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Encargos'!$L19)*(1+SUM($B102:$B$228))+('Swap - Encargos'!Y19)*(1+SUM($B102:$B$228))</f>
        <v>111.6122</v>
      </c>
      <c r="M102" s="4">
        <f>Forward!M102*(1+SUM($B102:$B$228))+(-'Swap - Encargos'!$L19)*(1+SUM($B102:$B$228))+('Swap - Encargos'!Z19)*(1+SUM($B102:$B$228))</f>
        <v>112.75109999999999</v>
      </c>
      <c r="N102" s="4">
        <f>Forward!N102*(1+SUM($B102:$B$228))+(-'Swap - Encargos'!$L19)*(1+SUM($B102:$B$228))+('Swap - Encargos'!AA19)*(1+SUM($B102:$B$228))</f>
        <v>125.279</v>
      </c>
      <c r="O102" s="4">
        <f>Forward!O102*(1+SUM($B102:$B$228))+(-'Swap - Encargos'!$L19)*(1+SUM($B102:$B$228))+('Swap - Encargos'!AB19)*(1+SUM($B102:$B$228))</f>
        <v>140.08470000000003</v>
      </c>
      <c r="P102" s="4">
        <f>Forward!P102*(1+SUM($B102:$B$228))+(-'Swap - Encargos'!$L19)*(1+SUM($B102:$B$228))+('Swap - Encargos'!AC19)*(1+SUM($B102:$B$228))</f>
        <v>156.02930000000001</v>
      </c>
      <c r="Q102" s="4">
        <f>Forward!Q102*(1+SUM($B102:$B$228))+(-'Swap - Encargos'!$L19)*(1+SUM($B102:$B$228))+('Swap - Encargos'!AD19)*(1+SUM($B102:$B$228))</f>
        <v>170.83499999999998</v>
      </c>
      <c r="R102" s="4">
        <f>Forward!R102*(1+SUM($B102:$B$228))+(-'Swap - Encargos'!$L19)*(1+SUM($B102:$B$228))+('Swap - Encargos'!AE19)*(1+SUM($B102:$B$228))</f>
        <v>171.97390000000001</v>
      </c>
      <c r="S102" s="4">
        <f>Forward!S102*(1+SUM($B102:$B$228))+(-'Swap - Encargos'!$L19)*(1+SUM($B102:$B$228))+('Swap - Encargos'!AF19)*(1+SUM($B102:$B$228))</f>
        <v>166.27939999999998</v>
      </c>
      <c r="T102" s="4">
        <f>Forward!T102*(1+SUM($B102:$B$228))+(-'Swap - Encargos'!$L19)*(1+SUM($B102:$B$228))+('Swap - Encargos'!AG19)*(1+SUM($B102:$B$228))</f>
        <v>166.27940000000001</v>
      </c>
      <c r="U102" s="4">
        <f>Forward!U102*(1+SUM($B102:$B$228))</f>
        <v>0</v>
      </c>
      <c r="V102" s="6"/>
      <c r="W102" s="20">
        <f t="shared" si="0"/>
        <v>119.71104444444444</v>
      </c>
      <c r="X102" s="20">
        <f t="shared" si="1"/>
        <v>211.39610761316877</v>
      </c>
      <c r="Y102" s="23">
        <f t="shared" si="2"/>
        <v>133.09944666666667</v>
      </c>
      <c r="Z102" s="23">
        <f t="shared" si="3"/>
        <v>205.01790416666668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249.48767555555554</v>
      </c>
      <c r="AJ102" s="9">
        <f t="shared" si="8"/>
        <v>0.67575444344865432</v>
      </c>
      <c r="AK102" s="9">
        <f t="shared" si="9"/>
        <v>0.67575444344865432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  <c r="AS102" s="30"/>
      <c r="BT102" s="31"/>
      <c r="BV102" s="30"/>
      <c r="CV102" s="31"/>
    </row>
    <row r="103" spans="1:100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Encargos'!$L20)*(1+SUM($B103:$B$228))+('Swap - Encargos'!Y20)*(1+SUM($B103:$B$228))</f>
        <v>111.38680000000001</v>
      </c>
      <c r="M103" s="4">
        <f>Forward!M103*(1+SUM($B103:$B$228))+(-'Swap - Encargos'!$L20)*(1+SUM($B103:$B$228))+('Swap - Encargos'!Z20)*(1+SUM($B103:$B$228))</f>
        <v>112.52340000000001</v>
      </c>
      <c r="N103" s="4">
        <f>Forward!N103*(1+SUM($B103:$B$228))+(-'Swap - Encargos'!$L20)*(1+SUM($B103:$B$228))+('Swap - Encargos'!AA20)*(1+SUM($B103:$B$228))</f>
        <v>129.57240000000002</v>
      </c>
      <c r="O103" s="4">
        <f>Forward!O103*(1+SUM($B103:$B$228))+(-'Swap - Encargos'!$L20)*(1+SUM($B103:$B$228))+('Swap - Encargos'!AB20)*(1+SUM($B103:$B$228))</f>
        <v>138.6652</v>
      </c>
      <c r="P103" s="4">
        <f>Forward!P103*(1+SUM($B103:$B$228))+(-'Swap - Encargos'!$L20)*(1+SUM($B103:$B$228))+('Swap - Encargos'!AC20)*(1+SUM($B103:$B$228))</f>
        <v>150.03120000000001</v>
      </c>
      <c r="Q103" s="4">
        <f>Forward!Q103*(1+SUM($B103:$B$228))+(-'Swap - Encargos'!$L20)*(1+SUM($B103:$B$228))+('Swap - Encargos'!AD20)*(1+SUM($B103:$B$228))</f>
        <v>168.21680000000003</v>
      </c>
      <c r="R103" s="4">
        <f>Forward!R103*(1+SUM($B103:$B$228))+(-'Swap - Encargos'!$L20)*(1+SUM($B103:$B$228))+('Swap - Encargos'!AE20)*(1+SUM($B103:$B$228))</f>
        <v>165.9436</v>
      </c>
      <c r="S103" s="4">
        <f>Forward!S103*(1+SUM($B103:$B$228))+(-'Swap - Encargos'!$L20)*(1+SUM($B103:$B$228))+('Swap - Encargos'!AF20)*(1+SUM($B103:$B$228))</f>
        <v>164.80700000000002</v>
      </c>
      <c r="T103" s="4">
        <f>Forward!T103*(1+SUM($B103:$B$228))+(-'Swap - Encargos'!$L20)*(1+SUM($B103:$B$228))+('Swap - Encargos'!AG20)*(1+SUM($B103:$B$228))</f>
        <v>159.124</v>
      </c>
      <c r="U103" s="4">
        <f>Forward!U103*(1+SUM($B103:$B$228))</f>
        <v>0</v>
      </c>
      <c r="V103" s="6"/>
      <c r="W103" s="20">
        <f t="shared" si="0"/>
        <v>121.61620000000001</v>
      </c>
      <c r="X103" s="20">
        <f t="shared" si="1"/>
        <v>211.39610761316877</v>
      </c>
      <c r="Y103" s="23">
        <f t="shared" si="2"/>
        <v>133.17163333333332</v>
      </c>
      <c r="Z103" s="23">
        <f t="shared" si="3"/>
        <v>205.01790416666668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247.58251999999999</v>
      </c>
      <c r="AJ103" s="9">
        <f t="shared" si="8"/>
        <v>0.67059419924316099</v>
      </c>
      <c r="AK103" s="9">
        <f t="shared" si="9"/>
        <v>0.67059419924316099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  <c r="AS103" s="30"/>
      <c r="BT103" s="31"/>
      <c r="BV103" s="30"/>
      <c r="CV103" s="31"/>
    </row>
    <row r="104" spans="1:100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Encargos'!$L21)*(1+SUM($B104:$B$228))+('Swap - Encargos'!Y21)*(1+SUM($B104:$B$228))</f>
        <v>114.87739999999999</v>
      </c>
      <c r="M104" s="4">
        <f>Forward!M104*(1+SUM($B104:$B$228))+(-'Swap - Encargos'!$L21)*(1+SUM($B104:$B$228))+('Swap - Encargos'!Z21)*(1+SUM($B104:$B$228))</f>
        <v>114.87739999999999</v>
      </c>
      <c r="N104" s="4">
        <f>Forward!N104*(1+SUM($B104:$B$228))+(-'Swap - Encargos'!$L21)*(1+SUM($B104:$B$228))+('Swap - Encargos'!AA21)*(1+SUM($B104:$B$228))</f>
        <v>130.80099999999999</v>
      </c>
      <c r="O104" s="4">
        <f>Forward!O104*(1+SUM($B104:$B$228))+(-'Swap - Encargos'!$L21)*(1+SUM($B104:$B$228))+('Swap - Encargos'!AB21)*(1+SUM($B104:$B$228))</f>
        <v>139.90019999999998</v>
      </c>
      <c r="P104" s="4">
        <f>Forward!P104*(1+SUM($B104:$B$228))+(-'Swap - Encargos'!$L21)*(1+SUM($B104:$B$228))+('Swap - Encargos'!AC21)*(1+SUM($B104:$B$228))</f>
        <v>146.72460000000001</v>
      </c>
      <c r="Q104" s="4">
        <f>Forward!Q104*(1+SUM($B104:$B$228))+(-'Swap - Encargos'!$L21)*(1+SUM($B104:$B$228))+('Swap - Encargos'!AD21)*(1+SUM($B104:$B$228))</f>
        <v>163.78559999999996</v>
      </c>
      <c r="R104" s="4">
        <f>Forward!R104*(1+SUM($B104:$B$228))+(-'Swap - Encargos'!$L21)*(1+SUM($B104:$B$228))+('Swap - Encargos'!AE21)*(1+SUM($B104:$B$228))</f>
        <v>160.3734</v>
      </c>
      <c r="S104" s="4">
        <f>Forward!S104*(1+SUM($B104:$B$228))+(-'Swap - Encargos'!$L21)*(1+SUM($B104:$B$228))+('Swap - Encargos'!AF21)*(1+SUM($B104:$B$228))</f>
        <v>158.09859999999998</v>
      </c>
      <c r="T104" s="4">
        <f>Forward!T104*(1+SUM($B104:$B$228))+(-'Swap - Encargos'!$L21)*(1+SUM($B104:$B$228))+('Swap - Encargos'!AG21)*(1+SUM($B104:$B$228))</f>
        <v>158.0986</v>
      </c>
      <c r="U104" s="4">
        <f>Forward!U104*(1+SUM($B104:$B$228))</f>
        <v>0</v>
      </c>
      <c r="V104" s="6"/>
      <c r="W104" s="20">
        <f t="shared" si="0"/>
        <v>124.35573333333335</v>
      </c>
      <c r="X104" s="20">
        <f t="shared" si="1"/>
        <v>211.39610761316877</v>
      </c>
      <c r="Y104" s="23">
        <f t="shared" si="2"/>
        <v>134.32694000000001</v>
      </c>
      <c r="Z104" s="23">
        <f t="shared" si="3"/>
        <v>205.01790416666668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244.84298666666663</v>
      </c>
      <c r="AJ104" s="9">
        <f t="shared" si="8"/>
        <v>0.66317398572418307</v>
      </c>
      <c r="AK104" s="9">
        <f t="shared" si="9"/>
        <v>0.66317398572418307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  <c r="AS104" s="30"/>
      <c r="BT104" s="31"/>
      <c r="BV104" s="30"/>
      <c r="CV104" s="31"/>
    </row>
    <row r="105" spans="1:100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Encargos'!$L22)*(1+SUM($B105:$B$228))+('Swap - Encargos'!Y22)*(1+SUM($B105:$B$228))</f>
        <v>114.75620000000002</v>
      </c>
      <c r="M105" s="4">
        <f>Forward!M105*(1+SUM($B105:$B$228))+(-'Swap - Encargos'!$L22)*(1+SUM($B105:$B$228))+('Swap - Encargos'!Z22)*(1+SUM($B105:$B$228))</f>
        <v>111.34760000000001</v>
      </c>
      <c r="N105" s="4">
        <f>Forward!N105*(1+SUM($B105:$B$228))+(-'Swap - Encargos'!$L22)*(1+SUM($B105:$B$228))+('Swap - Encargos'!AA22)*(1+SUM($B105:$B$228))</f>
        <v>128.39059999999998</v>
      </c>
      <c r="O105" s="4">
        <f>Forward!O105*(1+SUM($B105:$B$228))+(-'Swap - Encargos'!$L22)*(1+SUM($B105:$B$228))+('Swap - Encargos'!AB22)*(1+SUM($B105:$B$228))</f>
        <v>137.4802</v>
      </c>
      <c r="P105" s="4">
        <f>Forward!P105*(1+SUM($B105:$B$228))+(-'Swap - Encargos'!$L22)*(1+SUM($B105:$B$228))+('Swap - Encargos'!AC22)*(1+SUM($B105:$B$228))</f>
        <v>149.97839999999999</v>
      </c>
      <c r="Q105" s="4">
        <f>Forward!Q105*(1+SUM($B105:$B$228))+(-'Swap - Encargos'!$L22)*(1+SUM($B105:$B$228))+('Swap - Encargos'!AD22)*(1+SUM($B105:$B$228))</f>
        <v>163.61279999999999</v>
      </c>
      <c r="R105" s="4">
        <f>Forward!R105*(1+SUM($B105:$B$228))+(-'Swap - Encargos'!$L22)*(1+SUM($B105:$B$228))+('Swap - Encargos'!AE22)*(1+SUM($B105:$B$228))</f>
        <v>161.34039999999999</v>
      </c>
      <c r="S105" s="4">
        <f>Forward!S105*(1+SUM($B105:$B$228))+(-'Swap - Encargos'!$L22)*(1+SUM($B105:$B$228))+('Swap - Encargos'!AF22)*(1+SUM($B105:$B$228))</f>
        <v>160.20419999999999</v>
      </c>
      <c r="T105" s="4">
        <f>Forward!T105*(1+SUM($B105:$B$228))+(-'Swap - Encargos'!$L22)*(1+SUM($B105:$B$228))+('Swap - Encargos'!AG22)*(1+SUM($B105:$B$228))</f>
        <v>154.52320000000003</v>
      </c>
      <c r="U105" s="4">
        <f>Forward!U105*(1+SUM($B105:$B$228))</f>
        <v>0</v>
      </c>
      <c r="V105" s="6"/>
      <c r="W105" s="20">
        <f t="shared" si="0"/>
        <v>122.58335555555556</v>
      </c>
      <c r="X105" s="20">
        <f t="shared" si="1"/>
        <v>211.39610761316877</v>
      </c>
      <c r="Y105" s="23">
        <f t="shared" si="2"/>
        <v>134.09053666666665</v>
      </c>
      <c r="Z105" s="23">
        <f t="shared" si="3"/>
        <v>205.01790416666668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246.61536444444442</v>
      </c>
      <c r="AJ105" s="9">
        <f t="shared" si="8"/>
        <v>0.66797459223164268</v>
      </c>
      <c r="AK105" s="9">
        <f t="shared" si="9"/>
        <v>0.66797459223164268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  <c r="AS105" s="30"/>
      <c r="BT105" s="31"/>
      <c r="BV105" s="30"/>
      <c r="CV105" s="31"/>
    </row>
    <row r="106" spans="1:100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Encargos'!$L23)*(1+SUM($B106:$B$228))+('Swap - Encargos'!Y23)*(1+SUM($B106:$B$228))</f>
        <v>114.4633</v>
      </c>
      <c r="M106" s="4">
        <f>Forward!M106*(1+SUM($B106:$B$228))+(-'Swap - Encargos'!$L23)*(1+SUM($B106:$B$228))+('Swap - Encargos'!Z23)*(1+SUM($B106:$B$228))</f>
        <v>106.53019999999999</v>
      </c>
      <c r="N106" s="4">
        <f>Forward!N106*(1+SUM($B106:$B$228))+(-'Swap - Encargos'!$L23)*(1+SUM($B106:$B$228))+('Swap - Encargos'!AA23)*(1+SUM($B106:$B$228))</f>
        <v>120.12979999999999</v>
      </c>
      <c r="O106" s="4">
        <f>Forward!O106*(1+SUM($B106:$B$228))+(-'Swap - Encargos'!$L23)*(1+SUM($B106:$B$228))+('Swap - Encargos'!AB23)*(1+SUM($B106:$B$228))</f>
        <v>130.3295</v>
      </c>
      <c r="P106" s="4">
        <f>Forward!P106*(1+SUM($B106:$B$228))+(-'Swap - Encargos'!$L23)*(1+SUM($B106:$B$228))+('Swap - Encargos'!AC23)*(1+SUM($B106:$B$228))</f>
        <v>148.4623</v>
      </c>
      <c r="Q106" s="4">
        <f>Forward!Q106*(1+SUM($B106:$B$228))+(-'Swap - Encargos'!$L23)*(1+SUM($B106:$B$228))+('Swap - Encargos'!AD23)*(1+SUM($B106:$B$228))</f>
        <v>162.06189999999998</v>
      </c>
      <c r="R106" s="4">
        <f>Forward!R106*(1+SUM($B106:$B$228))+(-'Swap - Encargos'!$L23)*(1+SUM($B106:$B$228))+('Swap - Encargos'!AE23)*(1+SUM($B106:$B$228))</f>
        <v>162.06190000000001</v>
      </c>
      <c r="S106" s="4">
        <f>Forward!S106*(1+SUM($B106:$B$228))+(-'Swap - Encargos'!$L23)*(1+SUM($B106:$B$228))+('Swap - Encargos'!AF23)*(1+SUM($B106:$B$228))</f>
        <v>156.3954</v>
      </c>
      <c r="T106" s="4">
        <f>Forward!T106*(1+SUM($B106:$B$228))+(-'Swap - Encargos'!$L23)*(1+SUM($B106:$B$228))+('Swap - Encargos'!AG23)*(1+SUM($B106:$B$228))</f>
        <v>155.26209999999998</v>
      </c>
      <c r="U106" s="4">
        <f>Forward!U106*(1+SUM($B106:$B$228))</f>
        <v>0</v>
      </c>
      <c r="V106" s="6"/>
      <c r="W106" s="20">
        <f t="shared" si="0"/>
        <v>117.23358888888889</v>
      </c>
      <c r="X106" s="20">
        <f t="shared" si="1"/>
        <v>211.39610761316877</v>
      </c>
      <c r="Y106" s="23">
        <f t="shared" si="2"/>
        <v>130.32949999999997</v>
      </c>
      <c r="Z106" s="23">
        <f t="shared" si="3"/>
        <v>205.01790416666668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251.96513111111108</v>
      </c>
      <c r="AJ106" s="9">
        <f t="shared" si="8"/>
        <v>0.68246480137068488</v>
      </c>
      <c r="AK106" s="9">
        <f t="shared" si="9"/>
        <v>0.68246480137068488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  <c r="AS106" s="30"/>
      <c r="BT106" s="31"/>
      <c r="BV106" s="30"/>
      <c r="CV106" s="31"/>
    </row>
    <row r="107" spans="1:100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Encargos'!$L24)*(1+SUM($B107:$B$228))+('Swap - Encargos'!Y24)*(1+SUM($B107:$B$228))</f>
        <v>115.33140000000002</v>
      </c>
      <c r="M107" s="4">
        <f>Forward!M107*(1+SUM($B107:$B$228))+(-'Swap - Encargos'!$L24)*(1+SUM($B107:$B$228))+('Swap - Encargos'!Z24)*(1+SUM($B107:$B$228))</f>
        <v>106.28580000000002</v>
      </c>
      <c r="N107" s="4">
        <f>Forward!N107*(1+SUM($B107:$B$228))+(-'Swap - Encargos'!$L24)*(1+SUM($B107:$B$228))+('Swap - Encargos'!AA24)*(1+SUM($B107:$B$228))</f>
        <v>124.37700000000001</v>
      </c>
      <c r="O107" s="4">
        <f>Forward!O107*(1+SUM($B107:$B$228))+(-'Swap - Encargos'!$L24)*(1+SUM($B107:$B$228))+('Swap - Encargos'!AB24)*(1+SUM($B107:$B$228))</f>
        <v>137.94540000000001</v>
      </c>
      <c r="P107" s="4">
        <f>Forward!P107*(1+SUM($B107:$B$228))+(-'Swap - Encargos'!$L24)*(1+SUM($B107:$B$228))+('Swap - Encargos'!AC24)*(1+SUM($B107:$B$228))</f>
        <v>143.59890000000001</v>
      </c>
      <c r="Q107" s="4">
        <f>Forward!Q107*(1+SUM($B107:$B$228))+(-'Swap - Encargos'!$L24)*(1+SUM($B107:$B$228))+('Swap - Encargos'!AD24)*(1+SUM($B107:$B$228))</f>
        <v>158.29800000000003</v>
      </c>
      <c r="R107" s="4">
        <f>Forward!R107*(1+SUM($B107:$B$228))+(-'Swap - Encargos'!$L24)*(1+SUM($B107:$B$228))+('Swap - Encargos'!AE24)*(1+SUM($B107:$B$228))</f>
        <v>159.42870000000002</v>
      </c>
      <c r="S107" s="4">
        <f>Forward!S107*(1+SUM($B107:$B$228))+(-'Swap - Encargos'!$L24)*(1+SUM($B107:$B$228))+('Swap - Encargos'!AF24)*(1+SUM($B107:$B$228))</f>
        <v>157.16730000000001</v>
      </c>
      <c r="T107" s="4">
        <f>Forward!T107*(1+SUM($B107:$B$228))+(-'Swap - Encargos'!$L24)*(1+SUM($B107:$B$228))+('Swap - Encargos'!AG24)*(1+SUM($B107:$B$228))</f>
        <v>153.77520000000004</v>
      </c>
      <c r="U107" s="4">
        <f>Forward!U107*(1+SUM($B107:$B$228))</f>
        <v>0</v>
      </c>
      <c r="V107" s="6"/>
      <c r="W107" s="20">
        <f t="shared" si="0"/>
        <v>120.98490000000002</v>
      </c>
      <c r="X107" s="20">
        <f t="shared" si="1"/>
        <v>211.39610761316877</v>
      </c>
      <c r="Y107" s="23">
        <f t="shared" si="2"/>
        <v>131.95269000000002</v>
      </c>
      <c r="Z107" s="23">
        <f t="shared" si="3"/>
        <v>205.01790416666668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248.21381999999994</v>
      </c>
      <c r="AJ107" s="9">
        <f t="shared" si="8"/>
        <v>0.6723041184974855</v>
      </c>
      <c r="AK107" s="9">
        <f t="shared" si="9"/>
        <v>0.6723041184974855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  <c r="AS107" s="30"/>
      <c r="BT107" s="31"/>
      <c r="BV107" s="30"/>
      <c r="CV107" s="31"/>
    </row>
    <row r="108" spans="1:100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Encargos'!$L25)*(1+SUM($B108:$B$228))+('Swap - Encargos'!Y25)*(1+SUM($B108:$B$228))</f>
        <v>113.95830000000001</v>
      </c>
      <c r="M108" s="4">
        <f>Forward!M108*(1+SUM($B108:$B$228))+(-'Swap - Encargos'!$L25)*(1+SUM($B108:$B$228))+('Swap - Encargos'!Z25)*(1+SUM($B108:$B$228))</f>
        <v>122.9847</v>
      </c>
      <c r="N108" s="4">
        <f>Forward!N108*(1+SUM($B108:$B$228))+(-'Swap - Encargos'!$L25)*(1+SUM($B108:$B$228))+('Swap - Encargos'!AA25)*(1+SUM($B108:$B$228))</f>
        <v>137.65260000000001</v>
      </c>
      <c r="O108" s="4">
        <f>Forward!O108*(1+SUM($B108:$B$228))+(-'Swap - Encargos'!$L25)*(1+SUM($B108:$B$228))+('Swap - Encargos'!AB25)*(1+SUM($B108:$B$228))</f>
        <v>145.55070000000001</v>
      </c>
      <c r="P108" s="4">
        <f>Forward!P108*(1+SUM($B108:$B$228))+(-'Swap - Encargos'!$L25)*(1+SUM($B108:$B$228))+('Swap - Encargos'!AC25)*(1+SUM($B108:$B$228))</f>
        <v>144.42240000000001</v>
      </c>
      <c r="Q108" s="4">
        <f>Forward!Q108*(1+SUM($B108:$B$228))+(-'Swap - Encargos'!$L25)*(1+SUM($B108:$B$228))+('Swap - Encargos'!AD25)*(1+SUM($B108:$B$228))</f>
        <v>157.96200000000002</v>
      </c>
      <c r="R108" s="4">
        <f>Forward!R108*(1+SUM($B108:$B$228))+(-'Swap - Encargos'!$L25)*(1+SUM($B108:$B$228))+('Swap - Encargos'!AE25)*(1+SUM($B108:$B$228))</f>
        <v>156.83370000000002</v>
      </c>
      <c r="S108" s="4">
        <f>Forward!S108*(1+SUM($B108:$B$228))+(-'Swap - Encargos'!$L25)*(1+SUM($B108:$B$228))+('Swap - Encargos'!AF25)*(1+SUM($B108:$B$228))</f>
        <v>155.70540000000003</v>
      </c>
      <c r="T108" s="4">
        <f>Forward!T108*(1+SUM($B108:$B$228))+(-'Swap - Encargos'!$L25)*(1+SUM($B108:$B$228))+('Swap - Encargos'!AG25)*(1+SUM($B108:$B$228))</f>
        <v>153.44879999999998</v>
      </c>
      <c r="U108" s="4">
        <f>Forward!U108*(1+SUM($B108:$B$228))</f>
        <v>0</v>
      </c>
      <c r="V108" s="6"/>
      <c r="W108" s="20">
        <f t="shared" si="0"/>
        <v>133.64086666666668</v>
      </c>
      <c r="X108" s="20">
        <f t="shared" si="1"/>
        <v>211.39610761316877</v>
      </c>
      <c r="Y108" s="23">
        <f t="shared" si="2"/>
        <v>140.24769000000001</v>
      </c>
      <c r="Z108" s="23">
        <f t="shared" si="3"/>
        <v>205.01790416666668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235.5578533333333</v>
      </c>
      <c r="AJ108" s="9">
        <f t="shared" si="8"/>
        <v>0.63802456664349572</v>
      </c>
      <c r="AK108" s="9">
        <f t="shared" si="9"/>
        <v>0.63802456664349572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  <c r="AS108" s="30"/>
      <c r="BU108" s="35"/>
      <c r="CV108" s="31"/>
    </row>
    <row r="109" spans="1:100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Encargos'!$L26)*(1+SUM($B109:$B$228))+('Swap - Encargos'!Y26)*(1+SUM($B109:$B$228))</f>
        <v>113.6755</v>
      </c>
      <c r="M109" s="4">
        <f>Forward!M109*(1+SUM($B109:$B$228))+(-'Swap - Encargos'!$L26)*(1+SUM($B109:$B$228))+('Swap - Encargos'!Z26)*(1+SUM($B109:$B$228))</f>
        <v>119.303</v>
      </c>
      <c r="N109" s="4">
        <f>Forward!N109*(1+SUM($B109:$B$228))+(-'Swap - Encargos'!$L26)*(1+SUM($B109:$B$228))+('Swap - Encargos'!AA26)*(1+SUM($B109:$B$228))</f>
        <v>154.19350000000003</v>
      </c>
      <c r="O109" s="4">
        <f>Forward!O109*(1+SUM($B109:$B$228))+(-'Swap - Encargos'!$L26)*(1+SUM($B109:$B$228))+('Swap - Encargos'!AB26)*(1+SUM($B109:$B$228))</f>
        <v>162.072</v>
      </c>
      <c r="P109" s="4">
        <f>Forward!P109*(1+SUM($B109:$B$228))+(-'Swap - Encargos'!$L26)*(1+SUM($B109:$B$228))+('Swap - Encargos'!AC26)*(1+SUM($B109:$B$228))</f>
        <v>163.19749999999996</v>
      </c>
      <c r="Q109" s="4">
        <f>Forward!Q109*(1+SUM($B109:$B$228))+(-'Swap - Encargos'!$L26)*(1+SUM($B109:$B$228))+('Swap - Encargos'!AD26)*(1+SUM($B109:$B$228))</f>
        <v>169.95049999999998</v>
      </c>
      <c r="R109" s="4">
        <f>Forward!R109*(1+SUM($B109:$B$228))+(-'Swap - Encargos'!$L26)*(1+SUM($B109:$B$228))+('Swap - Encargos'!AE26)*(1+SUM($B109:$B$228))</f>
        <v>167.6995</v>
      </c>
      <c r="S109" s="4">
        <f>Forward!S109*(1+SUM($B109:$B$228))+(-'Swap - Encargos'!$L26)*(1+SUM($B109:$B$228))+('Swap - Encargos'!AF26)*(1+SUM($B109:$B$228))</f>
        <v>165.44849999999997</v>
      </c>
      <c r="T109" s="4">
        <f>Forward!T109*(1+SUM($B109:$B$228))+(-'Swap - Encargos'!$L26)*(1+SUM($B109:$B$228))+('Swap - Encargos'!AG26)*(1+SUM($B109:$B$228))</f>
        <v>163.19749999999999</v>
      </c>
      <c r="U109" s="4">
        <f>Forward!U109*(1+SUM($B109:$B$228))</f>
        <v>0</v>
      </c>
      <c r="V109" s="6"/>
      <c r="W109" s="20">
        <f t="shared" si="0"/>
        <v>143.8451527777778</v>
      </c>
      <c r="X109" s="20">
        <f t="shared" si="1"/>
        <v>211.39610761316877</v>
      </c>
      <c r="Y109" s="23">
        <f t="shared" si="2"/>
        <v>152.80538333333334</v>
      </c>
      <c r="Z109" s="23">
        <f t="shared" si="3"/>
        <v>205.01790416666668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225.35356722222218</v>
      </c>
      <c r="AJ109" s="9">
        <f t="shared" si="8"/>
        <v>0.61038555936007088</v>
      </c>
      <c r="AK109" s="9">
        <f t="shared" si="9"/>
        <v>0.61038555936007088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  <c r="AS109" s="30"/>
      <c r="BU109" s="35"/>
      <c r="CV109" s="31"/>
    </row>
    <row r="110" spans="1:100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Encargos'!$L27)*(1+SUM($B110:$B$228))+('Swap - Encargos'!Z27)*(1+SUM($B110:$B$228))</f>
        <v>126.86509999999998</v>
      </c>
      <c r="N110" s="4">
        <f>Forward!N110*(1+SUM($B110:$B$228))+(-'Swap - Encargos'!$L27)*(1+SUM($B110:$B$228))+('Swap - Encargos'!AA27)*(1+SUM($B110:$B$228))</f>
        <v>142.58290000000002</v>
      </c>
      <c r="O110" s="4">
        <f>Forward!O110*(1+SUM($B110:$B$228))+(-'Swap - Encargos'!$L27)*(1+SUM($B110:$B$228))+('Swap - Encargos'!AB27)*(1+SUM($B110:$B$228))</f>
        <v>154.93260000000004</v>
      </c>
      <c r="P110" s="4">
        <f>Forward!P110*(1+SUM($B110:$B$228))+(-'Swap - Encargos'!$L27)*(1+SUM($B110:$B$228))+('Swap - Encargos'!AC27)*(1+SUM($B110:$B$228))</f>
        <v>179.63200000000003</v>
      </c>
      <c r="Q110" s="4">
        <f>Forward!Q110*(1+SUM($B110:$B$228))+(-'Swap - Encargos'!$L27)*(1+SUM($B110:$B$228))+('Swap - Encargos'!AD27)*(1+SUM($B110:$B$228))</f>
        <v>177.38660000000004</v>
      </c>
      <c r="R110" s="4">
        <f>Forward!R110*(1+SUM($B110:$B$228))+(-'Swap - Encargos'!$L27)*(1+SUM($B110:$B$228))+('Swap - Encargos'!AE27)*(1+SUM($B110:$B$228))</f>
        <v>177.38660000000002</v>
      </c>
      <c r="S110" s="4">
        <f>Forward!S110*(1+SUM($B110:$B$228))+(-'Swap - Encargos'!$L27)*(1+SUM($B110:$B$228))+('Swap - Encargos'!AF27)*(1+SUM($B110:$B$228))</f>
        <v>174.01849999999999</v>
      </c>
      <c r="T110" s="4">
        <f>Forward!T110*(1+SUM($B110:$B$228))+(-'Swap - Encargos'!$L27)*(1+SUM($B110:$B$228))+('Swap - Encargos'!AG27)*(1+SUM($B110:$B$228))</f>
        <v>171.77310000000003</v>
      </c>
      <c r="U110" s="4">
        <f>Forward!U110*(1+SUM($B110:$B$228))</f>
        <v>0</v>
      </c>
      <c r="V110" s="6"/>
      <c r="W110" s="20">
        <f t="shared" si="0"/>
        <v>141.46020000000001</v>
      </c>
      <c r="X110" s="20">
        <f t="shared" si="1"/>
        <v>211.39610761316877</v>
      </c>
      <c r="Y110" s="23">
        <f t="shared" si="2"/>
        <v>156.27984000000004</v>
      </c>
      <c r="Z110" s="23">
        <f t="shared" si="3"/>
        <v>205.01790416666668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247.55534999999995</v>
      </c>
      <c r="AJ110" s="9">
        <f t="shared" si="8"/>
        <v>0.63636363636363624</v>
      </c>
      <c r="AK110" s="9">
        <f t="shared" si="9"/>
        <v>0.63636363636363624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  <c r="AS110" s="30"/>
      <c r="BN110" s="27"/>
      <c r="BO110" s="28"/>
      <c r="BP110" s="28"/>
      <c r="BQ110" s="28"/>
      <c r="BR110" s="28"/>
      <c r="BS110" s="28"/>
      <c r="BT110" s="28"/>
      <c r="BV110" s="28"/>
      <c r="BW110" s="28"/>
      <c r="BX110" s="28"/>
      <c r="BY110" s="28"/>
      <c r="BZ110" s="28"/>
      <c r="CA110" s="29"/>
      <c r="CV110" s="31"/>
    </row>
    <row r="111" spans="1:100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Encargos'!$L28)*(1+SUM($B111:$B$228))+('Swap - Encargos'!Z28)*(1+SUM($B111:$B$228))</f>
        <v>167.77499999999998</v>
      </c>
      <c r="N111" s="4">
        <f>Forward!N111*(1+SUM($B111:$B$228))+(-'Swap - Encargos'!$L28)*(1+SUM($B111:$B$228))+('Swap - Encargos'!AA28)*(1+SUM($B111:$B$228))</f>
        <v>232.648</v>
      </c>
      <c r="O111" s="4">
        <f>Forward!O111*(1+SUM($B111:$B$228))+(-'Swap - Encargos'!$L28)*(1+SUM($B111:$B$228))+('Swap - Encargos'!AB28)*(1+SUM($B111:$B$228))</f>
        <v>222.58150000000001</v>
      </c>
      <c r="P111" s="4">
        <f>Forward!P111*(1+SUM($B111:$B$228))+(-'Swap - Encargos'!$L28)*(1+SUM($B111:$B$228))+('Swap - Encargos'!AC28)*(1+SUM($B111:$B$228))</f>
        <v>214.75200000000001</v>
      </c>
      <c r="Q111" s="4">
        <f>Forward!Q111*(1+SUM($B111:$B$228))+(-'Swap - Encargos'!$L28)*(1+SUM($B111:$B$228))+('Swap - Encargos'!AD28)*(1+SUM($B111:$B$228))</f>
        <v>203.56700000000001</v>
      </c>
      <c r="R111" s="4">
        <f>Forward!R111*(1+SUM($B111:$B$228))+(-'Swap - Encargos'!$L28)*(1+SUM($B111:$B$228))+('Swap - Encargos'!AE28)*(1+SUM($B111:$B$228))</f>
        <v>196.85599999999999</v>
      </c>
      <c r="S111" s="4">
        <f>Forward!S111*(1+SUM($B111:$B$228))+(-'Swap - Encargos'!$L28)*(1+SUM($B111:$B$228))+('Swap - Encargos'!AF28)*(1+SUM($B111:$B$228))</f>
        <v>192.38200000000001</v>
      </c>
      <c r="T111" s="4">
        <f>Forward!T111*(1+SUM($B111:$B$228))+(-'Swap - Encargos'!$L28)*(1+SUM($B111:$B$228))+('Swap - Encargos'!AG28)*(1+SUM($B111:$B$228))</f>
        <v>186.7895</v>
      </c>
      <c r="U111" s="4">
        <f>Forward!U111*(1+SUM($B111:$B$228))</f>
        <v>0</v>
      </c>
      <c r="V111" s="6"/>
      <c r="W111" s="20">
        <f t="shared" si="0"/>
        <v>208.97308333333334</v>
      </c>
      <c r="X111" s="20">
        <f t="shared" si="1"/>
        <v>211.39610761316877</v>
      </c>
      <c r="Y111" s="23">
        <f t="shared" si="2"/>
        <v>208.74938333333333</v>
      </c>
      <c r="Z111" s="23">
        <f t="shared" si="3"/>
        <v>205.01790416666668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180.04246666666663</v>
      </c>
      <c r="AJ111" s="9">
        <f t="shared" si="8"/>
        <v>0.46281560381498027</v>
      </c>
      <c r="AK111" s="9">
        <f t="shared" si="9"/>
        <v>0.46281560381498027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  <c r="AS111" s="30"/>
      <c r="BN111" s="30"/>
      <c r="CA111" s="31"/>
      <c r="CV111" s="31"/>
    </row>
    <row r="112" spans="1:100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Encargos'!$L29)*(1+SUM($B112:$B$228))+('Swap - Encargos'!Z29)*(1+SUM($B112:$B$228))</f>
        <v>168.75040000000001</v>
      </c>
      <c r="N112" s="4">
        <f>Forward!N112*(1+SUM($B112:$B$228))+(-'Swap - Encargos'!$L29)*(1+SUM($B112:$B$228))+('Swap - Encargos'!AA29)*(1+SUM($B112:$B$228))</f>
        <v>214.26859999999999</v>
      </c>
      <c r="O112" s="4">
        <f>Forward!O112*(1+SUM($B112:$B$228))+(-'Swap - Encargos'!$L29)*(1+SUM($B112:$B$228))+('Swap - Encargos'!AB29)*(1+SUM($B112:$B$228))</f>
        <v>207.60739999999998</v>
      </c>
      <c r="P112" s="4">
        <f>Forward!P112*(1+SUM($B112:$B$228))+(-'Swap - Encargos'!$L29)*(1+SUM($B112:$B$228))+('Swap - Encargos'!AC29)*(1+SUM($B112:$B$228))</f>
        <v>199.83600000000001</v>
      </c>
      <c r="Q112" s="4">
        <f>Forward!Q112*(1+SUM($B112:$B$228))+(-'Swap - Encargos'!$L29)*(1+SUM($B112:$B$228))+('Swap - Encargos'!AD29)*(1+SUM($B112:$B$228))</f>
        <v>199.83600000000001</v>
      </c>
      <c r="R112" s="4">
        <f>Forward!R112*(1+SUM($B112:$B$228))+(-'Swap - Encargos'!$L29)*(1+SUM($B112:$B$228))+('Swap - Encargos'!AE29)*(1+SUM($B112:$B$228))</f>
        <v>196.50540000000001</v>
      </c>
      <c r="S112" s="4">
        <f>Forward!S112*(1+SUM($B112:$B$228))+(-'Swap - Encargos'!$L29)*(1+SUM($B112:$B$228))+('Swap - Encargos'!AF29)*(1+SUM($B112:$B$228))</f>
        <v>193.1748</v>
      </c>
      <c r="T112" s="4">
        <f>Forward!T112*(1+SUM($B112:$B$228))+(-'Swap - Encargos'!$L29)*(1+SUM($B112:$B$228))+('Swap - Encargos'!AG29)*(1+SUM($B112:$B$228))</f>
        <v>185.4034</v>
      </c>
      <c r="U112" s="4">
        <f>Forward!U112*(1+SUM($B112:$B$228))</f>
        <v>0</v>
      </c>
      <c r="V112" s="6"/>
      <c r="W112" s="20">
        <f t="shared" si="0"/>
        <v>198.60244444444444</v>
      </c>
      <c r="X112" s="20">
        <f t="shared" si="1"/>
        <v>211.39610761316877</v>
      </c>
      <c r="Y112" s="23">
        <f t="shared" si="2"/>
        <v>198.98484666666664</v>
      </c>
      <c r="Z112" s="23">
        <f t="shared" si="3"/>
        <v>205.01790416666668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190.41310555555552</v>
      </c>
      <c r="AJ112" s="9">
        <f t="shared" si="8"/>
        <v>0.48947427822758122</v>
      </c>
      <c r="AK112" s="9">
        <f t="shared" si="9"/>
        <v>0.48947427822758122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  <c r="AS112" s="30"/>
      <c r="BN112" s="30"/>
      <c r="CA112" s="31"/>
      <c r="CV112" s="31"/>
    </row>
    <row r="113" spans="1:100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Encargos'!$L30)*(1+SUM($B113:$B$228))+('Swap - Encargos'!Z30)*(1+SUM($B113:$B$228))</f>
        <v>158.52979999999999</v>
      </c>
      <c r="N113" s="4">
        <f>Forward!N113*(1+SUM($B113:$B$228))+(-'Swap - Encargos'!$L30)*(1+SUM($B113:$B$228))+('Swap - Encargos'!AA30)*(1+SUM($B113:$B$228))</f>
        <v>194.005</v>
      </c>
      <c r="O113" s="4">
        <f>Forward!O113*(1+SUM($B113:$B$228))+(-'Swap - Encargos'!$L30)*(1+SUM($B113:$B$228))+('Swap - Encargos'!AB30)*(1+SUM($B113:$B$228))</f>
        <v>195.11359999999999</v>
      </c>
      <c r="P113" s="4">
        <f>Forward!P113*(1+SUM($B113:$B$228))+(-'Swap - Encargos'!$L30)*(1+SUM($B113:$B$228))+('Swap - Encargos'!AC30)*(1+SUM($B113:$B$228))</f>
        <v>190.67919999999998</v>
      </c>
      <c r="Q113" s="4">
        <f>Forward!Q113*(1+SUM($B113:$B$228))+(-'Swap - Encargos'!$L30)*(1+SUM($B113:$B$228))+('Swap - Encargos'!AD30)*(1+SUM($B113:$B$228))</f>
        <v>188.46200000000002</v>
      </c>
      <c r="R113" s="4">
        <f>Forward!R113*(1+SUM($B113:$B$228))+(-'Swap - Encargos'!$L30)*(1+SUM($B113:$B$228))+('Swap - Encargos'!AE30)*(1+SUM($B113:$B$228))</f>
        <v>179.5932</v>
      </c>
      <c r="S113" s="4">
        <f>Forward!S113*(1+SUM($B113:$B$228))+(-'Swap - Encargos'!$L30)*(1+SUM($B113:$B$228))+('Swap - Encargos'!AF30)*(1+SUM($B113:$B$228))</f>
        <v>176.26740000000001</v>
      </c>
      <c r="T113" s="4">
        <f>Forward!T113*(1+SUM($B113:$B$228))+(-'Swap - Encargos'!$L30)*(1+SUM($B113:$B$228))+('Swap - Encargos'!AG30)*(1+SUM($B113:$B$228))</f>
        <v>169.61579999999998</v>
      </c>
      <c r="U113" s="4">
        <f>Forward!U113*(1+SUM($B113:$B$228))</f>
        <v>0</v>
      </c>
      <c r="V113" s="6"/>
      <c r="W113" s="20">
        <f t="shared" si="0"/>
        <v>185.22858333333332</v>
      </c>
      <c r="X113" s="20">
        <f t="shared" si="1"/>
        <v>211.39610761316877</v>
      </c>
      <c r="Y113" s="23">
        <f t="shared" si="2"/>
        <v>186.41108999999997</v>
      </c>
      <c r="Z113" s="23">
        <f t="shared" si="3"/>
        <v>205.01790416666668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203.78696666666664</v>
      </c>
      <c r="AJ113" s="9">
        <f t="shared" si="8"/>
        <v>0.52385300964618675</v>
      </c>
      <c r="AK113" s="9">
        <f t="shared" si="9"/>
        <v>0.52385300964618675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  <c r="AS113" s="30"/>
      <c r="BN113" s="30"/>
      <c r="CA113" s="31"/>
      <c r="CV113" s="31"/>
    </row>
    <row r="114" spans="1:100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Encargos'!$L31)*(1+SUM($B114:$B$228))+('Swap - Encargos'!Z31)*(1+SUM($B114:$B$228))</f>
        <v>124.84239999999998</v>
      </c>
      <c r="N114" s="4">
        <f>Forward!N114*(1+SUM($B114:$B$228))+(-'Swap - Encargos'!$L31)*(1+SUM($B114:$B$228))+('Swap - Encargos'!AA31)*(1+SUM($B114:$B$228))</f>
        <v>167.92959999999999</v>
      </c>
      <c r="O114" s="4">
        <f>Forward!O114*(1+SUM($B114:$B$228))+(-'Swap - Encargos'!$L31)*(1+SUM($B114:$B$228))+('Swap - Encargos'!AB31)*(1+SUM($B114:$B$228))</f>
        <v>185.60640000000001</v>
      </c>
      <c r="P114" s="4">
        <f>Forward!P114*(1+SUM($B114:$B$228))+(-'Swap - Encargos'!$L31)*(1+SUM($B114:$B$228))+('Swap - Encargos'!AC31)*(1+SUM($B114:$B$228))</f>
        <v>181.18719999999999</v>
      </c>
      <c r="Q114" s="4">
        <f>Forward!Q114*(1+SUM($B114:$B$228))+(-'Swap - Encargos'!$L31)*(1+SUM($B114:$B$228))+('Swap - Encargos'!AD31)*(1+SUM($B114:$B$228))</f>
        <v>174.55840000000001</v>
      </c>
      <c r="R114" s="4">
        <f>Forward!R114*(1+SUM($B114:$B$228))+(-'Swap - Encargos'!$L31)*(1+SUM($B114:$B$228))+('Swap - Encargos'!AE31)*(1+SUM($B114:$B$228))</f>
        <v>169.03440000000001</v>
      </c>
      <c r="S114" s="4">
        <f>Forward!S114*(1+SUM($B114:$B$228))+(-'Swap - Encargos'!$L31)*(1+SUM($B114:$B$228))+('Swap - Encargos'!AF31)*(1+SUM($B114:$B$228))</f>
        <v>162.40559999999999</v>
      </c>
      <c r="T114" s="4">
        <f>Forward!T114*(1+SUM($B114:$B$228))+(-'Swap - Encargos'!$L31)*(1+SUM($B114:$B$228))+('Swap - Encargos'!AG31)*(1+SUM($B114:$B$228))</f>
        <v>160.196</v>
      </c>
      <c r="U114" s="4">
        <f>Forward!U114*(1+SUM($B114:$B$228))</f>
        <v>0</v>
      </c>
      <c r="V114" s="6"/>
      <c r="W114" s="20">
        <f t="shared" si="0"/>
        <v>165.72</v>
      </c>
      <c r="X114" s="20">
        <f t="shared" si="1"/>
        <v>211.39610761316877</v>
      </c>
      <c r="Y114" s="23">
        <f t="shared" si="2"/>
        <v>169.77093333333332</v>
      </c>
      <c r="Z114" s="23">
        <f t="shared" si="3"/>
        <v>205.01790416666668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223.29554999999996</v>
      </c>
      <c r="AJ114" s="9">
        <f t="shared" si="8"/>
        <v>0.57400160482016716</v>
      </c>
      <c r="AK114" s="9">
        <f t="shared" si="9"/>
        <v>0.57400160482016716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  <c r="AS114" s="30"/>
      <c r="BN114" s="30"/>
      <c r="CA114" s="31"/>
      <c r="CV114" s="31"/>
    </row>
    <row r="115" spans="1:100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Encargos'!$L32)*(1+SUM($B115:$B$228))+('Swap - Encargos'!Z32)*(1+SUM($B115:$B$228))</f>
        <v>180.43280000000001</v>
      </c>
      <c r="N115" s="4">
        <f>Forward!N115*(1+SUM($B115:$B$228))+(-'Swap - Encargos'!$L32)*(1+SUM($B115:$B$228))+('Swap - Encargos'!AA32)*(1+SUM($B115:$B$228))</f>
        <v>196.9358</v>
      </c>
      <c r="O115" s="4">
        <f>Forward!O115*(1+SUM($B115:$B$228))+(-'Swap - Encargos'!$L32)*(1+SUM($B115:$B$228))+('Swap - Encargos'!AB32)*(1+SUM($B115:$B$228))</f>
        <v>195.8356</v>
      </c>
      <c r="P115" s="4">
        <f>Forward!P115*(1+SUM($B115:$B$228))+(-'Swap - Encargos'!$L32)*(1+SUM($B115:$B$228))+('Swap - Encargos'!AC32)*(1+SUM($B115:$B$228))</f>
        <v>187.03399999999999</v>
      </c>
      <c r="Q115" s="4">
        <f>Forward!Q115*(1+SUM($B115:$B$228))+(-'Swap - Encargos'!$L32)*(1+SUM($B115:$B$228))+('Swap - Encargos'!AD32)*(1+SUM($B115:$B$228))</f>
        <v>184.83360000000002</v>
      </c>
      <c r="R115" s="4">
        <f>Forward!R115*(1+SUM($B115:$B$228))+(-'Swap - Encargos'!$L32)*(1+SUM($B115:$B$228))+('Swap - Encargos'!AE32)*(1+SUM($B115:$B$228))</f>
        <v>178.23240000000001</v>
      </c>
      <c r="S115" s="4">
        <f>Forward!S115*(1+SUM($B115:$B$228))+(-'Swap - Encargos'!$L32)*(1+SUM($B115:$B$228))+('Swap - Encargos'!AF32)*(1+SUM($B115:$B$228))</f>
        <v>172.73140000000001</v>
      </c>
      <c r="T115" s="4">
        <f>Forward!T115*(1+SUM($B115:$B$228))+(-'Swap - Encargos'!$L32)*(1+SUM($B115:$B$228))+('Swap - Encargos'!AG32)*(1+SUM($B115:$B$228))</f>
        <v>168.3306</v>
      </c>
      <c r="U115" s="4">
        <f>Forward!U115*(1+SUM($B115:$B$228))</f>
        <v>0</v>
      </c>
      <c r="V115" s="6"/>
      <c r="W115" s="20">
        <f t="shared" si="0"/>
        <v>191.98490000000004</v>
      </c>
      <c r="X115" s="20">
        <f t="shared" si="1"/>
        <v>211.39610761316877</v>
      </c>
      <c r="Y115" s="23">
        <f t="shared" si="2"/>
        <v>188.83099333333334</v>
      </c>
      <c r="Z115" s="23">
        <f t="shared" si="3"/>
        <v>205.01790416666668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197.03064999999992</v>
      </c>
      <c r="AJ115" s="9">
        <f t="shared" si="8"/>
        <v>0.50648528060125086</v>
      </c>
      <c r="AK115" s="9">
        <f t="shared" si="9"/>
        <v>0.50648528060125086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  <c r="AS115" s="30"/>
      <c r="BN115" s="30"/>
      <c r="CA115" s="31"/>
      <c r="CV115" s="31"/>
    </row>
    <row r="116" spans="1:100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Encargos'!$L33)*(1+SUM($B116:$B$228))+('Swap - Encargos'!Z33)*(1+SUM($B116:$B$228))</f>
        <v>243.7782</v>
      </c>
      <c r="N116" s="4">
        <f>Forward!N116*(1+SUM($B116:$B$228))+(-'Swap - Encargos'!$L33)*(1+SUM($B116:$B$228))+('Swap - Encargos'!AA33)*(1+SUM($B116:$B$228))</f>
        <v>221.81619999999998</v>
      </c>
      <c r="O116" s="4">
        <f>Forward!O116*(1+SUM($B116:$B$228))+(-'Swap - Encargos'!$L33)*(1+SUM($B116:$B$228))+('Swap - Encargos'!AB33)*(1+SUM($B116:$B$228))</f>
        <v>207.54089999999999</v>
      </c>
      <c r="P116" s="4">
        <f>Forward!P116*(1+SUM($B116:$B$228))+(-'Swap - Encargos'!$L33)*(1+SUM($B116:$B$228))+('Swap - Encargos'!AC33)*(1+SUM($B116:$B$228))</f>
        <v>188.8732</v>
      </c>
      <c r="Q116" s="4">
        <f>Forward!Q116*(1+SUM($B116:$B$228))+(-'Swap - Encargos'!$L33)*(1+SUM($B116:$B$228))+('Swap - Encargos'!AD33)*(1+SUM($B116:$B$228))</f>
        <v>182.28460000000001</v>
      </c>
      <c r="R116" s="4">
        <f>Forward!R116*(1+SUM($B116:$B$228))+(-'Swap - Encargos'!$L33)*(1+SUM($B116:$B$228))+('Swap - Encargos'!AE33)*(1+SUM($B116:$B$228))</f>
        <v>176.79410000000001</v>
      </c>
      <c r="S116" s="4">
        <f>Forward!S116*(1+SUM($B116:$B$228))+(-'Swap - Encargos'!$L33)*(1+SUM($B116:$B$228))+('Swap - Encargos'!AF33)*(1+SUM($B116:$B$228))</f>
        <v>174.59790000000001</v>
      </c>
      <c r="T116" s="4">
        <f>Forward!T116*(1+SUM($B116:$B$228))+(-'Swap - Encargos'!$L33)*(1+SUM($B116:$B$228))+('Swap - Encargos'!AG33)*(1+SUM($B116:$B$228))</f>
        <v>165.81310000000002</v>
      </c>
      <c r="U116" s="4">
        <f>Forward!U116*(1+SUM($B116:$B$228))</f>
        <v>0</v>
      </c>
      <c r="V116" s="6"/>
      <c r="W116" s="20">
        <f t="shared" si="0"/>
        <v>215.22760000000002</v>
      </c>
      <c r="X116" s="20">
        <f t="shared" si="1"/>
        <v>211.39610761316877</v>
      </c>
      <c r="Y116" s="23">
        <f t="shared" si="2"/>
        <v>202.16021000000003</v>
      </c>
      <c r="Z116" s="23">
        <f t="shared" si="3"/>
        <v>205.01790416666668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173.78794999999994</v>
      </c>
      <c r="AJ116" s="9">
        <f t="shared" si="8"/>
        <v>0.44673779749935433</v>
      </c>
      <c r="AK116" s="9">
        <f t="shared" si="9"/>
        <v>0.44673779749935433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  <c r="AS116" s="30"/>
      <c r="BN116" s="30"/>
      <c r="CA116" s="31"/>
      <c r="CV116" s="31"/>
    </row>
    <row r="117" spans="1:100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Encargos'!$L34)*(1+SUM($B117:$B$228))+('Swap - Encargos'!Z34)*(1+SUM($B117:$B$228))</f>
        <v>191.5025</v>
      </c>
      <c r="N117" s="4">
        <f>Forward!N117*(1+SUM($B117:$B$228))+(-'Swap - Encargos'!$L34)*(1+SUM($B117:$B$228))+('Swap - Encargos'!AA34)*(1+SUM($B117:$B$228))</f>
        <v>213.38850000000002</v>
      </c>
      <c r="O117" s="4">
        <f>Forward!O117*(1+SUM($B117:$B$228))+(-'Swap - Encargos'!$L34)*(1+SUM($B117:$B$228))+('Swap - Encargos'!AB34)*(1+SUM($B117:$B$228))</f>
        <v>200.2569</v>
      </c>
      <c r="P117" s="4">
        <f>Forward!P117*(1+SUM($B117:$B$228))+(-'Swap - Encargos'!$L34)*(1+SUM($B117:$B$228))+('Swap - Encargos'!AC34)*(1+SUM($B117:$B$228))</f>
        <v>188.21960000000001</v>
      </c>
      <c r="Q117" s="4">
        <f>Forward!Q117*(1+SUM($B117:$B$228))+(-'Swap - Encargos'!$L34)*(1+SUM($B117:$B$228))+('Swap - Encargos'!AD34)*(1+SUM($B117:$B$228))</f>
        <v>182.74809999999999</v>
      </c>
      <c r="R117" s="4">
        <f>Forward!R117*(1+SUM($B117:$B$228))+(-'Swap - Encargos'!$L34)*(1+SUM($B117:$B$228))+('Swap - Encargos'!AE34)*(1+SUM($B117:$B$228))</f>
        <v>177.2766</v>
      </c>
      <c r="S117" s="4">
        <f>Forward!S117*(1+SUM($B117:$B$228))+(-'Swap - Encargos'!$L34)*(1+SUM($B117:$B$228))+('Swap - Encargos'!AF34)*(1+SUM($B117:$B$228))</f>
        <v>169.6165</v>
      </c>
      <c r="T117" s="4">
        <f>Forward!T117*(1+SUM($B117:$B$228))+(-'Swap - Encargos'!$L34)*(1+SUM($B117:$B$228))+('Swap - Encargos'!AG34)*(1+SUM($B117:$B$228))</f>
        <v>167.42790000000002</v>
      </c>
      <c r="U117" s="4">
        <f>Forward!U117*(1+SUM($B117:$B$228))</f>
        <v>0</v>
      </c>
      <c r="V117" s="6"/>
      <c r="W117" s="20">
        <f t="shared" si="0"/>
        <v>201.07762500000001</v>
      </c>
      <c r="X117" s="20">
        <f t="shared" si="1"/>
        <v>211.39610761316877</v>
      </c>
      <c r="Y117" s="23">
        <f t="shared" si="2"/>
        <v>193.56343166666665</v>
      </c>
      <c r="Z117" s="23">
        <f t="shared" si="3"/>
        <v>205.01790416666668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187.93792499999995</v>
      </c>
      <c r="AJ117" s="9">
        <f t="shared" si="8"/>
        <v>0.48311160055170022</v>
      </c>
      <c r="AK117" s="9">
        <f t="shared" si="9"/>
        <v>0.48311160055170022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  <c r="AS117" s="30"/>
      <c r="BN117" s="30"/>
      <c r="CA117" s="31"/>
      <c r="CV117" s="31"/>
    </row>
    <row r="118" spans="1:100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Encargos'!$L35)*(1+SUM($B118:$B$228))+('Swap - Encargos'!Z35)*(1+SUM($B118:$B$228))</f>
        <v>238.14320000000004</v>
      </c>
      <c r="N118" s="4">
        <f>Forward!N118*(1+SUM($B118:$B$228))+(-'Swap - Encargos'!$L35)*(1+SUM($B118:$B$228))+('Swap - Encargos'!AA35)*(1+SUM($B118:$B$228))</f>
        <v>227.21920000000003</v>
      </c>
      <c r="O118" s="4">
        <f>Forward!O118*(1+SUM($B118:$B$228))+(-'Swap - Encargos'!$L35)*(1+SUM($B118:$B$228))+('Swap - Encargos'!AB35)*(1+SUM($B118:$B$228))</f>
        <v>207.55600000000004</v>
      </c>
      <c r="P118" s="4">
        <f>Forward!P118*(1+SUM($B118:$B$228))+(-'Swap - Encargos'!$L35)*(1+SUM($B118:$B$228))+('Swap - Encargos'!AC35)*(1+SUM($B118:$B$228))</f>
        <v>188.98520000000002</v>
      </c>
      <c r="Q118" s="4">
        <f>Forward!Q118*(1+SUM($B118:$B$228))+(-'Swap - Encargos'!$L35)*(1+SUM($B118:$B$228))+('Swap - Encargos'!AD35)*(1+SUM($B118:$B$228))</f>
        <v>186.80040000000002</v>
      </c>
      <c r="R118" s="4">
        <f>Forward!R118*(1+SUM($B118:$B$228))+(-'Swap - Encargos'!$L35)*(1+SUM($B118:$B$228))+('Swap - Encargos'!AE35)*(1+SUM($B118:$B$228))</f>
        <v>179.15360000000004</v>
      </c>
      <c r="S118" s="4">
        <f>Forward!S118*(1+SUM($B118:$B$228))+(-'Swap - Encargos'!$L35)*(1+SUM($B118:$B$228))+('Swap - Encargos'!AF35)*(1+SUM($B118:$B$228))</f>
        <v>173.69160000000002</v>
      </c>
      <c r="T118" s="4">
        <f>Forward!T118*(1+SUM($B118:$B$228))+(-'Swap - Encargos'!$L35)*(1+SUM($B118:$B$228))+('Swap - Encargos'!AG35)*(1+SUM($B118:$B$228))</f>
        <v>169.32200000000003</v>
      </c>
      <c r="U118" s="4">
        <f>Forward!U118*(1+SUM($B118:$B$228))</f>
        <v>0</v>
      </c>
      <c r="V118" s="6"/>
      <c r="W118" s="20">
        <f t="shared" si="0"/>
        <v>213.38213333333337</v>
      </c>
      <c r="X118" s="20">
        <f t="shared" si="1"/>
        <v>211.39610761316877</v>
      </c>
      <c r="Y118" s="23">
        <f t="shared" si="2"/>
        <v>201.87552000000002</v>
      </c>
      <c r="Z118" s="23">
        <f t="shared" si="3"/>
        <v>205.01790416666668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175.63341666666659</v>
      </c>
      <c r="AJ118" s="9">
        <f t="shared" si="8"/>
        <v>0.45148173811218245</v>
      </c>
      <c r="AK118" s="9">
        <f t="shared" si="9"/>
        <v>0.45148173811218245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  <c r="AS118" s="30"/>
      <c r="BN118" s="30"/>
      <c r="CA118" s="31"/>
      <c r="CV118" s="31"/>
    </row>
    <row r="119" spans="1:100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Encargos'!$L36)*(1+SUM($B119:$B$228))+('Swap - Encargos'!Z36)*(1+SUM($B119:$B$228))</f>
        <v>338.36800000000005</v>
      </c>
      <c r="N119" s="4">
        <f>Forward!N119*(1+SUM($B119:$B$228))+(-'Swap - Encargos'!$L36)*(1+SUM($B119:$B$228))+('Swap - Encargos'!AA36)*(1+SUM($B119:$B$228))</f>
        <v>256.76800000000003</v>
      </c>
      <c r="O119" s="4">
        <f>Forward!O119*(1+SUM($B119:$B$228))+(-'Swap - Encargos'!$L36)*(1+SUM($B119:$B$228))+('Swap - Encargos'!AB36)*(1+SUM($B119:$B$228))</f>
        <v>209.98400000000001</v>
      </c>
      <c r="P119" s="4">
        <f>Forward!P119*(1+SUM($B119:$B$228))+(-'Swap - Encargos'!$L36)*(1+SUM($B119:$B$228))+('Swap - Encargos'!AC36)*(1+SUM($B119:$B$228))</f>
        <v>186.048</v>
      </c>
      <c r="Q119" s="4">
        <f>Forward!Q119*(1+SUM($B119:$B$228))+(-'Swap - Encargos'!$L36)*(1+SUM($B119:$B$228))+('Swap - Encargos'!AD36)*(1+SUM($B119:$B$228))</f>
        <v>182.78400000000002</v>
      </c>
      <c r="R119" s="4">
        <f>Forward!R119*(1+SUM($B119:$B$228))+(-'Swap - Encargos'!$L36)*(1+SUM($B119:$B$228))+('Swap - Encargos'!AE36)*(1+SUM($B119:$B$228))</f>
        <v>177.34400000000002</v>
      </c>
      <c r="S119" s="4">
        <f>Forward!S119*(1+SUM($B119:$B$228))+(-'Swap - Encargos'!$L36)*(1+SUM($B119:$B$228))+('Swap - Encargos'!AF36)*(1+SUM($B119:$B$228))</f>
        <v>172.99200000000002</v>
      </c>
      <c r="T119" s="4">
        <f>Forward!T119*(1+SUM($B119:$B$228))+(-'Swap - Encargos'!$L36)*(1+SUM($B119:$B$228))+('Swap - Encargos'!AG36)*(1+SUM($B119:$B$228))</f>
        <v>167.55200000000002</v>
      </c>
      <c r="U119" s="4">
        <f>Forward!U119*(1+SUM($B119:$B$228))</f>
        <v>0</v>
      </c>
      <c r="V119" s="6"/>
      <c r="W119" s="20">
        <f t="shared" si="0"/>
        <v>230.29333333333338</v>
      </c>
      <c r="X119" s="20">
        <f t="shared" si="1"/>
        <v>211.39610761316877</v>
      </c>
      <c r="Y119" s="23">
        <f t="shared" si="2"/>
        <v>210.63680000000002</v>
      </c>
      <c r="Z119" s="23">
        <f t="shared" si="3"/>
        <v>205.01790416666668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158.72221666666658</v>
      </c>
      <c r="AJ119" s="9">
        <f t="shared" si="8"/>
        <v>0.40800995401511997</v>
      </c>
      <c r="AK119" s="9">
        <f t="shared" si="9"/>
        <v>0.40800995401511997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  <c r="AS119" s="30"/>
      <c r="BN119" s="30"/>
      <c r="CA119" s="31"/>
      <c r="CV119" s="31"/>
    </row>
    <row r="120" spans="1:100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Encargos'!$L37)*(1+SUM($B120:$B$228))+('Swap - Encargos'!Z37)*(1+SUM($B120:$B$228))</f>
        <v>296.63240000000002</v>
      </c>
      <c r="N120" s="4">
        <f>Forward!N120*(1+SUM($B120:$B$228))+(-'Swap - Encargos'!$L37)*(1+SUM($B120:$B$228))+('Swap - Encargos'!AA37)*(1+SUM($B120:$B$228))</f>
        <v>182.95939999999999</v>
      </c>
      <c r="O120" s="4">
        <f>Forward!O120*(1+SUM($B120:$B$228))+(-'Swap - Encargos'!$L37)*(1+SUM($B120:$B$228))+('Swap - Encargos'!AB37)*(1+SUM($B120:$B$228))</f>
        <v>197.03319999999999</v>
      </c>
      <c r="P120" s="4">
        <f>Forward!P120*(1+SUM($B120:$B$228))+(-'Swap - Encargos'!$L37)*(1+SUM($B120:$B$228))+('Swap - Encargos'!AC37)*(1+SUM($B120:$B$228))</f>
        <v>185.12459999999999</v>
      </c>
      <c r="Q120" s="4">
        <f>Forward!Q120*(1+SUM($B120:$B$228))+(-'Swap - Encargos'!$L37)*(1+SUM($B120:$B$228))+('Swap - Encargos'!AD37)*(1+SUM($B120:$B$228))</f>
        <v>179.7116</v>
      </c>
      <c r="R120" s="4">
        <f>Forward!R120*(1+SUM($B120:$B$228))+(-'Swap - Encargos'!$L37)*(1+SUM($B120:$B$228))+('Swap - Encargos'!AE37)*(1+SUM($B120:$B$228))</f>
        <v>173.21600000000001</v>
      </c>
      <c r="S120" s="4">
        <f>Forward!S120*(1+SUM($B120:$B$228))+(-'Swap - Encargos'!$L37)*(1+SUM($B120:$B$228))+('Swap - Encargos'!AF37)*(1+SUM($B120:$B$228))</f>
        <v>166.72039999999998</v>
      </c>
      <c r="T120" s="4">
        <f>Forward!T120*(1+SUM($B120:$B$228))+(-'Swap - Encargos'!$L37)*(1+SUM($B120:$B$228))+('Swap - Encargos'!AG37)*(1+SUM($B120:$B$228))</f>
        <v>161.3074</v>
      </c>
      <c r="U120" s="4">
        <f>Forward!U120*(1+SUM($B120:$B$228))</f>
        <v>0</v>
      </c>
      <c r="V120" s="6"/>
      <c r="W120" s="20">
        <f t="shared" si="0"/>
        <v>194.56727777777778</v>
      </c>
      <c r="X120" s="20">
        <f t="shared" si="1"/>
        <v>211.39610761316877</v>
      </c>
      <c r="Y120" s="23">
        <f t="shared" si="2"/>
        <v>187.72283999999999</v>
      </c>
      <c r="Z120" s="23">
        <f t="shared" si="3"/>
        <v>205.01790416666668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194.44827222222219</v>
      </c>
      <c r="AJ120" s="9">
        <f t="shared" si="8"/>
        <v>0.49984704267534347</v>
      </c>
      <c r="AK120" s="9">
        <f t="shared" si="9"/>
        <v>0.49984704267534347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  <c r="AS120" s="30"/>
      <c r="BN120" s="30"/>
      <c r="CA120" s="31"/>
      <c r="CV120" s="31"/>
    </row>
    <row r="121" spans="1:100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Encargos'!$L38)*(1+SUM($B121:$B$228))+('Swap - Encargos'!Z38)*(1+SUM($B121:$B$228))</f>
        <v>116.4996</v>
      </c>
      <c r="N121" s="4">
        <f>Forward!N121*(1+SUM($B121:$B$228))+(-'Swap - Encargos'!$L38)*(1+SUM($B121:$B$228))+('Swap - Encargos'!AA38)*(1+SUM($B121:$B$228))</f>
        <v>185.53640000000001</v>
      </c>
      <c r="O121" s="4">
        <f>Forward!O121*(1+SUM($B121:$B$228))+(-'Swap - Encargos'!$L38)*(1+SUM($B121:$B$228))+('Swap - Encargos'!AB38)*(1+SUM($B121:$B$228))</f>
        <v>196.32340000000002</v>
      </c>
      <c r="P121" s="4">
        <f>Forward!P121*(1+SUM($B121:$B$228))+(-'Swap - Encargos'!$L38)*(1+SUM($B121:$B$228))+('Swap - Encargos'!AC38)*(1+SUM($B121:$B$228))</f>
        <v>190.92990000000003</v>
      </c>
      <c r="Q121" s="4">
        <f>Forward!Q121*(1+SUM($B121:$B$228))+(-'Swap - Encargos'!$L38)*(1+SUM($B121:$B$228))+('Swap - Encargos'!AD38)*(1+SUM($B121:$B$228))</f>
        <v>184.45769999999999</v>
      </c>
      <c r="R121" s="4">
        <f>Forward!R121*(1+SUM($B121:$B$228))+(-'Swap - Encargos'!$L38)*(1+SUM($B121:$B$228))+('Swap - Encargos'!AE38)*(1+SUM($B121:$B$228))</f>
        <v>181.22160000000002</v>
      </c>
      <c r="S121" s="4">
        <f>Forward!S121*(1+SUM($B121:$B$228))+(-'Swap - Encargos'!$L38)*(1+SUM($B121:$B$228))+('Swap - Encargos'!AF38)*(1+SUM($B121:$B$228))</f>
        <v>174.74940000000001</v>
      </c>
      <c r="T121" s="4">
        <f>Forward!T121*(1+SUM($B121:$B$228))+(-'Swap - Encargos'!$L38)*(1+SUM($B121:$B$228))+('Swap - Encargos'!AG38)*(1+SUM($B121:$B$228))</f>
        <v>171.51330000000002</v>
      </c>
      <c r="U121" s="4">
        <f>Forward!U121*(1+SUM($B121:$B$228))</f>
        <v>0</v>
      </c>
      <c r="V121" s="6"/>
      <c r="W121" s="20">
        <f t="shared" si="0"/>
        <v>188.8623916666667</v>
      </c>
      <c r="X121" s="20">
        <f t="shared" si="1"/>
        <v>211.39610761316877</v>
      </c>
      <c r="Y121" s="23">
        <f t="shared" si="2"/>
        <v>186.61510000000004</v>
      </c>
      <c r="Z121" s="23">
        <f t="shared" si="3"/>
        <v>205.01790416666668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200.15315833333327</v>
      </c>
      <c r="AJ121" s="9">
        <f t="shared" si="8"/>
        <v>0.51451197345024713</v>
      </c>
      <c r="AK121" s="9">
        <f t="shared" si="9"/>
        <v>0.51451197345024713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  <c r="AS121" s="30"/>
      <c r="BN121" s="30"/>
      <c r="CA121" s="31"/>
      <c r="CV121" s="31"/>
    </row>
    <row r="122" spans="1:100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Encargos'!$L39)*(1+SUM($B122:$B$228))+('Swap - Encargos'!AA39)*(1+SUM($B122:$B$228))</f>
        <v>177.12749999999997</v>
      </c>
      <c r="O122" s="4">
        <f>Forward!O122*(1+SUM($B122:$B$228))+(-'Swap - Encargos'!$L39)*(1+SUM($B122:$B$228))+('Swap - Encargos'!AB39)*(1+SUM($B122:$B$228))</f>
        <v>206.11199999999997</v>
      </c>
      <c r="P122" s="4">
        <f>Forward!P122*(1+SUM($B122:$B$228))+(-'Swap - Encargos'!$L39)*(1+SUM($B122:$B$228))+('Swap - Encargos'!AC39)*(1+SUM($B122:$B$228))</f>
        <v>182.49499999999998</v>
      </c>
      <c r="Q122" s="4">
        <f>Forward!Q122*(1+SUM($B122:$B$228))+(-'Swap - Encargos'!$L39)*(1+SUM($B122:$B$228))+('Swap - Encargos'!AD39)*(1+SUM($B122:$B$228))</f>
        <v>177.12749999999997</v>
      </c>
      <c r="R122" s="4">
        <f>Forward!R122*(1+SUM($B122:$B$228))+(-'Swap - Encargos'!$L39)*(1+SUM($B122:$B$228))+('Swap - Encargos'!AE39)*(1+SUM($B122:$B$228))</f>
        <v>173.90699999999995</v>
      </c>
      <c r="S122" s="4">
        <f>Forward!S122*(1+SUM($B122:$B$228))+(-'Swap - Encargos'!$L39)*(1+SUM($B122:$B$228))+('Swap - Encargos'!AF39)*(1+SUM($B122:$B$228))</f>
        <v>169.61299999999994</v>
      </c>
      <c r="T122" s="4">
        <f>Forward!T122*(1+SUM($B122:$B$228))+(-'Swap - Encargos'!$L39)*(1+SUM($B122:$B$228))+('Swap - Encargos'!AG39)*(1+SUM($B122:$B$228))</f>
        <v>164.24549999999999</v>
      </c>
      <c r="U122" s="4">
        <f>Forward!U122*(1+SUM($B122:$B$228))</f>
        <v>0</v>
      </c>
      <c r="V122" s="6"/>
      <c r="W122" s="20">
        <f t="shared" si="0"/>
        <v>188.57816666666665</v>
      </c>
      <c r="X122" s="20">
        <f t="shared" si="1"/>
        <v>211.39610761316877</v>
      </c>
      <c r="Y122" s="23">
        <f t="shared" si="2"/>
        <v>183.35379999999998</v>
      </c>
      <c r="Z122" s="23">
        <f t="shared" si="3"/>
        <v>205.01790416666668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217.5268833333333</v>
      </c>
      <c r="AJ122" s="9">
        <f t="shared" si="8"/>
        <v>0.53564190677592738</v>
      </c>
      <c r="AK122" s="9">
        <f t="shared" si="9"/>
        <v>0.53564190677592738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  <c r="AS122" s="30"/>
      <c r="BN122" s="30"/>
      <c r="CA122" s="31"/>
      <c r="CV122" s="31"/>
    </row>
    <row r="123" spans="1:100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Encargos'!$L40)*(1+SUM($B123:$B$228))+('Swap - Encargos'!AA40)*(1+SUM($B123:$B$228))</f>
        <v>232.60230000000001</v>
      </c>
      <c r="O123" s="4">
        <f>Forward!O123*(1+SUM($B123:$B$228))+(-'Swap - Encargos'!$L40)*(1+SUM($B123:$B$228))+('Swap - Encargos'!AB40)*(1+SUM($B123:$B$228))</f>
        <v>227.24279999999999</v>
      </c>
      <c r="P123" s="4">
        <f>Forward!P123*(1+SUM($B123:$B$228))+(-'Swap - Encargos'!$L40)*(1+SUM($B123:$B$228))+('Swap - Encargos'!AC40)*(1+SUM($B123:$B$228))</f>
        <v>201.5172</v>
      </c>
      <c r="Q123" s="4">
        <f>Forward!Q123*(1+SUM($B123:$B$228))+(-'Swap - Encargos'!$L40)*(1+SUM($B123:$B$228))+('Swap - Encargos'!AD40)*(1+SUM($B123:$B$228))</f>
        <v>187.58249999999998</v>
      </c>
      <c r="R123" s="4">
        <f>Forward!R123*(1+SUM($B123:$B$228))+(-'Swap - Encargos'!$L40)*(1+SUM($B123:$B$228))+('Swap - Encargos'!AE40)*(1+SUM($B123:$B$228))</f>
        <v>180.07920000000001</v>
      </c>
      <c r="S123" s="4">
        <f>Forward!S123*(1+SUM($B123:$B$228))+(-'Swap - Encargos'!$L40)*(1+SUM($B123:$B$228))+('Swap - Encargos'!AF40)*(1+SUM($B123:$B$228))</f>
        <v>174.71969999999999</v>
      </c>
      <c r="T123" s="4">
        <f>Forward!T123*(1+SUM($B123:$B$228))+(-'Swap - Encargos'!$L40)*(1+SUM($B123:$B$228))+('Swap - Encargos'!AG40)*(1+SUM($B123:$B$228))</f>
        <v>164.00069999999999</v>
      </c>
      <c r="U123" s="4">
        <f>Forward!U123*(1+SUM($B123:$B$228))</f>
        <v>0</v>
      </c>
      <c r="V123" s="6"/>
      <c r="W123" s="20">
        <f t="shared" si="0"/>
        <v>219.20354999999998</v>
      </c>
      <c r="X123" s="20">
        <f t="shared" si="1"/>
        <v>211.39610761316877</v>
      </c>
      <c r="Y123" s="23">
        <f t="shared" si="2"/>
        <v>204.84009</v>
      </c>
      <c r="Z123" s="23">
        <f t="shared" si="3"/>
        <v>205.01790416666668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4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186.90149999999997</v>
      </c>
      <c r="AJ123" s="9">
        <f t="shared" si="8"/>
        <v>0.46022944063364885</v>
      </c>
      <c r="AK123" s="9">
        <f t="shared" si="9"/>
        <v>0.46022944063364885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  <c r="AS123" s="30"/>
      <c r="BN123" s="30"/>
      <c r="CA123" s="31"/>
      <c r="CV123" s="31"/>
    </row>
    <row r="124" spans="1:100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Encargos'!$L41)*(1+SUM($B124:$B$228))+('Swap - Encargos'!AA41)*(1+SUM($B124:$B$228))</f>
        <v>331.40440000000001</v>
      </c>
      <c r="O124" s="4">
        <f>Forward!O124*(1+SUM($B124:$B$228))+(-'Swap - Encargos'!$L41)*(1+SUM($B124:$B$228))+('Swap - Encargos'!AB41)*(1+SUM($B124:$B$228))</f>
        <v>246.7004</v>
      </c>
      <c r="P124" s="4">
        <f>Forward!P124*(1+SUM($B124:$B$228))+(-'Swap - Encargos'!$L41)*(1+SUM($B124:$B$228))+('Swap - Encargos'!AC41)*(1+SUM($B124:$B$228))</f>
        <v>208.58359999999999</v>
      </c>
      <c r="Q124" s="4">
        <f>Forward!Q124*(1+SUM($B124:$B$228))+(-'Swap - Encargos'!$L41)*(1+SUM($B124:$B$228))+('Swap - Encargos'!AD41)*(1+SUM($B124:$B$228))</f>
        <v>191.64279999999997</v>
      </c>
      <c r="R124" s="4">
        <f>Forward!R124*(1+SUM($B124:$B$228))+(-'Swap - Encargos'!$L41)*(1+SUM($B124:$B$228))+('Swap - Encargos'!AE41)*(1+SUM($B124:$B$228))</f>
        <v>186.34879999999998</v>
      </c>
      <c r="S124" s="4">
        <f>Forward!S124*(1+SUM($B124:$B$228))+(-'Swap - Encargos'!$L41)*(1+SUM($B124:$B$228))+('Swap - Encargos'!AF41)*(1+SUM($B124:$B$228))</f>
        <v>184.23119999999997</v>
      </c>
      <c r="T124" s="4">
        <f>Forward!T124*(1+SUM($B124:$B$228))+(-'Swap - Encargos'!$L41)*(1+SUM($B124:$B$228))+('Swap - Encargos'!AG41)*(1+SUM($B124:$B$228))</f>
        <v>170.46679999999998</v>
      </c>
      <c r="U124" s="4">
        <f>Forward!U124*(1+SUM($B124:$B$228))</f>
        <v>0</v>
      </c>
      <c r="V124" s="6"/>
      <c r="W124" s="20">
        <f t="shared" si="0"/>
        <v>254.46493333333333</v>
      </c>
      <c r="X124" s="20">
        <f t="shared" si="1"/>
        <v>211.39610761316877</v>
      </c>
      <c r="Y124" s="23">
        <f t="shared" si="2"/>
        <v>228.03022666666669</v>
      </c>
      <c r="Z124" s="23">
        <f t="shared" si="3"/>
        <v>205.01790416666668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4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151.64011666666661</v>
      </c>
      <c r="AJ124" s="9">
        <f t="shared" si="8"/>
        <v>0.37340120903856439</v>
      </c>
      <c r="AK124" s="9">
        <f t="shared" si="9"/>
        <v>0.37340120903856439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  <c r="AS124" s="30"/>
      <c r="BN124" s="30"/>
      <c r="CA124" s="31"/>
      <c r="CV124" s="31"/>
    </row>
    <row r="125" spans="1:100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Encargos'!$L42)*(1+SUM($B125:$B$228))+('Swap - Encargos'!AA42)*(1+SUM($B125:$B$228))</f>
        <v>378.86399999999998</v>
      </c>
      <c r="O125" s="4">
        <f>Forward!O125*(1+SUM($B125:$B$228))+(-'Swap - Encargos'!$L42)*(1+SUM($B125:$B$228))+('Swap - Encargos'!AB42)*(1+SUM($B125:$B$228))</f>
        <v>276.78120000000001</v>
      </c>
      <c r="P125" s="4">
        <f>Forward!P125*(1+SUM($B125:$B$228))+(-'Swap - Encargos'!$L42)*(1+SUM($B125:$B$228))+('Swap - Encargos'!AC42)*(1+SUM($B125:$B$228))</f>
        <v>219.95160000000001</v>
      </c>
      <c r="Q125" s="4">
        <f>Forward!Q125*(1+SUM($B125:$B$228))+(-'Swap - Encargos'!$L42)*(1+SUM($B125:$B$228))+('Swap - Encargos'!AD42)*(1+SUM($B125:$B$228))</f>
        <v>202.0608</v>
      </c>
      <c r="R125" s="4">
        <f>Forward!R125*(1+SUM($B125:$B$228))+(-'Swap - Encargos'!$L42)*(1+SUM($B125:$B$228))+('Swap - Encargos'!AE42)*(1+SUM($B125:$B$228))</f>
        <v>195.74639999999999</v>
      </c>
      <c r="S125" s="4">
        <f>Forward!S125*(1+SUM($B125:$B$228))+(-'Swap - Encargos'!$L42)*(1+SUM($B125:$B$228))+('Swap - Encargos'!AF42)*(1+SUM($B125:$B$228))</f>
        <v>189.43200000000002</v>
      </c>
      <c r="T125" s="4">
        <f>Forward!T125*(1+SUM($B125:$B$228))+(-'Swap - Encargos'!$L42)*(1+SUM($B125:$B$228))+('Swap - Encargos'!AG42)*(1+SUM($B125:$B$228))</f>
        <v>178.90800000000002</v>
      </c>
      <c r="U125" s="4">
        <f>Forward!U125*(1+SUM($B125:$B$228))</f>
        <v>0</v>
      </c>
      <c r="V125" s="6"/>
      <c r="W125" s="20">
        <f t="shared" si="0"/>
        <v>277.13200000000001</v>
      </c>
      <c r="X125" s="20">
        <f t="shared" si="1"/>
        <v>211.39610761316877</v>
      </c>
      <c r="Y125" s="23">
        <f t="shared" si="2"/>
        <v>245.20920000000004</v>
      </c>
      <c r="Z125" s="23">
        <f t="shared" si="3"/>
        <v>205.01790416666668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4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128.97304999999994</v>
      </c>
      <c r="AJ125" s="9">
        <f t="shared" si="8"/>
        <v>0.31758543756104474</v>
      </c>
      <c r="AK125" s="9">
        <f t="shared" si="9"/>
        <v>0.31758543756104474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  <c r="AS125" s="30"/>
      <c r="BN125" s="30"/>
      <c r="CA125" s="31"/>
      <c r="CV125" s="31"/>
    </row>
    <row r="126" spans="1:100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Encargos'!$L43)*(1+SUM($B126:$B$228))+('Swap - Encargos'!AA43)*(1+SUM($B126:$B$228))</f>
        <v>364.73880000000003</v>
      </c>
      <c r="O126" s="4">
        <f>Forward!O126*(1+SUM($B126:$B$228))+(-'Swap - Encargos'!$L43)*(1+SUM($B126:$B$228))+('Swap - Encargos'!AB43)*(1+SUM($B126:$B$228))</f>
        <v>275.65030000000002</v>
      </c>
      <c r="P126" s="4">
        <f>Forward!P126*(1+SUM($B126:$B$228))+(-'Swap - Encargos'!$L43)*(1+SUM($B126:$B$228))+('Swap - Encargos'!AC43)*(1+SUM($B126:$B$228))</f>
        <v>222.19719999999998</v>
      </c>
      <c r="Q126" s="4">
        <f>Forward!Q126*(1+SUM($B126:$B$228))+(-'Swap - Encargos'!$L43)*(1+SUM($B126:$B$228))+('Swap - Encargos'!AD43)*(1+SUM($B126:$B$228))</f>
        <v>202.2833</v>
      </c>
      <c r="R126" s="4">
        <f>Forward!R126*(1+SUM($B126:$B$228))+(-'Swap - Encargos'!$L43)*(1+SUM($B126:$B$228))+('Swap - Encargos'!AE43)*(1+SUM($B126:$B$228))</f>
        <v>197.0428</v>
      </c>
      <c r="S126" s="4">
        <f>Forward!S126*(1+SUM($B126:$B$228))+(-'Swap - Encargos'!$L43)*(1+SUM($B126:$B$228))+('Swap - Encargos'!AF43)*(1+SUM($B126:$B$228))</f>
        <v>190.7542</v>
      </c>
      <c r="T126" s="4">
        <f>Forward!T126*(1+SUM($B126:$B$228))+(-'Swap - Encargos'!$L43)*(1+SUM($B126:$B$228))+('Swap - Encargos'!AG43)*(1+SUM($B126:$B$228))</f>
        <v>180.27319999999997</v>
      </c>
      <c r="U126" s="4">
        <f>Forward!U126*(1+SUM($B126:$B$228))</f>
        <v>0</v>
      </c>
      <c r="V126" s="6"/>
      <c r="W126" s="20">
        <f t="shared" si="0"/>
        <v>269.47815555555553</v>
      </c>
      <c r="X126" s="20">
        <f t="shared" si="1"/>
        <v>211.39610761316877</v>
      </c>
      <c r="Y126" s="23">
        <f t="shared" si="2"/>
        <v>240.78350666666665</v>
      </c>
      <c r="Z126" s="23">
        <f t="shared" si="3"/>
        <v>205.01790416666668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4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136.62689444444442</v>
      </c>
      <c r="AJ126" s="9">
        <f t="shared" si="8"/>
        <v>0.33643239463396091</v>
      </c>
      <c r="AK126" s="9">
        <f t="shared" si="9"/>
        <v>0.33643239463396091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  <c r="AS126" s="30"/>
      <c r="BN126" s="30"/>
      <c r="CA126" s="31"/>
      <c r="CV126" s="31"/>
    </row>
    <row r="127" spans="1:100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Encargos'!$L44)*(1+SUM($B127:$B$228))+('Swap - Encargos'!AA44)*(1+SUM($B127:$B$228))</f>
        <v>370.10700000000003</v>
      </c>
      <c r="O127" s="4">
        <f>Forward!O127*(1+SUM($B127:$B$228))+(-'Swap - Encargos'!$L44)*(1+SUM($B127:$B$228))+('Swap - Encargos'!AB44)*(1+SUM($B127:$B$228))</f>
        <v>286.46699999999998</v>
      </c>
      <c r="P127" s="4">
        <f>Forward!P127*(1+SUM($B127:$B$228))+(-'Swap - Encargos'!$L44)*(1+SUM($B127:$B$228))+('Swap - Encargos'!AC44)*(1+SUM($B127:$B$228))</f>
        <v>221.64600000000002</v>
      </c>
      <c r="Q127" s="4">
        <f>Forward!Q127*(1+SUM($B127:$B$228))+(-'Swap - Encargos'!$L44)*(1+SUM($B127:$B$228))+('Swap - Encargos'!AD44)*(1+SUM($B127:$B$228))</f>
        <v>202.82700000000003</v>
      </c>
      <c r="R127" s="4">
        <f>Forward!R127*(1+SUM($B127:$B$228))+(-'Swap - Encargos'!$L44)*(1+SUM($B127:$B$228))+('Swap - Encargos'!AE44)*(1+SUM($B127:$B$228))</f>
        <v>198.64500000000001</v>
      </c>
      <c r="S127" s="4">
        <f>Forward!S127*(1+SUM($B127:$B$228))+(-'Swap - Encargos'!$L44)*(1+SUM($B127:$B$228))+('Swap - Encargos'!AF44)*(1+SUM($B127:$B$228))</f>
        <v>191.32650000000001</v>
      </c>
      <c r="T127" s="4">
        <f>Forward!T127*(1+SUM($B127:$B$228))+(-'Swap - Encargos'!$L44)*(1+SUM($B127:$B$228))+('Swap - Encargos'!AG44)*(1+SUM($B127:$B$228))</f>
        <v>181.917</v>
      </c>
      <c r="U127" s="4">
        <f>Forward!U127*(1+SUM($B127:$B$228))</f>
        <v>0</v>
      </c>
      <c r="V127" s="6"/>
      <c r="W127" s="20">
        <f t="shared" si="0"/>
        <v>269.50666666666666</v>
      </c>
      <c r="X127" s="20">
        <f t="shared" si="1"/>
        <v>211.39610761316877</v>
      </c>
      <c r="Y127" s="23">
        <f t="shared" si="2"/>
        <v>241.04002499999999</v>
      </c>
      <c r="Z127" s="23">
        <f t="shared" si="3"/>
        <v>205.01790416666668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4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136.59838333333329</v>
      </c>
      <c r="AJ127" s="9">
        <f t="shared" si="8"/>
        <v>0.33636218838779103</v>
      </c>
      <c r="AK127" s="9">
        <f t="shared" si="9"/>
        <v>0.33636218838779103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  <c r="AS127" s="30"/>
      <c r="BN127" s="30"/>
      <c r="CA127" s="31"/>
      <c r="CV127" s="31"/>
    </row>
    <row r="128" spans="1:100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Encargos'!$L45)*(1+SUM($B128:$B$228))+('Swap - Encargos'!AA45)*(1+SUM($B128:$B$228))</f>
        <v>319.18860000000001</v>
      </c>
      <c r="O128" s="4">
        <f>Forward!O128*(1+SUM($B128:$B$228))+(-'Swap - Encargos'!$L45)*(1+SUM($B128:$B$228))+('Swap - Encargos'!AB45)*(1+SUM($B128:$B$228))</f>
        <v>278.5077</v>
      </c>
      <c r="P128" s="4">
        <f>Forward!P128*(1+SUM($B128:$B$228))+(-'Swap - Encargos'!$L45)*(1+SUM($B128:$B$228))+('Swap - Encargos'!AC45)*(1+SUM($B128:$B$228))</f>
        <v>226.35269999999997</v>
      </c>
      <c r="Q128" s="4">
        <f>Forward!Q128*(1+SUM($B128:$B$228))+(-'Swap - Encargos'!$L45)*(1+SUM($B128:$B$228))+('Swap - Encargos'!AD45)*(1+SUM($B128:$B$228))</f>
        <v>205.49069999999998</v>
      </c>
      <c r="R128" s="4">
        <f>Forward!R128*(1+SUM($B128:$B$228))+(-'Swap - Encargos'!$L45)*(1+SUM($B128:$B$228))+('Swap - Encargos'!AE45)*(1+SUM($B128:$B$228))</f>
        <v>197.14589999999998</v>
      </c>
      <c r="S128" s="4">
        <f>Forward!S128*(1+SUM($B128:$B$228))+(-'Swap - Encargos'!$L45)*(1+SUM($B128:$B$228))+('Swap - Encargos'!AF45)*(1+SUM($B128:$B$228))</f>
        <v>192.97349999999997</v>
      </c>
      <c r="T128" s="4">
        <f>Forward!T128*(1+SUM($B128:$B$228))+(-'Swap - Encargos'!$L45)*(1+SUM($B128:$B$228))+('Swap - Encargos'!AG45)*(1+SUM($B128:$B$228))</f>
        <v>182.54249999999999</v>
      </c>
      <c r="U128" s="4">
        <f>Forward!U128*(1+SUM($B128:$B$228))</f>
        <v>0</v>
      </c>
      <c r="V128" s="6"/>
      <c r="W128" s="20">
        <f t="shared" si="0"/>
        <v>255.73335000000003</v>
      </c>
      <c r="X128" s="20">
        <f t="shared" si="1"/>
        <v>211.39610761316877</v>
      </c>
      <c r="Y128" s="23">
        <f t="shared" si="2"/>
        <v>232.71561</v>
      </c>
      <c r="Z128" s="23">
        <f t="shared" si="3"/>
        <v>205.01790416666668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4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150.37169999999992</v>
      </c>
      <c r="AJ128" s="9">
        <f t="shared" si="8"/>
        <v>0.37027783820959609</v>
      </c>
      <c r="AK128" s="9">
        <f t="shared" si="9"/>
        <v>0.37027783820959609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  <c r="AS128" s="30"/>
      <c r="BN128" s="30"/>
      <c r="CA128" s="31"/>
      <c r="CV128" s="31"/>
    </row>
    <row r="129" spans="1:100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Encargos'!$L46)*(1+SUM($B129:$B$228))+('Swap - Encargos'!AA46)*(1+SUM($B129:$B$228))</f>
        <v>296.54250000000002</v>
      </c>
      <c r="O129" s="4">
        <f>Forward!O129*(1+SUM($B129:$B$228))+(-'Swap - Encargos'!$L46)*(1+SUM($B129:$B$228))+('Swap - Encargos'!AB46)*(1+SUM($B129:$B$228))</f>
        <v>269.48949999999996</v>
      </c>
      <c r="P129" s="4">
        <f>Forward!P129*(1+SUM($B129:$B$228))+(-'Swap - Encargos'!$L46)*(1+SUM($B129:$B$228))+('Swap - Encargos'!AC46)*(1+SUM($B129:$B$228))</f>
        <v>224.74799999999999</v>
      </c>
      <c r="Q129" s="4">
        <f>Forward!Q129*(1+SUM($B129:$B$228))+(-'Swap - Encargos'!$L46)*(1+SUM($B129:$B$228))+('Swap - Encargos'!AD46)*(1+SUM($B129:$B$228))</f>
        <v>202.89750000000001</v>
      </c>
      <c r="R129" s="4">
        <f>Forward!R129*(1+SUM($B129:$B$228))+(-'Swap - Encargos'!$L46)*(1+SUM($B129:$B$228))+('Swap - Encargos'!AE46)*(1+SUM($B129:$B$228))</f>
        <v>197.69499999999999</v>
      </c>
      <c r="S129" s="4">
        <f>Forward!S129*(1+SUM($B129:$B$228))+(-'Swap - Encargos'!$L46)*(1+SUM($B129:$B$228))+('Swap - Encargos'!AF46)*(1+SUM($B129:$B$228))</f>
        <v>193.53300000000002</v>
      </c>
      <c r="T129" s="4">
        <f>Forward!T129*(1+SUM($B129:$B$228))+(-'Swap - Encargos'!$L46)*(1+SUM($B129:$B$228))+('Swap - Encargos'!AG46)*(1+SUM($B129:$B$228))</f>
        <v>185.209</v>
      </c>
      <c r="U129" s="4">
        <f>Forward!U129*(1+SUM($B129:$B$228))</f>
        <v>0</v>
      </c>
      <c r="V129" s="6"/>
      <c r="W129" s="20">
        <f t="shared" si="0"/>
        <v>245.38458333333332</v>
      </c>
      <c r="X129" s="20">
        <f t="shared" si="1"/>
        <v>211.39610761316877</v>
      </c>
      <c r="Y129" s="23">
        <f t="shared" si="2"/>
        <v>226.25672499999999</v>
      </c>
      <c r="Z129" s="23">
        <f t="shared" si="3"/>
        <v>205.01790416666668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4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160.72046666666662</v>
      </c>
      <c r="AJ129" s="9">
        <f t="shared" si="8"/>
        <v>0.39576081771617133</v>
      </c>
      <c r="AK129" s="9">
        <f t="shared" si="9"/>
        <v>0.39576081771617133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  <c r="AS129" s="30"/>
      <c r="BN129" s="30"/>
      <c r="CA129" s="31"/>
      <c r="CV129" s="31"/>
    </row>
    <row r="130" spans="1:100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Encargos'!$L47)*(1+SUM($B130:$B$228))+('Swap - Encargos'!AA47)*(1+SUM($B130:$B$228))</f>
        <v>336.43680000000001</v>
      </c>
      <c r="O130" s="4">
        <f>Forward!O130*(1+SUM($B130:$B$228))+(-'Swap - Encargos'!$L47)*(1+SUM($B130:$B$228))+('Swap - Encargos'!AB47)*(1+SUM($B130:$B$228))</f>
        <v>292.68960000000004</v>
      </c>
      <c r="P130" s="4">
        <f>Forward!P130*(1+SUM($B130:$B$228))+(-'Swap - Encargos'!$L47)*(1+SUM($B130:$B$228))+('Swap - Encargos'!AC47)*(1+SUM($B130:$B$228))</f>
        <v>241.65120000000005</v>
      </c>
      <c r="Q130" s="4">
        <f>Forward!Q130*(1+SUM($B130:$B$228))+(-'Swap - Encargos'!$L47)*(1+SUM($B130:$B$228))+('Swap - Encargos'!AD47)*(1+SUM($B130:$B$228))</f>
        <v>219.77760000000004</v>
      </c>
      <c r="R130" s="4">
        <f>Forward!R130*(1+SUM($B130:$B$228))+(-'Swap - Encargos'!$L47)*(1+SUM($B130:$B$228))+('Swap - Encargos'!AE47)*(1+SUM($B130:$B$228))</f>
        <v>214.56960000000004</v>
      </c>
      <c r="S130" s="4">
        <f>Forward!S130*(1+SUM($B130:$B$228))+(-'Swap - Encargos'!$L47)*(1+SUM($B130:$B$228))+('Swap - Encargos'!AF47)*(1+SUM($B130:$B$228))</f>
        <v>209.36160000000004</v>
      </c>
      <c r="T130" s="4">
        <f>Forward!T130*(1+SUM($B130:$B$228))+(-'Swap - Encargos'!$L47)*(1+SUM($B130:$B$228))+('Swap - Encargos'!AG47)*(1+SUM($B130:$B$228))</f>
        <v>198.94560000000004</v>
      </c>
      <c r="U130" s="4">
        <f>Forward!U130*(1+SUM($B130:$B$228))</f>
        <v>0</v>
      </c>
      <c r="V130" s="6"/>
      <c r="W130" s="20">
        <f t="shared" si="0"/>
        <v>264.33493333333337</v>
      </c>
      <c r="X130" s="20">
        <f t="shared" si="1"/>
        <v>211.39610761316877</v>
      </c>
      <c r="Y130" s="23">
        <f t="shared" si="2"/>
        <v>244.08160000000004</v>
      </c>
      <c r="Z130" s="23">
        <f t="shared" si="3"/>
        <v>205.01790416666668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4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7"/>
        <v>141.77011666666658</v>
      </c>
      <c r="AJ130" s="9">
        <f t="shared" si="8"/>
        <v>0.34909715273589087</v>
      </c>
      <c r="AK130" s="9">
        <f t="shared" si="9"/>
        <v>0.34909715273589087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  <c r="AS130" s="30"/>
      <c r="BN130" s="30"/>
      <c r="CA130" s="31"/>
      <c r="CV130" s="31"/>
    </row>
    <row r="131" spans="1:100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Encargos'!$L48)*(1+SUM($B131:$B$228))+('Swap - Encargos'!AA48)*(1+SUM($B131:$B$228))</f>
        <v>323.48160000000001</v>
      </c>
      <c r="O131" s="4">
        <f>Forward!O131*(1+SUM($B131:$B$228))+(-'Swap - Encargos'!$L48)*(1+SUM($B131:$B$228))+('Swap - Encargos'!AB48)*(1+SUM($B131:$B$228))</f>
        <v>280.97280000000001</v>
      </c>
      <c r="P131" s="4">
        <f>Forward!P131*(1+SUM($B131:$B$228))+(-'Swap - Encargos'!$L48)*(1+SUM($B131:$B$228))+('Swap - Encargos'!AC48)*(1+SUM($B131:$B$228))</f>
        <v>241.5744</v>
      </c>
      <c r="Q131" s="4">
        <f>Forward!Q131*(1+SUM($B131:$B$228))+(-'Swap - Encargos'!$L48)*(1+SUM($B131:$B$228))+('Swap - Encargos'!AD48)*(1+SUM($B131:$B$228))</f>
        <v>231.2064</v>
      </c>
      <c r="R131" s="4">
        <f>Forward!R131*(1+SUM($B131:$B$228))+(-'Swap - Encargos'!$L48)*(1+SUM($B131:$B$228))+('Swap - Encargos'!AE48)*(1+SUM($B131:$B$228))</f>
        <v>222.91199999999998</v>
      </c>
      <c r="S131" s="4">
        <f>Forward!S131*(1+SUM($B131:$B$228))+(-'Swap - Encargos'!$L48)*(1+SUM($B131:$B$228))+('Swap - Encargos'!AF48)*(1+SUM($B131:$B$228))</f>
        <v>217.72799999999995</v>
      </c>
      <c r="T131" s="4">
        <f>Forward!T131*(1+SUM($B131:$B$228))+(-'Swap - Encargos'!$L48)*(1+SUM($B131:$B$228))+('Swap - Encargos'!AG48)*(1+SUM($B131:$B$228))</f>
        <v>210.47039999999996</v>
      </c>
      <c r="U131" s="4">
        <f>Forward!U131*(1+SUM($B131:$B$228))</f>
        <v>0</v>
      </c>
      <c r="V131" s="6"/>
      <c r="W131" s="20">
        <f t="shared" si="0"/>
        <v>258.94080000000002</v>
      </c>
      <c r="X131" s="20">
        <f t="shared" si="1"/>
        <v>211.39610761316877</v>
      </c>
      <c r="Y131" s="23">
        <f t="shared" si="2"/>
        <v>244.16640000000001</v>
      </c>
      <c r="Z131" s="23">
        <f t="shared" si="3"/>
        <v>205.01790416666668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4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7"/>
        <v>147.16424999999992</v>
      </c>
      <c r="AJ131" s="9">
        <f t="shared" si="8"/>
        <v>0.36237975863634286</v>
      </c>
      <c r="AK131" s="9">
        <f>IF(AJ131&gt;0,AJ131,0)</f>
        <v>0.36237975863634286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  <c r="AS131" s="30"/>
      <c r="BN131" s="30"/>
      <c r="CA131" s="31"/>
      <c r="CV131" s="31"/>
    </row>
    <row r="132" spans="1:100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Encargos'!$L49)*(1+SUM($B132:$B$228))+('Swap - Encargos'!AA49)*(1+SUM($B132:$B$228))</f>
        <v>297.30330000000004</v>
      </c>
      <c r="O132" s="4">
        <f>Forward!O132*(1+SUM($B132:$B$228))+(-'Swap - Encargos'!$L49)*(1+SUM($B132:$B$228))+('Swap - Encargos'!AB49)*(1+SUM($B132:$B$228))</f>
        <v>279.69299999999998</v>
      </c>
      <c r="P132" s="4">
        <f>Forward!P132*(1+SUM($B132:$B$228))+(-'Swap - Encargos'!$L49)*(1+SUM($B132:$B$228))+('Swap - Encargos'!AC49)*(1+SUM($B132:$B$228))</f>
        <v>231.00569999999999</v>
      </c>
      <c r="Q132" s="4">
        <f>Forward!Q132*(1+SUM($B132:$B$228))+(-'Swap - Encargos'!$L49)*(1+SUM($B132:$B$228))+('Swap - Encargos'!AD49)*(1+SUM($B132:$B$228))</f>
        <v>222.71850000000001</v>
      </c>
      <c r="R132" s="4">
        <f>Forward!R132*(1+SUM($B132:$B$228))+(-'Swap - Encargos'!$L49)*(1+SUM($B132:$B$228))+('Swap - Encargos'!AE49)*(1+SUM($B132:$B$228))</f>
        <v>218.57490000000001</v>
      </c>
      <c r="S132" s="4">
        <f>Forward!S132*(1+SUM($B132:$B$228))+(-'Swap - Encargos'!$L49)*(1+SUM($B132:$B$228))+('Swap - Encargos'!AF49)*(1+SUM($B132:$B$228))</f>
        <v>213.3954</v>
      </c>
      <c r="T132" s="4">
        <f>Forward!T132*(1+SUM($B132:$B$228))+(-'Swap - Encargos'!$L49)*(1+SUM($B132:$B$228))+('Swap - Encargos'!AG49)*(1+SUM($B132:$B$228))</f>
        <v>202.00049999999999</v>
      </c>
      <c r="U132" s="4">
        <f>Forward!U132*(1+SUM($B132:$B$228))</f>
        <v>0</v>
      </c>
      <c r="V132" s="6"/>
      <c r="W132" s="20">
        <f t="shared" si="0"/>
        <v>248.61599999999999</v>
      </c>
      <c r="X132" s="20">
        <f t="shared" si="1"/>
        <v>211.39610761316877</v>
      </c>
      <c r="Y132" s="23">
        <f t="shared" si="2"/>
        <v>235.87442999999999</v>
      </c>
      <c r="Z132" s="23">
        <f t="shared" si="3"/>
        <v>205.01790416666668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4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7"/>
        <v>157.48904999999996</v>
      </c>
      <c r="AJ132" s="9">
        <f t="shared" si="8"/>
        <v>0.38780372221423987</v>
      </c>
      <c r="AK132" s="9">
        <f>IF(AJ132&gt;0,AJ132,0)</f>
        <v>0.38780372221423987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  <c r="AS132" s="30"/>
      <c r="BN132" s="30"/>
      <c r="CA132" s="31"/>
      <c r="CV132" s="31"/>
    </row>
    <row r="133" spans="1:100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Encargos'!$L50)*(1+SUM($B133:$B$228))+('Swap - Encargos'!AA50)*(1+SUM($B133:$B$228))</f>
        <v>315.40049999999997</v>
      </c>
      <c r="O133" s="4">
        <f>Forward!O133*(1+SUM($B133:$B$228))+(-'Swap - Encargos'!$L50)*(1+SUM($B133:$B$228))+('Swap - Encargos'!AB50)*(1+SUM($B133:$B$228))</f>
        <v>317.46869999999996</v>
      </c>
      <c r="P133" s="4">
        <f>Forward!P133*(1+SUM($B133:$B$228))+(-'Swap - Encargos'!$L50)*(1+SUM($B133:$B$228))+('Swap - Encargos'!AC50)*(1+SUM($B133:$B$228))</f>
        <v>264.7296</v>
      </c>
      <c r="Q133" s="4">
        <f>Forward!Q133*(1+SUM($B133:$B$228))+(-'Swap - Encargos'!$L50)*(1+SUM($B133:$B$228))+('Swap - Encargos'!AD50)*(1+SUM($B133:$B$228))</f>
        <v>258.52499999999998</v>
      </c>
      <c r="R133" s="4">
        <f>Forward!R133*(1+SUM($B133:$B$228))+(-'Swap - Encargos'!$L50)*(1+SUM($B133:$B$228))+('Swap - Encargos'!AE50)*(1+SUM($B133:$B$228))</f>
        <v>230.60430000000002</v>
      </c>
      <c r="S133" s="4">
        <f>Forward!S133*(1+SUM($B133:$B$228))+(-'Swap - Encargos'!$L50)*(1+SUM($B133:$B$228))+('Swap - Encargos'!AF50)*(1+SUM($B133:$B$228))</f>
        <v>203.71770000000001</v>
      </c>
      <c r="T133" s="4">
        <f>Forward!T133*(1+SUM($B133:$B$228))+(-'Swap - Encargos'!$L50)*(1+SUM($B133:$B$228))+('Swap - Encargos'!AG50)*(1+SUM($B133:$B$228))</f>
        <v>192.34260000000003</v>
      </c>
      <c r="U133" s="4">
        <f>Forward!U133*(1+SUM($B133:$B$228))</f>
        <v>0</v>
      </c>
      <c r="V133" s="6"/>
      <c r="W133" s="20">
        <f t="shared" si="0"/>
        <v>281.82097499999998</v>
      </c>
      <c r="X133" s="20">
        <f t="shared" si="1"/>
        <v>211.39610761316877</v>
      </c>
      <c r="Y133" s="23">
        <f t="shared" si="2"/>
        <v>256.87043999999997</v>
      </c>
      <c r="Z133" s="23">
        <f t="shared" si="3"/>
        <v>205.01790416666668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4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7"/>
        <v>124.28407499999997</v>
      </c>
      <c r="AJ133" s="9">
        <f t="shared" si="8"/>
        <v>0.30603922556491231</v>
      </c>
      <c r="AK133" s="9">
        <f>IF(AJ133&gt;0,AJ133,0)</f>
        <v>0.30603922556491231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  <c r="AS133" s="30"/>
      <c r="BN133" s="30"/>
      <c r="CA133" s="31"/>
      <c r="CV133" s="31"/>
    </row>
    <row r="134" spans="1:100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Encargos'!$L51)*(1+SUM($B134:$B$228))+('Swap - Encargos'!AB51)*(1+SUM($B134:$B$228))</f>
        <v>365.93399999999997</v>
      </c>
      <c r="P134" s="4">
        <f>Forward!P134*(1+SUM($B134:$B$228))+(-'Swap - Encargos'!$L51)*(1+SUM($B134:$B$228))+('Swap - Encargos'!AC51)*(1+SUM($B134:$B$228))</f>
        <v>295.83959999999996</v>
      </c>
      <c r="Q134" s="4">
        <f>Forward!Q134*(1+SUM($B134:$B$228))+(-'Swap - Encargos'!$L51)*(1+SUM($B134:$B$228))+('Swap - Encargos'!AD51)*(1+SUM($B134:$B$228))</f>
        <v>274.19279999999998</v>
      </c>
      <c r="R134" s="4">
        <f>Forward!R134*(1+SUM($B134:$B$228))+(-'Swap - Encargos'!$L51)*(1+SUM($B134:$B$228))+('Swap - Encargos'!AE51)*(1+SUM($B134:$B$228))</f>
        <v>255.63839999999999</v>
      </c>
      <c r="S134" s="4">
        <f>Forward!S134*(1+SUM($B134:$B$228))+(-'Swap - Encargos'!$L51)*(1+SUM($B134:$B$228))+('Swap - Encargos'!AF51)*(1+SUM($B134:$B$228))</f>
        <v>214.40639999999996</v>
      </c>
      <c r="T134" s="4">
        <f>Forward!T134*(1+SUM($B134:$B$228))+(-'Swap - Encargos'!$L51)*(1+SUM($B134:$B$228))+('Swap - Encargos'!AG51)*(1+SUM($B134:$B$228))</f>
        <v>202.03679999999997</v>
      </c>
      <c r="U134" s="4">
        <f>Forward!U134*(1+SUM($B134:$B$228))</f>
        <v>0</v>
      </c>
      <c r="V134" s="6"/>
      <c r="W134" s="20">
        <f t="shared" si="0"/>
        <v>311.98879999999997</v>
      </c>
      <c r="X134" s="20">
        <f t="shared" si="1"/>
        <v>211.39610761316877</v>
      </c>
      <c r="Y134" s="23">
        <f t="shared" si="2"/>
        <v>281.20223999999996</v>
      </c>
      <c r="Z134" s="23">
        <f t="shared" si="3"/>
        <v>205.01790416666668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7"/>
        <v>90.023200000000031</v>
      </c>
      <c r="AJ134" s="9">
        <f t="shared" si="8"/>
        <v>0.223931623931624</v>
      </c>
      <c r="AK134" s="9">
        <f>IF(AJ134&gt;0,AJ134,0)</f>
        <v>0.223931623931624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  <c r="AS134" s="30"/>
      <c r="BN134" s="30"/>
      <c r="CA134" s="31"/>
      <c r="CV134" s="31"/>
    </row>
    <row r="135" spans="1:100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Encargos'!$L52)*(1+SUM($B135:$B$228))+('Swap - Encargos'!AB52)*(1+SUM($B135:$B$228))</f>
        <v>438.52879999999999</v>
      </c>
      <c r="P135" s="4">
        <f>Forward!P135*(1+SUM($B135:$B$228))+(-'Swap - Encargos'!$L52)*(1+SUM($B135:$B$228))+('Swap - Encargos'!AC52)*(1+SUM($B135:$B$228))</f>
        <v>314.55220000000003</v>
      </c>
      <c r="Q135" s="4">
        <f>Forward!Q135*(1+SUM($B135:$B$228))+(-'Swap - Encargos'!$L52)*(1+SUM($B135:$B$228))+('Swap - Encargos'!AD52)*(1+SUM($B135:$B$228))</f>
        <v>297.13400000000001</v>
      </c>
      <c r="R135" s="4">
        <f>Forward!R135*(1+SUM($B135:$B$228))+(-'Swap - Encargos'!$L52)*(1+SUM($B135:$B$228))+('Swap - Encargos'!AE52)*(1+SUM($B135:$B$228))</f>
        <v>268.4452</v>
      </c>
      <c r="S135" s="4">
        <f>Forward!S135*(1+SUM($B135:$B$228))+(-'Swap - Encargos'!$L52)*(1+SUM($B135:$B$228))+('Swap - Encargos'!AF52)*(1+SUM($B135:$B$228))</f>
        <v>243.85480000000001</v>
      </c>
      <c r="T135" s="4">
        <f>Forward!T135*(1+SUM($B135:$B$228))+(-'Swap - Encargos'!$L52)*(1+SUM($B135:$B$228))+('Swap - Encargos'!AG52)*(1+SUM($B135:$B$228))</f>
        <v>205.94460000000001</v>
      </c>
      <c r="U135" s="4">
        <f>Forward!U135*(1+SUM($B135:$B$228))</f>
        <v>0</v>
      </c>
      <c r="V135" s="6"/>
      <c r="W135" s="20">
        <f t="shared" si="0"/>
        <v>345.3471222222222</v>
      </c>
      <c r="X135" s="20">
        <f t="shared" si="1"/>
        <v>211.39610761316877</v>
      </c>
      <c r="Y135" s="23">
        <f t="shared" si="2"/>
        <v>308.62659666666667</v>
      </c>
      <c r="Z135" s="23">
        <f t="shared" si="3"/>
        <v>205.01790416666668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56.664877777777804</v>
      </c>
      <c r="AJ135" s="9">
        <f>(AE135-W135)/AE135</f>
        <v>0.14095319984920301</v>
      </c>
      <c r="AK135" s="9">
        <f>IF(AJ135&gt;0,AJ135,0)</f>
        <v>0.14095319984920301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  <c r="AS135" s="30"/>
      <c r="BN135" s="30"/>
      <c r="CA135" s="31"/>
      <c r="CV135" s="31"/>
    </row>
    <row r="136" spans="1:100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Encargos'!$L53)*(1+SUM($B136:$B$228))+('Swap - Encargos'!AB53)*(1+SUM($B136:$B$228))</f>
        <v>400.54560000000004</v>
      </c>
      <c r="P136" s="4">
        <f>Forward!P136*(1+SUM($B136:$B$228))+(-'Swap - Encargos'!$L53)*(1+SUM($B136:$B$228))+('Swap - Encargos'!AC53)*(1+SUM($B136:$B$228))</f>
        <v>293.52960000000002</v>
      </c>
      <c r="Q136" s="4">
        <f>Forward!Q136*(1+SUM($B136:$B$228))+(-'Swap - Encargos'!$L53)*(1+SUM($B136:$B$228))+('Swap - Encargos'!AD53)*(1+SUM($B136:$B$228))</f>
        <v>279.26080000000002</v>
      </c>
      <c r="R136" s="4">
        <f>Forward!R136*(1+SUM($B136:$B$228))+(-'Swap - Encargos'!$L53)*(1+SUM($B136:$B$228))+('Swap - Encargos'!AE53)*(1+SUM($B136:$B$228))</f>
        <v>257.85760000000005</v>
      </c>
      <c r="S136" s="4">
        <f>Forward!S136*(1+SUM($B136:$B$228))+(-'Swap - Encargos'!$L53)*(1+SUM($B136:$B$228))+('Swap - Encargos'!AF53)*(1+SUM($B136:$B$228))</f>
        <v>236.45440000000005</v>
      </c>
      <c r="T136" s="4">
        <f>Forward!T136*(1+SUM($B136:$B$228))+(-'Swap - Encargos'!$L53)*(1+SUM($B136:$B$228))+('Swap - Encargos'!AG53)*(1+SUM($B136:$B$228))</f>
        <v>214.03200000000004</v>
      </c>
      <c r="U136" s="4">
        <f>Forward!U136*(1+SUM($B136:$B$228))</f>
        <v>0</v>
      </c>
      <c r="V136" s="6"/>
      <c r="W136" s="20">
        <f t="shared" si="0"/>
        <v>316.51822222222222</v>
      </c>
      <c r="X136" s="20">
        <f t="shared" si="1"/>
        <v>211.39610761316877</v>
      </c>
      <c r="Y136" s="23">
        <f t="shared" si="2"/>
        <v>287.31247999999994</v>
      </c>
      <c r="Z136" s="23">
        <f t="shared" si="3"/>
        <v>205.01790416666668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15">AD136*(1-0%)</f>
        <v>402.012</v>
      </c>
      <c r="AF136" s="8">
        <f t="shared" si="4"/>
        <v>421.44258000000002</v>
      </c>
      <c r="AG136" s="14">
        <f t="shared" ref="AG136:AG139" si="16">$AE136+$AB136</f>
        <v>448.01660400000003</v>
      </c>
      <c r="AH136" s="8">
        <f t="shared" si="6"/>
        <v>483.20811600000002</v>
      </c>
      <c r="AI136" s="25">
        <f t="shared" ref="AI136:AI139" si="17">(AE136-W136)</f>
        <v>85.49377777777778</v>
      </c>
      <c r="AJ136" s="9">
        <f t="shared" ref="AJ136:AJ139" si="18">(AE136-W136)/AE136</f>
        <v>0.21266474079822936</v>
      </c>
      <c r="AK136" s="9">
        <f t="shared" ref="AK136:AK139" si="19">IF(AJ136&gt;0,AJ136,0)</f>
        <v>0.21266474079822936</v>
      </c>
      <c r="AL136" s="9">
        <f t="shared" ref="AL136:AL139" si="20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  <c r="AS136" s="30"/>
      <c r="BN136" s="32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4"/>
      <c r="CV136" s="31"/>
    </row>
    <row r="137" spans="1:100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Encargos'!$L54)*(1+SUM($B137:$B$228))+('Swap - Encargos'!AB54)*(1+SUM($B137:$B$228))</f>
        <v>321.97500000000002</v>
      </c>
      <c r="P137" s="4">
        <f>Forward!P137*(1+SUM($B137:$B$228))+(-'Swap - Encargos'!$L54)*(1+SUM($B137:$B$228))+('Swap - Encargos'!AC54)*(1+SUM($B137:$B$228))</f>
        <v>292.61250000000001</v>
      </c>
      <c r="Q137" s="4">
        <f>Forward!Q137*(1+SUM($B137:$B$228))+(-'Swap - Encargos'!$L54)*(1+SUM($B137:$B$228))+('Swap - Encargos'!AD54)*(1+SUM($B137:$B$228))</f>
        <v>275.39999999999998</v>
      </c>
      <c r="R137" s="4">
        <f>Forward!R137*(1+SUM($B137:$B$228))+(-'Swap - Encargos'!$L54)*(1+SUM($B137:$B$228))+('Swap - Encargos'!AE54)*(1+SUM($B137:$B$228))</f>
        <v>252.11249999999998</v>
      </c>
      <c r="S137" s="4">
        <f>Forward!S137*(1+SUM($B137:$B$228))+(-'Swap - Encargos'!$L54)*(1+SUM($B137:$B$228))+('Swap - Encargos'!AF54)*(1+SUM($B137:$B$228))</f>
        <v>226.79999999999998</v>
      </c>
      <c r="T137" s="4">
        <f>Forward!T137*(1+SUM($B137:$B$228))+(-'Swap - Encargos'!$L54)*(1+SUM($B137:$B$228))+('Swap - Encargos'!AG54)*(1+SUM($B137:$B$228))</f>
        <v>207.56249999999997</v>
      </c>
      <c r="U137" s="4">
        <f>Forward!U137*(1+SUM($B137:$B$228))</f>
        <v>0</v>
      </c>
      <c r="V137" s="4"/>
      <c r="W137" s="20">
        <f t="shared" si="0"/>
        <v>290.84062499999999</v>
      </c>
      <c r="X137" s="20">
        <f t="shared" si="1"/>
        <v>211.39610761316877</v>
      </c>
      <c r="Y137" s="23">
        <f t="shared" si="2"/>
        <v>268.05937499999999</v>
      </c>
      <c r="Z137" s="23">
        <f t="shared" si="3"/>
        <v>205.01790416666668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15"/>
        <v>402.012</v>
      </c>
      <c r="AF137" s="8">
        <f t="shared" si="4"/>
        <v>421.44258000000002</v>
      </c>
      <c r="AG137" s="14">
        <f t="shared" si="16"/>
        <v>448.01660400000003</v>
      </c>
      <c r="AH137" s="8">
        <f t="shared" si="6"/>
        <v>483.20811600000002</v>
      </c>
      <c r="AI137" s="25">
        <f t="shared" si="17"/>
        <v>111.17137500000001</v>
      </c>
      <c r="AJ137" s="9">
        <f t="shared" si="18"/>
        <v>0.27653745410584762</v>
      </c>
      <c r="AK137" s="9">
        <f t="shared" si="19"/>
        <v>0.27653745410584762</v>
      </c>
      <c r="AL137" s="9">
        <f t="shared" si="20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  <c r="AS137" s="32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  <c r="CQ137" s="33"/>
      <c r="CR137" s="33"/>
      <c r="CS137" s="33"/>
      <c r="CT137" s="33"/>
      <c r="CU137" s="33"/>
      <c r="CV137" s="34"/>
    </row>
    <row r="138" spans="1:100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Encargos'!$L55)*(1+SUM($B138:$B$228))+('Swap - Encargos'!AB55)*(1+SUM($B138:$B$228))</f>
        <v>328.89660000000003</v>
      </c>
      <c r="P138" s="4">
        <f>Forward!P138*(1+SUM($B138:$B$228))+(-'Swap - Encargos'!$L55)*(1+SUM($B138:$B$228))+('Swap - Encargos'!AC55)*(1+SUM($B138:$B$228))</f>
        <v>311.798</v>
      </c>
      <c r="Q138" s="4">
        <f>Forward!Q138*(1+SUM($B138:$B$228))+(-'Swap - Encargos'!$L55)*(1+SUM($B138:$B$228))+('Swap - Encargos'!AD55)*(1+SUM($B138:$B$228))</f>
        <v>284.64140000000003</v>
      </c>
      <c r="R138" s="4">
        <f>Forward!R138*(1+SUM($B138:$B$228))+(-'Swap - Encargos'!$L55)*(1+SUM($B138:$B$228))+('Swap - Encargos'!AE55)*(1+SUM($B138:$B$228))</f>
        <v>258.49060000000003</v>
      </c>
      <c r="S138" s="4">
        <f>Forward!S138*(1+SUM($B138:$B$228))+(-'Swap - Encargos'!$L55)*(1+SUM($B138:$B$228))+('Swap - Encargos'!AF55)*(1+SUM($B138:$B$228))</f>
        <v>241.392</v>
      </c>
      <c r="T138" s="4">
        <f>Forward!T138*(1+SUM($B138:$B$228))+(-'Swap - Encargos'!$L55)*(1+SUM($B138:$B$228))+('Swap - Encargos'!AG55)*(1+SUM($B138:$B$228))</f>
        <v>211.21800000000002</v>
      </c>
      <c r="U138" s="4">
        <f>Forward!U138*(1+SUM($B138:$B$228))</f>
        <v>0</v>
      </c>
      <c r="V138" s="4"/>
      <c r="W138" s="20">
        <f t="shared" si="0"/>
        <v>300.62244444444445</v>
      </c>
      <c r="X138" s="20">
        <f t="shared" si="1"/>
        <v>211.39610761316877</v>
      </c>
      <c r="Y138" s="23">
        <f t="shared" si="2"/>
        <v>277.19848000000002</v>
      </c>
      <c r="Z138" s="23">
        <f t="shared" si="3"/>
        <v>205.01790416666668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15"/>
        <v>402.012</v>
      </c>
      <c r="AF138" s="8">
        <f t="shared" si="4"/>
        <v>421.44258000000002</v>
      </c>
      <c r="AG138" s="14">
        <f t="shared" si="16"/>
        <v>448.01660400000003</v>
      </c>
      <c r="AH138" s="8">
        <f t="shared" si="6"/>
        <v>483.20811600000002</v>
      </c>
      <c r="AI138" s="25">
        <f t="shared" si="17"/>
        <v>101.38955555555555</v>
      </c>
      <c r="AJ138" s="9">
        <f t="shared" si="18"/>
        <v>0.25220529624875759</v>
      </c>
      <c r="AK138" s="9">
        <f t="shared" si="19"/>
        <v>0.25220529624875759</v>
      </c>
      <c r="AL138" s="9">
        <f t="shared" si="20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100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Encargos'!$L56)*(1+SUM($B139:$B$228))+('Swap - Encargos'!AB56)*(1+SUM($B139:$B$228))</f>
        <v>304</v>
      </c>
      <c r="P139" s="4">
        <f>Forward!P139*(1+SUM($B139:$B$228))+(-'Swap - Encargos'!$L56)*(1+SUM($B139:$B$228))+('Swap - Encargos'!AC56)*(1+SUM($B139:$B$228))</f>
        <v>304</v>
      </c>
      <c r="Q139" s="4">
        <f>Forward!Q139*(1+SUM($B139:$B$228))+(-'Swap - Encargos'!$L56)*(1+SUM($B139:$B$228))+('Swap - Encargos'!AD56)*(1+SUM($B139:$B$228))</f>
        <v>285</v>
      </c>
      <c r="R139" s="4">
        <f>Forward!R139*(1+SUM($B139:$B$228))+(-'Swap - Encargos'!$L56)*(1+SUM($B139:$B$228))+('Swap - Encargos'!AE56)*(1+SUM($B139:$B$228))</f>
        <v>261</v>
      </c>
      <c r="S139" s="4">
        <f>Forward!S139*(1+SUM($B139:$B$228))+(-'Swap - Encargos'!$L56)*(1+SUM($B139:$B$228))+('Swap - Encargos'!AF56)*(1+SUM($B139:$B$228))</f>
        <v>242</v>
      </c>
      <c r="T139" s="4">
        <f>Forward!T139*(1+SUM($B139:$B$228))+(-'Swap - Encargos'!$L56)*(1+SUM($B139:$B$228))+('Swap - Encargos'!AG56)*(1+SUM($B139:$B$228))</f>
        <v>213</v>
      </c>
      <c r="U139" s="4">
        <f>Forward!U139*(1+SUM($B139:$B$228))</f>
        <v>0</v>
      </c>
      <c r="V139" s="4"/>
      <c r="W139" s="20">
        <f t="shared" si="0"/>
        <v>291.69444444444446</v>
      </c>
      <c r="X139" s="20">
        <f t="shared" si="1"/>
        <v>211.39610761316877</v>
      </c>
      <c r="Y139" s="23">
        <f t="shared" si="2"/>
        <v>271.61666666666667</v>
      </c>
      <c r="Z139" s="23">
        <f t="shared" si="3"/>
        <v>205.01790416666668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15"/>
        <v>402.012</v>
      </c>
      <c r="AF139" s="8">
        <f t="shared" si="4"/>
        <v>421.44258000000002</v>
      </c>
      <c r="AG139" s="14">
        <f t="shared" si="16"/>
        <v>448.01660400000003</v>
      </c>
      <c r="AH139" s="8">
        <f t="shared" si="6"/>
        <v>483.20811600000002</v>
      </c>
      <c r="AI139" s="25">
        <f t="shared" si="17"/>
        <v>110.31755555555554</v>
      </c>
      <c r="AJ139" s="9">
        <f t="shared" si="18"/>
        <v>0.27441358853853998</v>
      </c>
      <c r="AK139" s="9">
        <f t="shared" si="19"/>
        <v>0.27441358853853998</v>
      </c>
      <c r="AL139" s="9">
        <f t="shared" si="20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100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100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100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100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100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5992C-DD44-4E7D-BAAF-DF32F4E7A867}">
  <dimension ref="A1:CV145"/>
  <sheetViews>
    <sheetView zoomScale="85" zoomScaleNormal="85" workbookViewId="0">
      <selection activeCell="N115" sqref="N115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3.44140625" customWidth="1"/>
    <col min="46" max="51" width="9.6640625" bestFit="1" customWidth="1"/>
    <col min="72" max="72" width="5" customWidth="1"/>
    <col min="73" max="73" width="4.33203125" customWidth="1"/>
    <col min="74" max="74" width="10.109375" bestFit="1" customWidth="1"/>
    <col min="75" max="80" width="9.6640625" bestFit="1" customWidth="1"/>
    <col min="100" max="100" width="7.33203125" customWidth="1"/>
    <col min="101" max="101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100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100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100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100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100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  <c r="AS53" s="27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9"/>
      <c r="BV53" s="27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8"/>
      <c r="CQ53" s="28"/>
      <c r="CR53" s="28"/>
      <c r="CS53" s="28"/>
      <c r="CT53" s="28"/>
      <c r="CU53" s="28"/>
      <c r="CV53" s="29"/>
    </row>
    <row r="54" spans="1:100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  <c r="AS54" s="30"/>
      <c r="BT54" s="31"/>
      <c r="BV54" s="30"/>
      <c r="CV54" s="31"/>
    </row>
    <row r="55" spans="1:100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  <c r="AS55" s="30"/>
      <c r="BT55" s="31"/>
      <c r="BV55" s="30"/>
      <c r="CV55" s="31"/>
    </row>
    <row r="56" spans="1:100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  <c r="AS56" s="30"/>
      <c r="BT56" s="31"/>
      <c r="BV56" s="30"/>
      <c r="CV56" s="31"/>
    </row>
    <row r="57" spans="1:100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  <c r="AS57" s="30"/>
      <c r="BT57" s="31"/>
      <c r="BV57" s="30"/>
      <c r="CV57" s="31"/>
    </row>
    <row r="58" spans="1:100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  <c r="AS58" s="30"/>
      <c r="BT58" s="31"/>
      <c r="BV58" s="30"/>
      <c r="CV58" s="31"/>
    </row>
    <row r="59" spans="1:100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  <c r="AS59" s="30"/>
      <c r="BT59" s="31"/>
      <c r="BV59" s="30"/>
      <c r="CV59" s="31"/>
    </row>
    <row r="60" spans="1:100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  <c r="AS60" s="30"/>
      <c r="BT60" s="31"/>
      <c r="BV60" s="30"/>
      <c r="CV60" s="31"/>
    </row>
    <row r="61" spans="1:100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  <c r="AS61" s="30"/>
      <c r="BT61" s="31"/>
      <c r="BV61" s="30"/>
      <c r="CV61" s="31"/>
    </row>
    <row r="62" spans="1:100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  <c r="AS62" s="30"/>
      <c r="BT62" s="31"/>
      <c r="BV62" s="30"/>
      <c r="CV62" s="31"/>
    </row>
    <row r="63" spans="1:100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  <c r="AS63" s="30"/>
      <c r="BT63" s="31"/>
      <c r="BV63" s="30"/>
      <c r="CV63" s="31"/>
    </row>
    <row r="64" spans="1:100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  <c r="AS64" s="30"/>
      <c r="BT64" s="31"/>
      <c r="BV64" s="30"/>
      <c r="CV64" s="31"/>
    </row>
    <row r="65" spans="1:100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  <c r="AS65" s="30"/>
      <c r="BT65" s="31"/>
      <c r="BV65" s="30"/>
      <c r="CV65" s="31"/>
    </row>
    <row r="66" spans="1:100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  <c r="AS66" s="30"/>
      <c r="BT66" s="31"/>
      <c r="BV66" s="30"/>
      <c r="CV66" s="31"/>
    </row>
    <row r="67" spans="1:100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  <c r="AS67" s="30"/>
      <c r="BT67" s="31"/>
      <c r="BV67" s="30"/>
      <c r="CV67" s="31"/>
    </row>
    <row r="68" spans="1:100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  <c r="AS68" s="30"/>
      <c r="BT68" s="31"/>
      <c r="BV68" s="30"/>
      <c r="CV68" s="31"/>
    </row>
    <row r="69" spans="1:100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  <c r="AS69" s="30"/>
      <c r="BT69" s="31"/>
      <c r="BV69" s="30"/>
      <c r="CV69" s="31"/>
    </row>
    <row r="70" spans="1:100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  <c r="AS70" s="30"/>
      <c r="BT70" s="31"/>
      <c r="BV70" s="30"/>
      <c r="CV70" s="31"/>
    </row>
    <row r="71" spans="1:100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  <c r="AS71" s="30"/>
      <c r="BT71" s="31"/>
      <c r="BV71" s="30"/>
      <c r="CV71" s="31"/>
    </row>
    <row r="72" spans="1:100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  <c r="AS72" s="30"/>
      <c r="BT72" s="31"/>
      <c r="BV72" s="30"/>
      <c r="CV72" s="31"/>
    </row>
    <row r="73" spans="1:100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  <c r="AS73" s="30"/>
      <c r="BT73" s="31"/>
      <c r="BV73" s="30"/>
      <c r="CV73" s="31"/>
    </row>
    <row r="74" spans="1:100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  <c r="AS74" s="30"/>
      <c r="BT74" s="31"/>
      <c r="BV74" s="30"/>
      <c r="CV74" s="31"/>
    </row>
    <row r="75" spans="1:100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  <c r="AS75" s="30"/>
      <c r="BT75" s="31"/>
      <c r="BV75" s="30"/>
      <c r="CV75" s="31"/>
    </row>
    <row r="76" spans="1:100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  <c r="AS76" s="30"/>
      <c r="BT76" s="31"/>
      <c r="BV76" s="30"/>
      <c r="CV76" s="31"/>
    </row>
    <row r="77" spans="1:100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  <c r="AS77" s="30"/>
      <c r="BT77" s="31"/>
      <c r="BV77" s="30"/>
      <c r="CV77" s="31"/>
    </row>
    <row r="78" spans="1:100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  <c r="AS78" s="30"/>
      <c r="BT78" s="31"/>
      <c r="BV78" s="30"/>
      <c r="CV78" s="31"/>
    </row>
    <row r="79" spans="1:100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  <c r="AS79" s="30"/>
      <c r="BT79" s="31"/>
      <c r="BV79" s="30"/>
      <c r="CV79" s="31"/>
    </row>
    <row r="80" spans="1:100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  <c r="AS80" s="30"/>
      <c r="BT80" s="31"/>
      <c r="BV80" s="30"/>
      <c r="CV80" s="31"/>
    </row>
    <row r="81" spans="1:100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  <c r="AS81" s="30"/>
      <c r="BT81" s="31"/>
      <c r="BV81" s="30"/>
      <c r="CV81" s="31"/>
    </row>
    <row r="82" spans="1:100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  <c r="AS82" s="30"/>
      <c r="BT82" s="31"/>
      <c r="BV82" s="30"/>
      <c r="CV82" s="31"/>
    </row>
    <row r="83" spans="1:100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  <c r="AS83" s="30"/>
      <c r="BT83" s="31"/>
      <c r="BV83" s="30"/>
      <c r="CV83" s="31"/>
    </row>
    <row r="84" spans="1:100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  <c r="AS84" s="30"/>
      <c r="BT84" s="31"/>
      <c r="BV84" s="30"/>
      <c r="CV84" s="31"/>
    </row>
    <row r="85" spans="1:100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  <c r="AS85" s="30"/>
      <c r="BT85" s="31"/>
      <c r="BV85" s="30"/>
      <c r="CV85" s="31"/>
    </row>
    <row r="86" spans="1:100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Encargos'!$L3)+('Swap - Encargos'!X3)</f>
        <v>227</v>
      </c>
      <c r="L86" s="4">
        <f>Forward!L86+(-'Swap - Encargos'!$L3)+('Swap - Encargos'!Y3)</f>
        <v>234</v>
      </c>
      <c r="M86" s="4">
        <f>Forward!M86+(-'Swap - Encargos'!$L3)+('Swap - Encargos'!Z3)</f>
        <v>205</v>
      </c>
      <c r="N86" s="4">
        <f>Forward!N86+(-'Swap - Encargos'!$L3)+('Swap - Encargos'!AA3)</f>
        <v>192</v>
      </c>
      <c r="O86" s="4">
        <f>Forward!O86+(-'Swap - Encargos'!$L3)+('Swap - Encargos'!AB3)</f>
        <v>181</v>
      </c>
      <c r="P86" s="4">
        <f>Forward!P86+(-'Swap - Encargos'!$L3)+('Swap - Encargos'!AC3)</f>
        <v>176</v>
      </c>
      <c r="Q86" s="4">
        <f>Forward!Q86+(-'Swap - Encargos'!$L3)+('Swap - Encargos'!AD3)</f>
        <v>169</v>
      </c>
      <c r="R86" s="4">
        <f>Forward!R86+(-'Swap - Encargos'!$L3)+('Swap - Encargos'!AE3)</f>
        <v>163</v>
      </c>
      <c r="S86" s="4">
        <f>Forward!S86+(-'Swap - Encargos'!$L3)+('Swap - Encargos'!AF3)</f>
        <v>159</v>
      </c>
      <c r="T86" s="4">
        <f>Forward!T86+(-'Swap - Encargos'!$L3)+('Swap - Encargos'!AG3)</f>
        <v>154</v>
      </c>
      <c r="U86" s="4">
        <f>Forward!U86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222</v>
      </c>
      <c r="X86" s="20">
        <f t="shared" ref="X86:X139" si="1">AVERAGE($W$2:$W$198)</f>
        <v>193.10648148148141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207.8</v>
      </c>
      <c r="Z86" s="23">
        <f t="shared" ref="Z86:Z139" si="3">AVERAGE($Y$2:$Y$198)</f>
        <v>186.82746913580249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39" si="4">$AE86+$AA86</f>
        <v>335.89</v>
      </c>
      <c r="AG86" s="14">
        <f t="shared" ref="AG86:AG130" si="5">$AE86+$AB86</f>
        <v>371</v>
      </c>
      <c r="AH86" s="8">
        <f t="shared" ref="AH86:AH139" si="6">$AE86+$AC86</f>
        <v>403.95</v>
      </c>
      <c r="AI86" s="25">
        <f t="shared" ref="AI86:AI134" si="7">(AE86-W86)</f>
        <v>84</v>
      </c>
      <c r="AJ86" s="9">
        <f t="shared" ref="AJ86:AJ134" si="8">(AE86-W86)/AE86</f>
        <v>0.27450980392156865</v>
      </c>
      <c r="AK86" s="9">
        <f t="shared" ref="AK86:AK130" si="9">IF(AJ86&gt;0,AJ86,0)</f>
        <v>0.27450980392156865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  <c r="AS86" s="30"/>
      <c r="BT86" s="31"/>
      <c r="BV86" s="30"/>
      <c r="CV86" s="31"/>
    </row>
    <row r="87" spans="1:100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Encargos'!$L4)+('Swap - Encargos'!X4)</f>
        <v>166</v>
      </c>
      <c r="L87" s="4">
        <f>Forward!L87+(-'Swap - Encargos'!$L4)+('Swap - Encargos'!Y4)</f>
        <v>225</v>
      </c>
      <c r="M87" s="4">
        <f>Forward!M87+(-'Swap - Encargos'!$L4)+('Swap - Encargos'!Z4)</f>
        <v>211</v>
      </c>
      <c r="N87" s="4">
        <f>Forward!N87+(-'Swap - Encargos'!$L4)+('Swap - Encargos'!AA4)</f>
        <v>191</v>
      </c>
      <c r="O87" s="4">
        <f>Forward!O87+(-'Swap - Encargos'!$L4)+('Swap - Encargos'!AB4)</f>
        <v>184</v>
      </c>
      <c r="P87" s="4">
        <f>Forward!P87+(-'Swap - Encargos'!$L4)+('Swap - Encargos'!AC4)</f>
        <v>177</v>
      </c>
      <c r="Q87" s="4">
        <f>Forward!Q87+(-'Swap - Encargos'!$L4)+('Swap - Encargos'!AD4)</f>
        <v>172</v>
      </c>
      <c r="R87" s="4">
        <f>Forward!R87+(-'Swap - Encargos'!$L4)+('Swap - Encargos'!AE4)</f>
        <v>165</v>
      </c>
      <c r="S87" s="4">
        <f>Forward!S87+(-'Swap - Encargos'!$L4)+('Swap - Encargos'!AF4)</f>
        <v>160</v>
      </c>
      <c r="T87" s="4">
        <f>Forward!T87+(-'Swap - Encargos'!$L4)+('Swap - Encargos'!AG4)</f>
        <v>156</v>
      </c>
      <c r="U87" s="4">
        <f>Forward!U87</f>
        <v>0</v>
      </c>
      <c r="V87" s="6"/>
      <c r="W87" s="20">
        <f t="shared" si="0"/>
        <v>201.36111111111111</v>
      </c>
      <c r="X87" s="20">
        <f t="shared" si="1"/>
        <v>193.10648148148141</v>
      </c>
      <c r="Y87" s="23">
        <f t="shared" si="2"/>
        <v>195.58333333333334</v>
      </c>
      <c r="Z87" s="23">
        <f t="shared" si="3"/>
        <v>186.82746913580249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104.63888888888889</v>
      </c>
      <c r="AJ87" s="9">
        <f t="shared" si="8"/>
        <v>0.34195715323166304</v>
      </c>
      <c r="AK87" s="9">
        <f t="shared" si="9"/>
        <v>0.34195715323166304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  <c r="AS87" s="30"/>
      <c r="BT87" s="31"/>
      <c r="BV87" s="30"/>
      <c r="CV87" s="31"/>
    </row>
    <row r="88" spans="1:100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Encargos'!$L5)+('Swap - Encargos'!X5)</f>
        <v>182</v>
      </c>
      <c r="L88" s="4">
        <f>Forward!L88+(-'Swap - Encargos'!$L5)+('Swap - Encargos'!Y5)</f>
        <v>249</v>
      </c>
      <c r="M88" s="4">
        <f>Forward!M88+(-'Swap - Encargos'!$L5)+('Swap - Encargos'!Z5)</f>
        <v>216</v>
      </c>
      <c r="N88" s="4">
        <f>Forward!N88+(-'Swap - Encargos'!$L5)+('Swap - Encargos'!AA5)</f>
        <v>192</v>
      </c>
      <c r="O88" s="4">
        <f>Forward!O88+(-'Swap - Encargos'!$L5)+('Swap - Encargos'!AB5)</f>
        <v>185</v>
      </c>
      <c r="P88" s="4">
        <f>Forward!P88+(-'Swap - Encargos'!$L5)+('Swap - Encargos'!AC5)</f>
        <v>175</v>
      </c>
      <c r="Q88" s="4">
        <f>Forward!Q88+(-'Swap - Encargos'!$L5)+('Swap - Encargos'!AD5)</f>
        <v>169</v>
      </c>
      <c r="R88" s="4">
        <f>Forward!R88+(-'Swap - Encargos'!$L5)+('Swap - Encargos'!AE5)</f>
        <v>166</v>
      </c>
      <c r="S88" s="4">
        <f>Forward!S88+(-'Swap - Encargos'!$L5)+('Swap - Encargos'!AF5)</f>
        <v>162</v>
      </c>
      <c r="T88" s="4">
        <f>Forward!T88+(-'Swap - Encargos'!$L5)+('Swap - Encargos'!AG5)</f>
        <v>156</v>
      </c>
      <c r="U88" s="4">
        <f>Forward!U88</f>
        <v>0</v>
      </c>
      <c r="V88" s="6"/>
      <c r="W88" s="20">
        <f t="shared" si="0"/>
        <v>216.22222222222223</v>
      </c>
      <c r="X88" s="20">
        <f t="shared" si="1"/>
        <v>193.10648148148141</v>
      </c>
      <c r="Y88" s="23">
        <f t="shared" si="2"/>
        <v>204.56666666666666</v>
      </c>
      <c r="Z88" s="23">
        <f t="shared" si="3"/>
        <v>186.82746913580249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89.777777777777771</v>
      </c>
      <c r="AJ88" s="9">
        <f t="shared" si="8"/>
        <v>0.29339143064633261</v>
      </c>
      <c r="AK88" s="9">
        <f t="shared" si="9"/>
        <v>0.29339143064633261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  <c r="AS88" s="30"/>
      <c r="BT88" s="31"/>
      <c r="BV88" s="30"/>
      <c r="CV88" s="31"/>
    </row>
    <row r="89" spans="1:100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Encargos'!$L6)+('Swap - Encargos'!X6)</f>
        <v>163</v>
      </c>
      <c r="L89" s="4">
        <f>Forward!L89+(-'Swap - Encargos'!$L6)+('Swap - Encargos'!Y6)</f>
        <v>248</v>
      </c>
      <c r="M89" s="4">
        <f>Forward!M89+(-'Swap - Encargos'!$L6)+('Swap - Encargos'!Z6)</f>
        <v>225</v>
      </c>
      <c r="N89" s="4">
        <f>Forward!N89+(-'Swap - Encargos'!$L6)+('Swap - Encargos'!AA6)</f>
        <v>192</v>
      </c>
      <c r="O89" s="4">
        <f>Forward!O89+(-'Swap - Encargos'!$L6)+('Swap - Encargos'!AB6)</f>
        <v>184</v>
      </c>
      <c r="P89" s="4">
        <f>Forward!P89+(-'Swap - Encargos'!$L6)+('Swap - Encargos'!AC6)</f>
        <v>178</v>
      </c>
      <c r="Q89" s="4">
        <f>Forward!Q89+(-'Swap - Encargos'!$L6)+('Swap - Encargos'!AD6)</f>
        <v>173</v>
      </c>
      <c r="R89" s="4">
        <f>Forward!R89+(-'Swap - Encargos'!$L6)+('Swap - Encargos'!AE6)</f>
        <v>166</v>
      </c>
      <c r="S89" s="4">
        <f>Forward!S89+(-'Swap - Encargos'!$L6)+('Swap - Encargos'!AF6)</f>
        <v>163</v>
      </c>
      <c r="T89" s="4">
        <f>Forward!T89+(-'Swap - Encargos'!$L6)+('Swap - Encargos'!AG6)</f>
        <v>159</v>
      </c>
      <c r="U89" s="4">
        <f>Forward!U89</f>
        <v>0</v>
      </c>
      <c r="V89" s="6"/>
      <c r="W89" s="20">
        <f t="shared" si="0"/>
        <v>214.41666666666666</v>
      </c>
      <c r="X89" s="20">
        <f t="shared" si="1"/>
        <v>193.10648148148141</v>
      </c>
      <c r="Y89" s="23">
        <f t="shared" si="2"/>
        <v>203.15</v>
      </c>
      <c r="Z89" s="23">
        <f t="shared" si="3"/>
        <v>186.82746913580249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91.583333333333343</v>
      </c>
      <c r="AJ89" s="9">
        <f t="shared" si="8"/>
        <v>0.29929193899782136</v>
      </c>
      <c r="AK89" s="9">
        <f t="shared" si="9"/>
        <v>0.29929193899782136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  <c r="AS89" s="30"/>
      <c r="BT89" s="31"/>
      <c r="BV89" s="30"/>
      <c r="CV89" s="31"/>
    </row>
    <row r="90" spans="1:100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Encargos'!$L7)+('Swap - Encargos'!X7)</f>
        <v>161</v>
      </c>
      <c r="L90" s="4">
        <f>Forward!L90+(-'Swap - Encargos'!$L7)+('Swap - Encargos'!Y7)</f>
        <v>225</v>
      </c>
      <c r="M90" s="4">
        <f>Forward!M90+(-'Swap - Encargos'!$L7)+('Swap - Encargos'!Z7)</f>
        <v>219</v>
      </c>
      <c r="N90" s="4">
        <f>Forward!N90+(-'Swap - Encargos'!$L7)+('Swap - Encargos'!AA7)</f>
        <v>201</v>
      </c>
      <c r="O90" s="4">
        <f>Forward!O90+(-'Swap - Encargos'!$L7)+('Swap - Encargos'!AB7)</f>
        <v>192</v>
      </c>
      <c r="P90" s="4">
        <f>Forward!P90+(-'Swap - Encargos'!$L7)+('Swap - Encargos'!AC7)</f>
        <v>184</v>
      </c>
      <c r="Q90" s="4">
        <f>Forward!Q90+(-'Swap - Encargos'!$L7)+('Swap - Encargos'!AD7)</f>
        <v>180</v>
      </c>
      <c r="R90" s="4">
        <f>Forward!R90+(-'Swap - Encargos'!$L7)+('Swap - Encargos'!AE7)</f>
        <v>173</v>
      </c>
      <c r="S90" s="4">
        <f>Forward!S90+(-'Swap - Encargos'!$L7)+('Swap - Encargos'!AF7)</f>
        <v>167</v>
      </c>
      <c r="T90" s="4">
        <f>Forward!T90+(-'Swap - Encargos'!$L7)+('Swap - Encargos'!AG7)</f>
        <v>165</v>
      </c>
      <c r="U90" s="4">
        <f>Forward!U90</f>
        <v>0</v>
      </c>
      <c r="V90" s="6"/>
      <c r="W90" s="20">
        <f t="shared" si="0"/>
        <v>206.11111111111111</v>
      </c>
      <c r="X90" s="20">
        <f t="shared" si="1"/>
        <v>193.10648148148141</v>
      </c>
      <c r="Y90" s="23">
        <f t="shared" si="2"/>
        <v>201.13333333333333</v>
      </c>
      <c r="Z90" s="23">
        <f t="shared" si="3"/>
        <v>186.82746913580249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99.888888888888886</v>
      </c>
      <c r="AJ90" s="9">
        <f t="shared" si="8"/>
        <v>0.32643427741466957</v>
      </c>
      <c r="AK90" s="9">
        <f t="shared" si="9"/>
        <v>0.32643427741466957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  <c r="AS90" s="30"/>
      <c r="BT90" s="31"/>
      <c r="BV90" s="30"/>
      <c r="CV90" s="31"/>
    </row>
    <row r="91" spans="1:100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Encargos'!$L8)+('Swap - Encargos'!X8)</f>
        <v>154</v>
      </c>
      <c r="L91" s="4">
        <f>Forward!L91+(-'Swap - Encargos'!$L8)+('Swap - Encargos'!Y8)</f>
        <v>222</v>
      </c>
      <c r="M91" s="4">
        <f>Forward!M91+(-'Swap - Encargos'!$L8)+('Swap - Encargos'!Z8)</f>
        <v>214</v>
      </c>
      <c r="N91" s="4">
        <f>Forward!N91+(-'Swap - Encargos'!$L8)+('Swap - Encargos'!AA8)</f>
        <v>193</v>
      </c>
      <c r="O91" s="4">
        <f>Forward!O91+(-'Swap - Encargos'!$L8)+('Swap - Encargos'!AB8)</f>
        <v>185</v>
      </c>
      <c r="P91" s="4">
        <f>Forward!P91+(-'Swap - Encargos'!$L8)+('Swap - Encargos'!AC8)</f>
        <v>179</v>
      </c>
      <c r="Q91" s="4">
        <f>Forward!Q91+(-'Swap - Encargos'!$L8)+('Swap - Encargos'!AD8)</f>
        <v>172</v>
      </c>
      <c r="R91" s="4">
        <f>Forward!R91+(-'Swap - Encargos'!$L8)+('Swap - Encargos'!AE8)</f>
        <v>168</v>
      </c>
      <c r="S91" s="4">
        <f>Forward!S91+(-'Swap - Encargos'!$L8)+('Swap - Encargos'!AF8)</f>
        <v>164</v>
      </c>
      <c r="T91" s="4">
        <f>Forward!T91+(-'Swap - Encargos'!$L8)+('Swap - Encargos'!AG8)</f>
        <v>158</v>
      </c>
      <c r="U91" s="4">
        <f>Forward!U91</f>
        <v>0</v>
      </c>
      <c r="V91" s="6"/>
      <c r="W91" s="20">
        <f t="shared" si="0"/>
        <v>202.08333333333334</v>
      </c>
      <c r="X91" s="20">
        <f t="shared" si="1"/>
        <v>193.10648148148141</v>
      </c>
      <c r="Y91" s="23">
        <f t="shared" si="2"/>
        <v>195.68333333333334</v>
      </c>
      <c r="Z91" s="23">
        <f t="shared" si="3"/>
        <v>186.82746913580249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103.91666666666666</v>
      </c>
      <c r="AJ91" s="9">
        <f t="shared" si="8"/>
        <v>0.33959694989106753</v>
      </c>
      <c r="AK91" s="9">
        <f t="shared" si="9"/>
        <v>0.33959694989106753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  <c r="AS91" s="30"/>
      <c r="BT91" s="31"/>
      <c r="BV91" s="30"/>
      <c r="CV91" s="31"/>
    </row>
    <row r="92" spans="1:100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Encargos'!$L9)+('Swap - Encargos'!X9)</f>
        <v>87</v>
      </c>
      <c r="L92" s="4">
        <f>Forward!L92+(-'Swap - Encargos'!$L9)+('Swap - Encargos'!Y9)</f>
        <v>210</v>
      </c>
      <c r="M92" s="4">
        <f>Forward!M92+(-'Swap - Encargos'!$L9)+('Swap - Encargos'!Z9)</f>
        <v>209</v>
      </c>
      <c r="N92" s="4">
        <f>Forward!N92+(-'Swap - Encargos'!$L9)+('Swap - Encargos'!AA9)</f>
        <v>194</v>
      </c>
      <c r="O92" s="4">
        <f>Forward!O92+(-'Swap - Encargos'!$L9)+('Swap - Encargos'!AB9)</f>
        <v>185</v>
      </c>
      <c r="P92" s="4">
        <f>Forward!P92+(-'Swap - Encargos'!$L9)+('Swap - Encargos'!AC9)</f>
        <v>180</v>
      </c>
      <c r="Q92" s="4">
        <f>Forward!Q92+(-'Swap - Encargos'!$L9)+('Swap - Encargos'!AD9)</f>
        <v>174</v>
      </c>
      <c r="R92" s="4">
        <f>Forward!R92+(-'Swap - Encargos'!$L9)+('Swap - Encargos'!AE9)</f>
        <v>167</v>
      </c>
      <c r="S92" s="4">
        <f>Forward!S92+(-'Swap - Encargos'!$L9)+('Swap - Encargos'!AF9)</f>
        <v>163</v>
      </c>
      <c r="T92" s="4">
        <f>Forward!T92+(-'Swap - Encargos'!$L9)+('Swap - Encargos'!AG9)</f>
        <v>160</v>
      </c>
      <c r="U92" s="4">
        <f>Forward!U92</f>
        <v>0</v>
      </c>
      <c r="V92" s="6"/>
      <c r="W92" s="20">
        <f t="shared" si="0"/>
        <v>186.5</v>
      </c>
      <c r="X92" s="20">
        <f t="shared" si="1"/>
        <v>193.10648148148141</v>
      </c>
      <c r="Y92" s="23">
        <f t="shared" si="2"/>
        <v>186.3</v>
      </c>
      <c r="Z92" s="23">
        <f t="shared" si="3"/>
        <v>186.82746913580249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119.5</v>
      </c>
      <c r="AJ92" s="9">
        <f t="shared" si="8"/>
        <v>0.39052287581699346</v>
      </c>
      <c r="AK92" s="9">
        <f t="shared" si="9"/>
        <v>0.39052287581699346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  <c r="AS92" s="30"/>
      <c r="BT92" s="31"/>
      <c r="BV92" s="30"/>
      <c r="CV92" s="31"/>
    </row>
    <row r="93" spans="1:100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Encargos'!$L10)+('Swap - Encargos'!X10)</f>
        <v>91</v>
      </c>
      <c r="L93" s="4">
        <f>Forward!L93+(-'Swap - Encargos'!$L10)+('Swap - Encargos'!Y10)</f>
        <v>196</v>
      </c>
      <c r="M93" s="4">
        <f>Forward!M93+(-'Swap - Encargos'!$L10)+('Swap - Encargos'!Z10)</f>
        <v>199</v>
      </c>
      <c r="N93" s="4">
        <f>Forward!N93+(-'Swap - Encargos'!$L10)+('Swap - Encargos'!AA10)</f>
        <v>189</v>
      </c>
      <c r="O93" s="4">
        <f>Forward!O93+(-'Swap - Encargos'!$L10)+('Swap - Encargos'!AB10)</f>
        <v>183</v>
      </c>
      <c r="P93" s="4">
        <f>Forward!P93+(-'Swap - Encargos'!$L10)+('Swap - Encargos'!AC10)</f>
        <v>172</v>
      </c>
      <c r="Q93" s="4">
        <f>Forward!Q93+(-'Swap - Encargos'!$L10)+('Swap - Encargos'!AD10)</f>
        <v>169</v>
      </c>
      <c r="R93" s="4">
        <f>Forward!R93+(-'Swap - Encargos'!$L10)+('Swap - Encargos'!AE10)</f>
        <v>165</v>
      </c>
      <c r="S93" s="4">
        <f>Forward!S93+(-'Swap - Encargos'!$L10)+('Swap - Encargos'!AF10)</f>
        <v>157</v>
      </c>
      <c r="T93" s="4">
        <f>Forward!T93+(-'Swap - Encargos'!$L10)+('Swap - Encargos'!AG10)</f>
        <v>154</v>
      </c>
      <c r="U93" s="4">
        <f>Forward!U93</f>
        <v>0</v>
      </c>
      <c r="V93" s="6"/>
      <c r="W93" s="20">
        <f t="shared" si="0"/>
        <v>181.05555555555554</v>
      </c>
      <c r="X93" s="20">
        <f t="shared" si="1"/>
        <v>193.10648148148141</v>
      </c>
      <c r="Y93" s="23">
        <f t="shared" si="2"/>
        <v>181.05</v>
      </c>
      <c r="Z93" s="23">
        <f t="shared" si="3"/>
        <v>186.82746913580249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124.94444444444446</v>
      </c>
      <c r="AJ93" s="9">
        <f t="shared" si="8"/>
        <v>0.40831517792302108</v>
      </c>
      <c r="AK93" s="9">
        <f t="shared" si="9"/>
        <v>0.40831517792302108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  <c r="AS93" s="30"/>
      <c r="BT93" s="31"/>
      <c r="BV93" s="30"/>
      <c r="CV93" s="31"/>
    </row>
    <row r="94" spans="1:100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Encargos'!$L11)+('Swap - Encargos'!X11)</f>
        <v>111</v>
      </c>
      <c r="L94" s="4">
        <f>Forward!L94+(-'Swap - Encargos'!$L11)+('Swap - Encargos'!Y11)</f>
        <v>188</v>
      </c>
      <c r="M94" s="4">
        <f>Forward!M94+(-'Swap - Encargos'!$L11)+('Swap - Encargos'!Z11)</f>
        <v>196</v>
      </c>
      <c r="N94" s="4">
        <f>Forward!N94+(-'Swap - Encargos'!$L11)+('Swap - Encargos'!AA11)</f>
        <v>190</v>
      </c>
      <c r="O94" s="4">
        <f>Forward!O94+(-'Swap - Encargos'!$L11)+('Swap - Encargos'!AB11)</f>
        <v>183</v>
      </c>
      <c r="P94" s="4">
        <f>Forward!P94+(-'Swap - Encargos'!$L11)+('Swap - Encargos'!AC11)</f>
        <v>174</v>
      </c>
      <c r="Q94" s="4">
        <f>Forward!Q94+(-'Swap - Encargos'!$L11)+('Swap - Encargos'!AD11)</f>
        <v>171</v>
      </c>
      <c r="R94" s="4">
        <f>Forward!R94+(-'Swap - Encargos'!$L11)+('Swap - Encargos'!AE11)</f>
        <v>165</v>
      </c>
      <c r="S94" s="4">
        <f>Forward!S94+(-'Swap - Encargos'!$L11)+('Swap - Encargos'!AF11)</f>
        <v>160</v>
      </c>
      <c r="T94" s="4">
        <f>Forward!T94+(-'Swap - Encargos'!$L11)+('Swap - Encargos'!AG11)</f>
        <v>154</v>
      </c>
      <c r="U94" s="4">
        <f>Forward!U94</f>
        <v>0</v>
      </c>
      <c r="V94" s="6"/>
      <c r="W94" s="20">
        <f t="shared" si="0"/>
        <v>182.55555555555554</v>
      </c>
      <c r="X94" s="20">
        <f t="shared" si="1"/>
        <v>193.10648148148141</v>
      </c>
      <c r="Y94" s="23">
        <f t="shared" si="2"/>
        <v>182</v>
      </c>
      <c r="Z94" s="23">
        <f t="shared" si="3"/>
        <v>186.82746913580249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123.44444444444446</v>
      </c>
      <c r="AJ94" s="9">
        <f t="shared" si="8"/>
        <v>0.40341321713870737</v>
      </c>
      <c r="AK94" s="9">
        <f t="shared" si="9"/>
        <v>0.40341321713870737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  <c r="AS94" s="30"/>
      <c r="BT94" s="31"/>
      <c r="BV94" s="30"/>
      <c r="CV94" s="31"/>
    </row>
    <row r="95" spans="1:100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Encargos'!$L12)+('Swap - Encargos'!X12)</f>
        <v>88</v>
      </c>
      <c r="L95" s="4">
        <f>Forward!L95+(-'Swap - Encargos'!$L12)+('Swap - Encargos'!Y12)</f>
        <v>157</v>
      </c>
      <c r="M95" s="4">
        <f>Forward!M95+(-'Swap - Encargos'!$L12)+('Swap - Encargos'!Z12)</f>
        <v>175</v>
      </c>
      <c r="N95" s="4">
        <f>Forward!N95+(-'Swap - Encargos'!$L12)+('Swap - Encargos'!AA12)</f>
        <v>175</v>
      </c>
      <c r="O95" s="4">
        <f>Forward!O95+(-'Swap - Encargos'!$L12)+('Swap - Encargos'!AB12)</f>
        <v>169</v>
      </c>
      <c r="P95" s="4">
        <f>Forward!P95+(-'Swap - Encargos'!$L12)+('Swap - Encargos'!AC12)</f>
        <v>165</v>
      </c>
      <c r="Q95" s="4">
        <f>Forward!Q95+(-'Swap - Encargos'!$L12)+('Swap - Encargos'!AD12)</f>
        <v>163</v>
      </c>
      <c r="R95" s="4">
        <f>Forward!R95+(-'Swap - Encargos'!$L12)+('Swap - Encargos'!AE12)</f>
        <v>158</v>
      </c>
      <c r="S95" s="4">
        <f>Forward!S95+(-'Swap - Encargos'!$L12)+('Swap - Encargos'!AF12)</f>
        <v>153</v>
      </c>
      <c r="T95" s="4">
        <f>Forward!T95+(-'Swap - Encargos'!$L12)+('Swap - Encargos'!AG12)</f>
        <v>147</v>
      </c>
      <c r="U95" s="4">
        <f>Forward!U95</f>
        <v>0</v>
      </c>
      <c r="V95" s="6"/>
      <c r="W95" s="20">
        <f t="shared" si="0"/>
        <v>161.75</v>
      </c>
      <c r="X95" s="20">
        <f t="shared" si="1"/>
        <v>193.10648148148141</v>
      </c>
      <c r="Y95" s="23">
        <f t="shared" si="2"/>
        <v>164.35</v>
      </c>
      <c r="Z95" s="23">
        <f t="shared" si="3"/>
        <v>186.82746913580249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144.25</v>
      </c>
      <c r="AJ95" s="9">
        <f t="shared" si="8"/>
        <v>0.47140522875816993</v>
      </c>
      <c r="AK95" s="9">
        <f t="shared" si="9"/>
        <v>0.47140522875816993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  <c r="AS95" s="30"/>
      <c r="BT95" s="31"/>
      <c r="BV95" s="30"/>
      <c r="CV95" s="31"/>
    </row>
    <row r="96" spans="1:100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Encargos'!$L13)+('Swap - Encargos'!X13)</f>
        <v>82</v>
      </c>
      <c r="L96" s="4">
        <f>Forward!L96+(-'Swap - Encargos'!$L13)+('Swap - Encargos'!Y13)</f>
        <v>114</v>
      </c>
      <c r="M96" s="4">
        <f>Forward!M96+(-'Swap - Encargos'!$L13)+('Swap - Encargos'!Z13)</f>
        <v>156</v>
      </c>
      <c r="N96" s="4">
        <f>Forward!N96+(-'Swap - Encargos'!$L13)+('Swap - Encargos'!AA13)</f>
        <v>163</v>
      </c>
      <c r="O96" s="4">
        <f>Forward!O96+(-'Swap - Encargos'!$L13)+('Swap - Encargos'!AB13)</f>
        <v>157</v>
      </c>
      <c r="P96" s="4">
        <f>Forward!P96+(-'Swap - Encargos'!$L13)+('Swap - Encargos'!AC13)</f>
        <v>165</v>
      </c>
      <c r="Q96" s="4">
        <f>Forward!Q96+(-'Swap - Encargos'!$L13)+('Swap - Encargos'!AD13)</f>
        <v>163</v>
      </c>
      <c r="R96" s="4">
        <f>Forward!R96+(-'Swap - Encargos'!$L13)+('Swap - Encargos'!AE13)</f>
        <v>158</v>
      </c>
      <c r="S96" s="4">
        <f>Forward!S96+(-'Swap - Encargos'!$L13)+('Swap - Encargos'!AF13)</f>
        <v>152</v>
      </c>
      <c r="T96" s="4">
        <f>Forward!T96+(-'Swap - Encargos'!$L13)+('Swap - Encargos'!AG13)</f>
        <v>148</v>
      </c>
      <c r="U96" s="4">
        <f>Forward!U96</f>
        <v>0</v>
      </c>
      <c r="V96" s="6"/>
      <c r="W96" s="20">
        <f t="shared" si="0"/>
        <v>139.83333333333334</v>
      </c>
      <c r="X96" s="20">
        <f t="shared" si="1"/>
        <v>193.10648148148141</v>
      </c>
      <c r="Y96" s="23">
        <f t="shared" si="2"/>
        <v>148.23333333333332</v>
      </c>
      <c r="Z96" s="23">
        <f t="shared" si="3"/>
        <v>186.82746913580249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166.16666666666666</v>
      </c>
      <c r="AJ96" s="9">
        <f t="shared" si="8"/>
        <v>0.54302832244008714</v>
      </c>
      <c r="AK96" s="9">
        <f t="shared" si="9"/>
        <v>0.54302832244008714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  <c r="AS96" s="30"/>
      <c r="BT96" s="31"/>
      <c r="BV96" s="30"/>
      <c r="CV96" s="31"/>
    </row>
    <row r="97" spans="1:100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Encargos'!$L14)+('Swap - Encargos'!X14)</f>
        <v>84</v>
      </c>
      <c r="L97" s="4">
        <f>Forward!L97+(-'Swap - Encargos'!$L14)+('Swap - Encargos'!Y14)</f>
        <v>108</v>
      </c>
      <c r="M97" s="4">
        <f>Forward!M97+(-'Swap - Encargos'!$L14)+('Swap - Encargos'!Z14)</f>
        <v>148</v>
      </c>
      <c r="N97" s="4">
        <f>Forward!N97+(-'Swap - Encargos'!$L14)+('Swap - Encargos'!AA14)</f>
        <v>162</v>
      </c>
      <c r="O97" s="4">
        <f>Forward!O97+(-'Swap - Encargos'!$L14)+('Swap - Encargos'!AB14)</f>
        <v>152</v>
      </c>
      <c r="P97" s="4">
        <f>Forward!P97+(-'Swap - Encargos'!$L14)+('Swap - Encargos'!AC14)</f>
        <v>166</v>
      </c>
      <c r="Q97" s="4">
        <f>Forward!Q97+(-'Swap - Encargos'!$L14)+('Swap - Encargos'!AD14)</f>
        <v>161</v>
      </c>
      <c r="R97" s="4">
        <f>Forward!R97+(-'Swap - Encargos'!$L14)+('Swap - Encargos'!AE14)</f>
        <v>155</v>
      </c>
      <c r="S97" s="4">
        <f>Forward!S97+(-'Swap - Encargos'!$L14)+('Swap - Encargos'!AF14)</f>
        <v>151</v>
      </c>
      <c r="T97" s="4">
        <f>Forward!T97+(-'Swap - Encargos'!$L14)+('Swap - Encargos'!AG14)</f>
        <v>147</v>
      </c>
      <c r="U97" s="4">
        <f>Forward!U97</f>
        <v>0</v>
      </c>
      <c r="V97" s="6"/>
      <c r="W97" s="20">
        <f t="shared" si="0"/>
        <v>137.16666666666666</v>
      </c>
      <c r="X97" s="20">
        <f t="shared" si="1"/>
        <v>193.10648148148141</v>
      </c>
      <c r="Y97" s="23">
        <f t="shared" si="2"/>
        <v>145.83333333333334</v>
      </c>
      <c r="Z97" s="23">
        <f t="shared" si="3"/>
        <v>186.82746913580249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168.83333333333334</v>
      </c>
      <c r="AJ97" s="9">
        <f t="shared" si="8"/>
        <v>0.55174291938997821</v>
      </c>
      <c r="AK97" s="9">
        <f t="shared" si="9"/>
        <v>0.55174291938997821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  <c r="AS97" s="30"/>
      <c r="BT97" s="31"/>
      <c r="BV97" s="30"/>
      <c r="CV97" s="31"/>
    </row>
    <row r="98" spans="1:100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Encargos'!$L15)+('Swap - Encargos'!Y15)</f>
        <v>100</v>
      </c>
      <c r="M98" s="4">
        <f>Forward!M98+(-'Swap - Encargos'!$L15)+('Swap - Encargos'!Z15)</f>
        <v>120</v>
      </c>
      <c r="N98" s="4">
        <f>Forward!N98+(-'Swap - Encargos'!$L15)+('Swap - Encargos'!AA15)</f>
        <v>136</v>
      </c>
      <c r="O98" s="4">
        <f>Forward!O98+(-'Swap - Encargos'!$L15)+('Swap - Encargos'!AB15)</f>
        <v>150</v>
      </c>
      <c r="P98" s="4">
        <f>Forward!P98+(-'Swap - Encargos'!$L15)+('Swap - Encargos'!AC15)</f>
        <v>169</v>
      </c>
      <c r="Q98" s="4">
        <f>Forward!Q98+(-'Swap - Encargos'!$L15)+('Swap - Encargos'!AD15)</f>
        <v>164</v>
      </c>
      <c r="R98" s="4">
        <f>Forward!R98+(-'Swap - Encargos'!$L15)+('Swap - Encargos'!AE15)</f>
        <v>161</v>
      </c>
      <c r="S98" s="4">
        <f>Forward!S98+(-'Swap - Encargos'!$L15)+('Swap - Encargos'!AF15)</f>
        <v>157</v>
      </c>
      <c r="T98" s="4">
        <f>Forward!T98+(-'Swap - Encargos'!$L15)+('Swap - Encargos'!AG15)</f>
        <v>152</v>
      </c>
      <c r="U98" s="4">
        <f>Forward!U98</f>
        <v>0</v>
      </c>
      <c r="V98" s="6"/>
      <c r="W98" s="20">
        <f t="shared" si="0"/>
        <v>118.66666666666667</v>
      </c>
      <c r="X98" s="20">
        <f t="shared" si="1"/>
        <v>193.10648148148141</v>
      </c>
      <c r="Y98" s="23">
        <f t="shared" si="2"/>
        <v>135</v>
      </c>
      <c r="Z98" s="23">
        <f t="shared" si="3"/>
        <v>186.82746913580249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198.13333333333333</v>
      </c>
      <c r="AJ98" s="9">
        <f t="shared" si="8"/>
        <v>0.62542087542087532</v>
      </c>
      <c r="AK98" s="9">
        <f t="shared" si="9"/>
        <v>0.62542087542087532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  <c r="AS98" s="30"/>
      <c r="BT98" s="31"/>
      <c r="BV98" s="30"/>
      <c r="CV98" s="31"/>
    </row>
    <row r="99" spans="1:100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Encargos'!$L16)+('Swap - Encargos'!Y16)</f>
        <v>100</v>
      </c>
      <c r="M99" s="4">
        <f>Forward!M99+(-'Swap - Encargos'!$L16)+('Swap - Encargos'!Z16)</f>
        <v>112</v>
      </c>
      <c r="N99" s="4">
        <f>Forward!N99+(-'Swap - Encargos'!$L16)+('Swap - Encargos'!AA16)</f>
        <v>127</v>
      </c>
      <c r="O99" s="4">
        <f>Forward!O99+(-'Swap - Encargos'!$L16)+('Swap - Encargos'!AB16)</f>
        <v>136</v>
      </c>
      <c r="P99" s="4">
        <f>Forward!P99+(-'Swap - Encargos'!$L16)+('Swap - Encargos'!AC16)</f>
        <v>172</v>
      </c>
      <c r="Q99" s="4">
        <f>Forward!Q99+(-'Swap - Encargos'!$L16)+('Swap - Encargos'!AD16)</f>
        <v>171</v>
      </c>
      <c r="R99" s="4">
        <f>Forward!R99+(-'Swap - Encargos'!$L16)+('Swap - Encargos'!AE16)</f>
        <v>164</v>
      </c>
      <c r="S99" s="4">
        <f>Forward!S99+(-'Swap - Encargos'!$L16)+('Swap - Encargos'!AF16)</f>
        <v>161</v>
      </c>
      <c r="T99" s="4">
        <f>Forward!T99+(-'Swap - Encargos'!$L16)+('Swap - Encargos'!AG16)</f>
        <v>156</v>
      </c>
      <c r="U99" s="4">
        <f>Forward!U99</f>
        <v>0</v>
      </c>
      <c r="V99" s="6"/>
      <c r="W99" s="20">
        <f t="shared" si="0"/>
        <v>114</v>
      </c>
      <c r="X99" s="20">
        <f t="shared" si="1"/>
        <v>193.10648148148141</v>
      </c>
      <c r="Y99" s="23">
        <f t="shared" si="2"/>
        <v>130.58333333333334</v>
      </c>
      <c r="Z99" s="23">
        <f t="shared" si="3"/>
        <v>186.82746913580249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202.8</v>
      </c>
      <c r="AJ99" s="9">
        <f t="shared" si="8"/>
        <v>0.64015151515151514</v>
      </c>
      <c r="AK99" s="9">
        <f t="shared" si="9"/>
        <v>0.64015151515151514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  <c r="AS99" s="30"/>
      <c r="BT99" s="31"/>
      <c r="BV99" s="30"/>
      <c r="CV99" s="31"/>
    </row>
    <row r="100" spans="1:100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Encargos'!$L17)+('Swap - Encargos'!Y17)</f>
        <v>94</v>
      </c>
      <c r="M100" s="4">
        <f>Forward!M100+(-'Swap - Encargos'!$L17)+('Swap - Encargos'!Z17)</f>
        <v>107</v>
      </c>
      <c r="N100" s="4">
        <f>Forward!N100+(-'Swap - Encargos'!$L17)+('Swap - Encargos'!AA17)</f>
        <v>121</v>
      </c>
      <c r="O100" s="4">
        <f>Forward!O100+(-'Swap - Encargos'!$L17)+('Swap - Encargos'!AB17)</f>
        <v>130</v>
      </c>
      <c r="P100" s="4">
        <f>Forward!P100+(-'Swap - Encargos'!$L17)+('Swap - Encargos'!AC17)</f>
        <v>150</v>
      </c>
      <c r="Q100" s="4">
        <f>Forward!Q100+(-'Swap - Encargos'!$L17)+('Swap - Encargos'!AD17)</f>
        <v>164</v>
      </c>
      <c r="R100" s="4">
        <f>Forward!R100+(-'Swap - Encargos'!$L17)+('Swap - Encargos'!AE17)</f>
        <v>156</v>
      </c>
      <c r="S100" s="4">
        <f>Forward!S100+(-'Swap - Encargos'!$L17)+('Swap - Encargos'!AF17)</f>
        <v>154</v>
      </c>
      <c r="T100" s="4">
        <f>Forward!T100+(-'Swap - Encargos'!$L17)+('Swap - Encargos'!AG17)</f>
        <v>148</v>
      </c>
      <c r="U100" s="4">
        <f>Forward!U100</f>
        <v>0</v>
      </c>
      <c r="V100" s="6"/>
      <c r="W100" s="20">
        <f t="shared" si="0"/>
        <v>109.33333333333333</v>
      </c>
      <c r="X100" s="20">
        <f t="shared" si="1"/>
        <v>193.10648148148141</v>
      </c>
      <c r="Y100" s="23">
        <f t="shared" si="2"/>
        <v>122.73333333333333</v>
      </c>
      <c r="Z100" s="23">
        <f t="shared" si="3"/>
        <v>186.82746913580249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207.4666666666667</v>
      </c>
      <c r="AJ100" s="9">
        <f t="shared" si="8"/>
        <v>0.65488215488215495</v>
      </c>
      <c r="AK100" s="9">
        <f t="shared" si="9"/>
        <v>0.65488215488215495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  <c r="AS100" s="30"/>
      <c r="BT100" s="31"/>
      <c r="BV100" s="30"/>
      <c r="CV100" s="31"/>
    </row>
    <row r="101" spans="1:100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Encargos'!$L18)+('Swap - Encargos'!Y18)</f>
        <v>92</v>
      </c>
      <c r="M101" s="4">
        <f>Forward!M101+(-'Swap - Encargos'!$L18)+('Swap - Encargos'!Z18)</f>
        <v>96</v>
      </c>
      <c r="N101" s="4">
        <f>Forward!N101+(-'Swap - Encargos'!$L18)+('Swap - Encargos'!AA18)</f>
        <v>105</v>
      </c>
      <c r="O101" s="4">
        <f>Forward!O101+(-'Swap - Encargos'!$L18)+('Swap - Encargos'!AB18)</f>
        <v>119</v>
      </c>
      <c r="P101" s="4">
        <f>Forward!P101+(-'Swap - Encargos'!$L18)+('Swap - Encargos'!AC18)</f>
        <v>140</v>
      </c>
      <c r="Q101" s="4">
        <f>Forward!Q101+(-'Swap - Encargos'!$L18)+('Swap - Encargos'!AD18)</f>
        <v>155</v>
      </c>
      <c r="R101" s="4">
        <f>Forward!R101+(-'Swap - Encargos'!$L18)+('Swap - Encargos'!AE18)</f>
        <v>156</v>
      </c>
      <c r="S101" s="4">
        <f>Forward!S101+(-'Swap - Encargos'!$L18)+('Swap - Encargos'!AF18)</f>
        <v>153</v>
      </c>
      <c r="T101" s="4">
        <f>Forward!T101+(-'Swap - Encargos'!$L18)+('Swap - Encargos'!AG18)</f>
        <v>150</v>
      </c>
      <c r="U101" s="4">
        <f>Forward!U101</f>
        <v>0</v>
      </c>
      <c r="V101" s="6"/>
      <c r="W101" s="20">
        <f t="shared" si="0"/>
        <v>99.916666666666671</v>
      </c>
      <c r="X101" s="20">
        <f t="shared" si="1"/>
        <v>193.10648148148141</v>
      </c>
      <c r="Y101" s="23">
        <f t="shared" si="2"/>
        <v>113.55</v>
      </c>
      <c r="Z101" s="23">
        <f t="shared" si="3"/>
        <v>186.82746913580249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216.88333333333333</v>
      </c>
      <c r="AJ101" s="9">
        <f t="shared" si="8"/>
        <v>0.6846064814814814</v>
      </c>
      <c r="AK101" s="9">
        <f t="shared" si="9"/>
        <v>0.6846064814814814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  <c r="AS101" s="30"/>
      <c r="BT101" s="31"/>
      <c r="BV101" s="30"/>
      <c r="CV101" s="31"/>
    </row>
    <row r="102" spans="1:100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Encargos'!$L19)+('Swap - Encargos'!Y19)</f>
        <v>98</v>
      </c>
      <c r="M102" s="4">
        <f>Forward!M102+(-'Swap - Encargos'!$L19)+('Swap - Encargos'!Z19)</f>
        <v>99</v>
      </c>
      <c r="N102" s="4">
        <f>Forward!N102+(-'Swap - Encargos'!$L19)+('Swap - Encargos'!AA19)</f>
        <v>110</v>
      </c>
      <c r="O102" s="4">
        <f>Forward!O102+(-'Swap - Encargos'!$L19)+('Swap - Encargos'!AB19)</f>
        <v>123</v>
      </c>
      <c r="P102" s="4">
        <f>Forward!P102+(-'Swap - Encargos'!$L19)+('Swap - Encargos'!AC19)</f>
        <v>137</v>
      </c>
      <c r="Q102" s="4">
        <f>Forward!Q102+(-'Swap - Encargos'!$L19)+('Swap - Encargos'!AD19)</f>
        <v>150</v>
      </c>
      <c r="R102" s="4">
        <f>Forward!R102+(-'Swap - Encargos'!$L19)+('Swap - Encargos'!AE19)</f>
        <v>151</v>
      </c>
      <c r="S102" s="4">
        <f>Forward!S102+(-'Swap - Encargos'!$L19)+('Swap - Encargos'!AF19)</f>
        <v>146</v>
      </c>
      <c r="T102" s="4">
        <f>Forward!T102+(-'Swap - Encargos'!$L19)+('Swap - Encargos'!AG19)</f>
        <v>146</v>
      </c>
      <c r="U102" s="4">
        <f>Forward!U102</f>
        <v>0</v>
      </c>
      <c r="V102" s="6"/>
      <c r="W102" s="20">
        <f t="shared" si="0"/>
        <v>105.11111111111111</v>
      </c>
      <c r="X102" s="20">
        <f t="shared" si="1"/>
        <v>193.10648148148141</v>
      </c>
      <c r="Y102" s="23">
        <f t="shared" si="2"/>
        <v>116.86666666666666</v>
      </c>
      <c r="Z102" s="23">
        <f t="shared" si="3"/>
        <v>186.82746913580249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211.6888888888889</v>
      </c>
      <c r="AJ102" s="9">
        <f t="shared" si="8"/>
        <v>0.66820987654320985</v>
      </c>
      <c r="AK102" s="9">
        <f t="shared" si="9"/>
        <v>0.66820987654320985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  <c r="AS102" s="30"/>
      <c r="BT102" s="31"/>
      <c r="BV102" s="30"/>
      <c r="CV102" s="31"/>
    </row>
    <row r="103" spans="1:100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Encargos'!$L20)+('Swap - Encargos'!Y20)</f>
        <v>98</v>
      </c>
      <c r="M103" s="4">
        <f>Forward!M103+(-'Swap - Encargos'!$L20)+('Swap - Encargos'!Z20)</f>
        <v>99</v>
      </c>
      <c r="N103" s="4">
        <f>Forward!N103+(-'Swap - Encargos'!$L20)+('Swap - Encargos'!AA20)</f>
        <v>114</v>
      </c>
      <c r="O103" s="4">
        <f>Forward!O103+(-'Swap - Encargos'!$L20)+('Swap - Encargos'!AB20)</f>
        <v>122</v>
      </c>
      <c r="P103" s="4">
        <f>Forward!P103+(-'Swap - Encargos'!$L20)+('Swap - Encargos'!AC20)</f>
        <v>132</v>
      </c>
      <c r="Q103" s="4">
        <f>Forward!Q103+(-'Swap - Encargos'!$L20)+('Swap - Encargos'!AD20)</f>
        <v>148</v>
      </c>
      <c r="R103" s="4">
        <f>Forward!R103+(-'Swap - Encargos'!$L20)+('Swap - Encargos'!AE20)</f>
        <v>146</v>
      </c>
      <c r="S103" s="4">
        <f>Forward!S103+(-'Swap - Encargos'!$L20)+('Swap - Encargos'!AF20)</f>
        <v>145</v>
      </c>
      <c r="T103" s="4">
        <f>Forward!T103+(-'Swap - Encargos'!$L20)+('Swap - Encargos'!AG20)</f>
        <v>140</v>
      </c>
      <c r="U103" s="4">
        <f>Forward!U103</f>
        <v>0</v>
      </c>
      <c r="V103" s="6"/>
      <c r="W103" s="20">
        <f t="shared" si="0"/>
        <v>107</v>
      </c>
      <c r="X103" s="20">
        <f t="shared" si="1"/>
        <v>193.10648148148141</v>
      </c>
      <c r="Y103" s="23">
        <f t="shared" si="2"/>
        <v>117.16666666666667</v>
      </c>
      <c r="Z103" s="23">
        <f t="shared" si="3"/>
        <v>186.82746913580249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209.8</v>
      </c>
      <c r="AJ103" s="9">
        <f t="shared" si="8"/>
        <v>0.66224747474747481</v>
      </c>
      <c r="AK103" s="9">
        <f t="shared" si="9"/>
        <v>0.66224747474747481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  <c r="AS103" s="30"/>
      <c r="BT103" s="31"/>
      <c r="BV103" s="30"/>
      <c r="CV103" s="31"/>
    </row>
    <row r="104" spans="1:100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Encargos'!$L21)+('Swap - Encargos'!Y21)</f>
        <v>101</v>
      </c>
      <c r="M104" s="4">
        <f>Forward!M104+(-'Swap - Encargos'!$L21)+('Swap - Encargos'!Z21)</f>
        <v>101</v>
      </c>
      <c r="N104" s="4">
        <f>Forward!N104+(-'Swap - Encargos'!$L21)+('Swap - Encargos'!AA21)</f>
        <v>115</v>
      </c>
      <c r="O104" s="4">
        <f>Forward!O104+(-'Swap - Encargos'!$L21)+('Swap - Encargos'!AB21)</f>
        <v>123</v>
      </c>
      <c r="P104" s="4">
        <f>Forward!P104+(-'Swap - Encargos'!$L21)+('Swap - Encargos'!AC21)</f>
        <v>129</v>
      </c>
      <c r="Q104" s="4">
        <f>Forward!Q104+(-'Swap - Encargos'!$L21)+('Swap - Encargos'!AD21)</f>
        <v>144</v>
      </c>
      <c r="R104" s="4">
        <f>Forward!R104+(-'Swap - Encargos'!$L21)+('Swap - Encargos'!AE21)</f>
        <v>141</v>
      </c>
      <c r="S104" s="4">
        <f>Forward!S104+(-'Swap - Encargos'!$L21)+('Swap - Encargos'!AF21)</f>
        <v>139</v>
      </c>
      <c r="T104" s="4">
        <f>Forward!T104+(-'Swap - Encargos'!$L21)+('Swap - Encargos'!AG21)</f>
        <v>139</v>
      </c>
      <c r="U104" s="4">
        <f>Forward!U104</f>
        <v>0</v>
      </c>
      <c r="V104" s="6"/>
      <c r="W104" s="20">
        <f t="shared" si="0"/>
        <v>109.33333333333333</v>
      </c>
      <c r="X104" s="20">
        <f t="shared" si="1"/>
        <v>193.10648148148141</v>
      </c>
      <c r="Y104" s="23">
        <f t="shared" si="2"/>
        <v>118.1</v>
      </c>
      <c r="Z104" s="23">
        <f t="shared" si="3"/>
        <v>186.82746913580249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207.4666666666667</v>
      </c>
      <c r="AJ104" s="9">
        <f t="shared" si="8"/>
        <v>0.65488215488215495</v>
      </c>
      <c r="AK104" s="9">
        <f t="shared" si="9"/>
        <v>0.65488215488215495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  <c r="AS104" s="30"/>
      <c r="BT104" s="31"/>
      <c r="BV104" s="30"/>
      <c r="CV104" s="31"/>
    </row>
    <row r="105" spans="1:100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Encargos'!$L22)+('Swap - Encargos'!Y22)</f>
        <v>101</v>
      </c>
      <c r="M105" s="4">
        <f>Forward!M105+(-'Swap - Encargos'!$L22)+('Swap - Encargos'!Z22)</f>
        <v>98</v>
      </c>
      <c r="N105" s="4">
        <f>Forward!N105+(-'Swap - Encargos'!$L22)+('Swap - Encargos'!AA22)</f>
        <v>113</v>
      </c>
      <c r="O105" s="4">
        <f>Forward!O105+(-'Swap - Encargos'!$L22)+('Swap - Encargos'!AB22)</f>
        <v>121</v>
      </c>
      <c r="P105" s="4">
        <f>Forward!P105+(-'Swap - Encargos'!$L22)+('Swap - Encargos'!AC22)</f>
        <v>132</v>
      </c>
      <c r="Q105" s="4">
        <f>Forward!Q105+(-'Swap - Encargos'!$L22)+('Swap - Encargos'!AD22)</f>
        <v>144</v>
      </c>
      <c r="R105" s="4">
        <f>Forward!R105+(-'Swap - Encargos'!$L22)+('Swap - Encargos'!AE22)</f>
        <v>142</v>
      </c>
      <c r="S105" s="4">
        <f>Forward!S105+(-'Swap - Encargos'!$L22)+('Swap - Encargos'!AF22)</f>
        <v>141</v>
      </c>
      <c r="T105" s="4">
        <f>Forward!T105+(-'Swap - Encargos'!$L22)+('Swap - Encargos'!AG22)</f>
        <v>136</v>
      </c>
      <c r="U105" s="4">
        <f>Forward!U105</f>
        <v>0</v>
      </c>
      <c r="V105" s="6"/>
      <c r="W105" s="20">
        <f t="shared" si="0"/>
        <v>107.88888888888889</v>
      </c>
      <c r="X105" s="20">
        <f t="shared" si="1"/>
        <v>193.10648148148141</v>
      </c>
      <c r="Y105" s="23">
        <f t="shared" si="2"/>
        <v>118.01666666666667</v>
      </c>
      <c r="Z105" s="23">
        <f t="shared" si="3"/>
        <v>186.82746913580249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208.91111111111113</v>
      </c>
      <c r="AJ105" s="9">
        <f t="shared" si="8"/>
        <v>0.65944163860830529</v>
      </c>
      <c r="AK105" s="9">
        <f t="shared" si="9"/>
        <v>0.65944163860830529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  <c r="AS105" s="30"/>
      <c r="BT105" s="31"/>
      <c r="BV105" s="30"/>
      <c r="CV105" s="31"/>
    </row>
    <row r="106" spans="1:100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Encargos'!$L23)+('Swap - Encargos'!Y23)</f>
        <v>101</v>
      </c>
      <c r="M106" s="4">
        <f>Forward!M106+(-'Swap - Encargos'!$L23)+('Swap - Encargos'!Z23)</f>
        <v>94</v>
      </c>
      <c r="N106" s="4">
        <f>Forward!N106+(-'Swap - Encargos'!$L23)+('Swap - Encargos'!AA23)</f>
        <v>106</v>
      </c>
      <c r="O106" s="4">
        <f>Forward!O106+(-'Swap - Encargos'!$L23)+('Swap - Encargos'!AB23)</f>
        <v>115</v>
      </c>
      <c r="P106" s="4">
        <f>Forward!P106+(-'Swap - Encargos'!$L23)+('Swap - Encargos'!AC23)</f>
        <v>131</v>
      </c>
      <c r="Q106" s="4">
        <f>Forward!Q106+(-'Swap - Encargos'!$L23)+('Swap - Encargos'!AD23)</f>
        <v>143</v>
      </c>
      <c r="R106" s="4">
        <f>Forward!R106+(-'Swap - Encargos'!$L23)+('Swap - Encargos'!AE23)</f>
        <v>143</v>
      </c>
      <c r="S106" s="4">
        <f>Forward!S106+(-'Swap - Encargos'!$L23)+('Swap - Encargos'!AF23)</f>
        <v>138</v>
      </c>
      <c r="T106" s="4">
        <f>Forward!T106+(-'Swap - Encargos'!$L23)+('Swap - Encargos'!AG23)</f>
        <v>137</v>
      </c>
      <c r="U106" s="4">
        <f>Forward!U106</f>
        <v>0</v>
      </c>
      <c r="V106" s="6"/>
      <c r="W106" s="20">
        <f t="shared" si="0"/>
        <v>103.44444444444444</v>
      </c>
      <c r="X106" s="20">
        <f t="shared" si="1"/>
        <v>193.10648148148141</v>
      </c>
      <c r="Y106" s="23">
        <f t="shared" si="2"/>
        <v>115</v>
      </c>
      <c r="Z106" s="23">
        <f t="shared" si="3"/>
        <v>186.82746913580249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213.35555555555555</v>
      </c>
      <c r="AJ106" s="9">
        <f t="shared" si="8"/>
        <v>0.67347081930415265</v>
      </c>
      <c r="AK106" s="9">
        <f t="shared" si="9"/>
        <v>0.67347081930415265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  <c r="AS106" s="30"/>
      <c r="BT106" s="31"/>
      <c r="BV106" s="30"/>
      <c r="CV106" s="31"/>
    </row>
    <row r="107" spans="1:100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Encargos'!$L24)+('Swap - Encargos'!Y24)</f>
        <v>102</v>
      </c>
      <c r="M107" s="4">
        <f>Forward!M107+(-'Swap - Encargos'!$L24)+('Swap - Encargos'!Z24)</f>
        <v>94</v>
      </c>
      <c r="N107" s="4">
        <f>Forward!N107+(-'Swap - Encargos'!$L24)+('Swap - Encargos'!AA24)</f>
        <v>110</v>
      </c>
      <c r="O107" s="4">
        <f>Forward!O107+(-'Swap - Encargos'!$L24)+('Swap - Encargos'!AB24)</f>
        <v>122</v>
      </c>
      <c r="P107" s="4">
        <f>Forward!P107+(-'Swap - Encargos'!$L24)+('Swap - Encargos'!AC24)</f>
        <v>127</v>
      </c>
      <c r="Q107" s="4">
        <f>Forward!Q107+(-'Swap - Encargos'!$L24)+('Swap - Encargos'!AD24)</f>
        <v>140</v>
      </c>
      <c r="R107" s="4">
        <f>Forward!R107+(-'Swap - Encargos'!$L24)+('Swap - Encargos'!AE24)</f>
        <v>141</v>
      </c>
      <c r="S107" s="4">
        <f>Forward!S107+(-'Swap - Encargos'!$L24)+('Swap - Encargos'!AF24)</f>
        <v>139</v>
      </c>
      <c r="T107" s="4">
        <f>Forward!T107+(-'Swap - Encargos'!$L24)+('Swap - Encargos'!AG24)</f>
        <v>136</v>
      </c>
      <c r="U107" s="4">
        <f>Forward!U107</f>
        <v>0</v>
      </c>
      <c r="V107" s="6"/>
      <c r="W107" s="20">
        <f t="shared" si="0"/>
        <v>107</v>
      </c>
      <c r="X107" s="20">
        <f t="shared" si="1"/>
        <v>193.10648148148141</v>
      </c>
      <c r="Y107" s="23">
        <f t="shared" si="2"/>
        <v>116.7</v>
      </c>
      <c r="Z107" s="23">
        <f t="shared" si="3"/>
        <v>186.82746913580249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209.8</v>
      </c>
      <c r="AJ107" s="9">
        <f t="shared" si="8"/>
        <v>0.66224747474747481</v>
      </c>
      <c r="AK107" s="9">
        <f t="shared" si="9"/>
        <v>0.66224747474747481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  <c r="AS107" s="30"/>
      <c r="BT107" s="31"/>
      <c r="BV107" s="30"/>
      <c r="CV107" s="31"/>
    </row>
    <row r="108" spans="1:100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Encargos'!$L25)+('Swap - Encargos'!Y25)</f>
        <v>101</v>
      </c>
      <c r="M108" s="4">
        <f>Forward!M108+(-'Swap - Encargos'!$L25)+('Swap - Encargos'!Z25)</f>
        <v>109</v>
      </c>
      <c r="N108" s="4">
        <f>Forward!N108+(-'Swap - Encargos'!$L25)+('Swap - Encargos'!AA25)</f>
        <v>122</v>
      </c>
      <c r="O108" s="4">
        <f>Forward!O108+(-'Swap - Encargos'!$L25)+('Swap - Encargos'!AB25)</f>
        <v>129</v>
      </c>
      <c r="P108" s="4">
        <f>Forward!P108+(-'Swap - Encargos'!$L25)+('Swap - Encargos'!AC25)</f>
        <v>128</v>
      </c>
      <c r="Q108" s="4">
        <f>Forward!Q108+(-'Swap - Encargos'!$L25)+('Swap - Encargos'!AD25)</f>
        <v>140</v>
      </c>
      <c r="R108" s="4">
        <f>Forward!R108+(-'Swap - Encargos'!$L25)+('Swap - Encargos'!AE25)</f>
        <v>139</v>
      </c>
      <c r="S108" s="4">
        <f>Forward!S108+(-'Swap - Encargos'!$L25)+('Swap - Encargos'!AF25)</f>
        <v>138</v>
      </c>
      <c r="T108" s="4">
        <f>Forward!T108+(-'Swap - Encargos'!$L25)+('Swap - Encargos'!AG25)</f>
        <v>136</v>
      </c>
      <c r="U108" s="4">
        <f>Forward!U108</f>
        <v>0</v>
      </c>
      <c r="V108" s="6"/>
      <c r="W108" s="20">
        <f t="shared" si="0"/>
        <v>118.44444444444444</v>
      </c>
      <c r="X108" s="20">
        <f t="shared" si="1"/>
        <v>193.10648148148141</v>
      </c>
      <c r="Y108" s="23">
        <f t="shared" si="2"/>
        <v>124.3</v>
      </c>
      <c r="Z108" s="23">
        <f t="shared" si="3"/>
        <v>186.82746913580249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198.35555555555555</v>
      </c>
      <c r="AJ108" s="9">
        <f t="shared" si="8"/>
        <v>0.62612233445566778</v>
      </c>
      <c r="AK108" s="9">
        <f t="shared" si="9"/>
        <v>0.62612233445566778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  <c r="AS108" s="30"/>
      <c r="BU108" s="35"/>
      <c r="CV108" s="31"/>
    </row>
    <row r="109" spans="1:100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Encargos'!$L26)+('Swap - Encargos'!Y26)</f>
        <v>101</v>
      </c>
      <c r="M109" s="4">
        <f>Forward!M109+(-'Swap - Encargos'!$L26)+('Swap - Encargos'!Z26)</f>
        <v>106</v>
      </c>
      <c r="N109" s="4">
        <f>Forward!N109+(-'Swap - Encargos'!$L26)+('Swap - Encargos'!AA26)</f>
        <v>137</v>
      </c>
      <c r="O109" s="4">
        <f>Forward!O109+(-'Swap - Encargos'!$L26)+('Swap - Encargos'!AB26)</f>
        <v>144</v>
      </c>
      <c r="P109" s="4">
        <f>Forward!P109+(-'Swap - Encargos'!$L26)+('Swap - Encargos'!AC26)</f>
        <v>145</v>
      </c>
      <c r="Q109" s="4">
        <f>Forward!Q109+(-'Swap - Encargos'!$L26)+('Swap - Encargos'!AD26)</f>
        <v>151</v>
      </c>
      <c r="R109" s="4">
        <f>Forward!R109+(-'Swap - Encargos'!$L26)+('Swap - Encargos'!AE26)</f>
        <v>149</v>
      </c>
      <c r="S109" s="4">
        <f>Forward!S109+(-'Swap - Encargos'!$L26)+('Swap - Encargos'!AF26)</f>
        <v>147</v>
      </c>
      <c r="T109" s="4">
        <f>Forward!T109+(-'Swap - Encargos'!$L26)+('Swap - Encargos'!AG26)</f>
        <v>145</v>
      </c>
      <c r="U109" s="4">
        <f>Forward!U109</f>
        <v>0</v>
      </c>
      <c r="V109" s="6"/>
      <c r="W109" s="20">
        <f t="shared" si="0"/>
        <v>127.80555555555556</v>
      </c>
      <c r="X109" s="20">
        <f t="shared" si="1"/>
        <v>193.10648148148141</v>
      </c>
      <c r="Y109" s="23">
        <f t="shared" si="2"/>
        <v>135.76666666666668</v>
      </c>
      <c r="Z109" s="23">
        <f t="shared" si="3"/>
        <v>186.82746913580249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188.99444444444447</v>
      </c>
      <c r="AJ109" s="9">
        <f t="shared" si="8"/>
        <v>0.59657337261503929</v>
      </c>
      <c r="AK109" s="9">
        <f t="shared" si="9"/>
        <v>0.59657337261503929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  <c r="AS109" s="30"/>
      <c r="BU109" s="35"/>
      <c r="CV109" s="31"/>
    </row>
    <row r="110" spans="1:100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Encargos'!$L27)+('Swap - Encargos'!Z27)</f>
        <v>113</v>
      </c>
      <c r="N110" s="4">
        <f>Forward!N110+(-'Swap - Encargos'!$L27)+('Swap - Encargos'!AA27)</f>
        <v>127</v>
      </c>
      <c r="O110" s="4">
        <f>Forward!O110+(-'Swap - Encargos'!$L27)+('Swap - Encargos'!AB27)</f>
        <v>138</v>
      </c>
      <c r="P110" s="4">
        <f>Forward!P110+(-'Swap - Encargos'!$L27)+('Swap - Encargos'!AC27)</f>
        <v>160</v>
      </c>
      <c r="Q110" s="4">
        <f>Forward!Q110+(-'Swap - Encargos'!$L27)+('Swap - Encargos'!AD27)</f>
        <v>158</v>
      </c>
      <c r="R110" s="4">
        <f>Forward!R110+(-'Swap - Encargos'!$L27)+('Swap - Encargos'!AE27)</f>
        <v>158</v>
      </c>
      <c r="S110" s="4">
        <f>Forward!S110+(-'Swap - Encargos'!$L27)+('Swap - Encargos'!AF27)</f>
        <v>155</v>
      </c>
      <c r="T110" s="4">
        <f>Forward!T110+(-'Swap - Encargos'!$L27)+('Swap - Encargos'!AG27)</f>
        <v>153</v>
      </c>
      <c r="U110" s="4">
        <f>Forward!U110</f>
        <v>0</v>
      </c>
      <c r="V110" s="6"/>
      <c r="W110" s="20">
        <f t="shared" si="0"/>
        <v>126</v>
      </c>
      <c r="X110" s="20">
        <f t="shared" si="1"/>
        <v>193.10648148148141</v>
      </c>
      <c r="Y110" s="23">
        <f t="shared" si="2"/>
        <v>139.19999999999999</v>
      </c>
      <c r="Z110" s="23">
        <f t="shared" si="3"/>
        <v>186.82746913580249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220.5</v>
      </c>
      <c r="AJ110" s="9">
        <f t="shared" si="8"/>
        <v>0.63636363636363635</v>
      </c>
      <c r="AK110" s="9">
        <f t="shared" si="9"/>
        <v>0.63636363636363635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  <c r="AS110" s="30"/>
      <c r="BN110" s="27"/>
      <c r="BO110" s="28"/>
      <c r="BP110" s="28"/>
      <c r="BQ110" s="28"/>
      <c r="BR110" s="28"/>
      <c r="BS110" s="28"/>
      <c r="BT110" s="28"/>
      <c r="BV110" s="28"/>
      <c r="BW110" s="28"/>
      <c r="BX110" s="28"/>
      <c r="BY110" s="28"/>
      <c r="BZ110" s="28"/>
      <c r="CA110" s="29"/>
      <c r="CV110" s="31"/>
    </row>
    <row r="111" spans="1:100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Encargos'!$L28)+('Swap - Encargos'!Z28)</f>
        <v>150</v>
      </c>
      <c r="N111" s="4">
        <f>Forward!N111+(-'Swap - Encargos'!$L28)+('Swap - Encargos'!AA28)</f>
        <v>208</v>
      </c>
      <c r="O111" s="4">
        <f>Forward!O111+(-'Swap - Encargos'!$L28)+('Swap - Encargos'!AB28)</f>
        <v>199</v>
      </c>
      <c r="P111" s="4">
        <f>Forward!P111+(-'Swap - Encargos'!$L28)+('Swap - Encargos'!AC28)</f>
        <v>192</v>
      </c>
      <c r="Q111" s="4">
        <f>Forward!Q111+(-'Swap - Encargos'!$L28)+('Swap - Encargos'!AD28)</f>
        <v>182</v>
      </c>
      <c r="R111" s="4">
        <f>Forward!R111+(-'Swap - Encargos'!$L28)+('Swap - Encargos'!AE28)</f>
        <v>176</v>
      </c>
      <c r="S111" s="4">
        <f>Forward!S111+(-'Swap - Encargos'!$L28)+('Swap - Encargos'!AF28)</f>
        <v>172</v>
      </c>
      <c r="T111" s="4">
        <f>Forward!T111+(-'Swap - Encargos'!$L28)+('Swap - Encargos'!AG28)</f>
        <v>167</v>
      </c>
      <c r="U111" s="4">
        <f>Forward!U111</f>
        <v>0</v>
      </c>
      <c r="V111" s="6"/>
      <c r="W111" s="20">
        <f t="shared" si="0"/>
        <v>186.83333333333334</v>
      </c>
      <c r="X111" s="20">
        <f t="shared" si="1"/>
        <v>193.10648148148141</v>
      </c>
      <c r="Y111" s="23">
        <f t="shared" si="2"/>
        <v>186.63333333333333</v>
      </c>
      <c r="Z111" s="23">
        <f t="shared" si="3"/>
        <v>186.82746913580249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159.66666666666666</v>
      </c>
      <c r="AJ111" s="9">
        <f t="shared" si="8"/>
        <v>0.46079846079846076</v>
      </c>
      <c r="AK111" s="9">
        <f t="shared" si="9"/>
        <v>0.46079846079846076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  <c r="AS111" s="30"/>
      <c r="BN111" s="30"/>
      <c r="CA111" s="31"/>
      <c r="CV111" s="31"/>
    </row>
    <row r="112" spans="1:100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Encargos'!$L29)+('Swap - Encargos'!Z29)</f>
        <v>152</v>
      </c>
      <c r="N112" s="4">
        <f>Forward!N112+(-'Swap - Encargos'!$L29)+('Swap - Encargos'!AA29)</f>
        <v>193</v>
      </c>
      <c r="O112" s="4">
        <f>Forward!O112+(-'Swap - Encargos'!$L29)+('Swap - Encargos'!AB29)</f>
        <v>187</v>
      </c>
      <c r="P112" s="4">
        <f>Forward!P112+(-'Swap - Encargos'!$L29)+('Swap - Encargos'!AC29)</f>
        <v>180</v>
      </c>
      <c r="Q112" s="4">
        <f>Forward!Q112+(-'Swap - Encargos'!$L29)+('Swap - Encargos'!AD29)</f>
        <v>180</v>
      </c>
      <c r="R112" s="4">
        <f>Forward!R112+(-'Swap - Encargos'!$L29)+('Swap - Encargos'!AE29)</f>
        <v>177</v>
      </c>
      <c r="S112" s="4">
        <f>Forward!S112+(-'Swap - Encargos'!$L29)+('Swap - Encargos'!AF29)</f>
        <v>174</v>
      </c>
      <c r="T112" s="4">
        <f>Forward!T112+(-'Swap - Encargos'!$L29)+('Swap - Encargos'!AG29)</f>
        <v>167</v>
      </c>
      <c r="U112" s="4">
        <f>Forward!U112</f>
        <v>0</v>
      </c>
      <c r="V112" s="6"/>
      <c r="W112" s="20">
        <f t="shared" si="0"/>
        <v>178.88888888888889</v>
      </c>
      <c r="X112" s="20">
        <f t="shared" si="1"/>
        <v>193.10648148148141</v>
      </c>
      <c r="Y112" s="23">
        <f t="shared" si="2"/>
        <v>179.23333333333332</v>
      </c>
      <c r="Z112" s="23">
        <f t="shared" si="3"/>
        <v>186.82746913580249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167.61111111111111</v>
      </c>
      <c r="AJ112" s="9">
        <f t="shared" si="8"/>
        <v>0.48372615039281708</v>
      </c>
      <c r="AK112" s="9">
        <f t="shared" si="9"/>
        <v>0.48372615039281708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  <c r="AS112" s="30"/>
      <c r="BN112" s="30"/>
      <c r="CA112" s="31"/>
      <c r="CV112" s="31"/>
    </row>
    <row r="113" spans="1:100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Encargos'!$L30)+('Swap - Encargos'!Z30)</f>
        <v>143</v>
      </c>
      <c r="N113" s="4">
        <f>Forward!N113+(-'Swap - Encargos'!$L30)+('Swap - Encargos'!AA30)</f>
        <v>175</v>
      </c>
      <c r="O113" s="4">
        <f>Forward!O113+(-'Swap - Encargos'!$L30)+('Swap - Encargos'!AB30)</f>
        <v>176</v>
      </c>
      <c r="P113" s="4">
        <f>Forward!P113+(-'Swap - Encargos'!$L30)+('Swap - Encargos'!AC30)</f>
        <v>172</v>
      </c>
      <c r="Q113" s="4">
        <f>Forward!Q113+(-'Swap - Encargos'!$L30)+('Swap - Encargos'!AD30)</f>
        <v>170</v>
      </c>
      <c r="R113" s="4">
        <f>Forward!R113+(-'Swap - Encargos'!$L30)+('Swap - Encargos'!AE30)</f>
        <v>162</v>
      </c>
      <c r="S113" s="4">
        <f>Forward!S113+(-'Swap - Encargos'!$L30)+('Swap - Encargos'!AF30)</f>
        <v>159</v>
      </c>
      <c r="T113" s="4">
        <f>Forward!T113+(-'Swap - Encargos'!$L30)+('Swap - Encargos'!AG30)</f>
        <v>153</v>
      </c>
      <c r="U113" s="4">
        <f>Forward!U113</f>
        <v>0</v>
      </c>
      <c r="V113" s="6"/>
      <c r="W113" s="20">
        <f t="shared" si="0"/>
        <v>167.08333333333334</v>
      </c>
      <c r="X113" s="20">
        <f t="shared" si="1"/>
        <v>193.10648148148141</v>
      </c>
      <c r="Y113" s="23">
        <f t="shared" si="2"/>
        <v>168.15</v>
      </c>
      <c r="Z113" s="23">
        <f t="shared" si="3"/>
        <v>186.82746913580249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179.41666666666666</v>
      </c>
      <c r="AJ113" s="9">
        <f t="shared" si="8"/>
        <v>0.51779701779701781</v>
      </c>
      <c r="AK113" s="9">
        <f t="shared" si="9"/>
        <v>0.51779701779701781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  <c r="AS113" s="30"/>
      <c r="BN113" s="30"/>
      <c r="CA113" s="31"/>
      <c r="CV113" s="31"/>
    </row>
    <row r="114" spans="1:100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Encargos'!$L31)+('Swap - Encargos'!Z31)</f>
        <v>113</v>
      </c>
      <c r="N114" s="4">
        <f>Forward!N114+(-'Swap - Encargos'!$L31)+('Swap - Encargos'!AA31)</f>
        <v>152</v>
      </c>
      <c r="O114" s="4">
        <f>Forward!O114+(-'Swap - Encargos'!$L31)+('Swap - Encargos'!AB31)</f>
        <v>168</v>
      </c>
      <c r="P114" s="4">
        <f>Forward!P114+(-'Swap - Encargos'!$L31)+('Swap - Encargos'!AC31)</f>
        <v>164</v>
      </c>
      <c r="Q114" s="4">
        <f>Forward!Q114+(-'Swap - Encargos'!$L31)+('Swap - Encargos'!AD31)</f>
        <v>158</v>
      </c>
      <c r="R114" s="4">
        <f>Forward!R114+(-'Swap - Encargos'!$L31)+('Swap - Encargos'!AE31)</f>
        <v>153</v>
      </c>
      <c r="S114" s="4">
        <f>Forward!S114+(-'Swap - Encargos'!$L31)+('Swap - Encargos'!AF31)</f>
        <v>147</v>
      </c>
      <c r="T114" s="4">
        <f>Forward!T114+(-'Swap - Encargos'!$L31)+('Swap - Encargos'!AG31)</f>
        <v>145</v>
      </c>
      <c r="U114" s="4">
        <f>Forward!U114</f>
        <v>0</v>
      </c>
      <c r="V114" s="6"/>
      <c r="W114" s="20">
        <f t="shared" si="0"/>
        <v>150</v>
      </c>
      <c r="X114" s="20">
        <f t="shared" si="1"/>
        <v>193.10648148148141</v>
      </c>
      <c r="Y114" s="23">
        <f t="shared" si="2"/>
        <v>153.66666666666666</v>
      </c>
      <c r="Z114" s="23">
        <f t="shared" si="3"/>
        <v>186.82746913580249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196.5</v>
      </c>
      <c r="AJ114" s="9">
        <f t="shared" si="8"/>
        <v>0.5670995670995671</v>
      </c>
      <c r="AK114" s="9">
        <f t="shared" si="9"/>
        <v>0.5670995670995671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  <c r="AS114" s="30"/>
      <c r="BN114" s="30"/>
      <c r="CA114" s="31"/>
      <c r="CV114" s="31"/>
    </row>
    <row r="115" spans="1:100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Encargos'!$L32)+('Swap - Encargos'!Z32)</f>
        <v>164</v>
      </c>
      <c r="N115" s="4">
        <f>Forward!N115+(-'Swap - Encargos'!$L32)+('Swap - Encargos'!AA32)</f>
        <v>179</v>
      </c>
      <c r="O115" s="4">
        <f>Forward!O115+(-'Swap - Encargos'!$L32)+('Swap - Encargos'!AB32)</f>
        <v>178</v>
      </c>
      <c r="P115" s="4">
        <f>Forward!P115+(-'Swap - Encargos'!$L32)+('Swap - Encargos'!AC32)</f>
        <v>170</v>
      </c>
      <c r="Q115" s="4">
        <f>Forward!Q115+(-'Swap - Encargos'!$L32)+('Swap - Encargos'!AD32)</f>
        <v>168</v>
      </c>
      <c r="R115" s="4">
        <f>Forward!R115+(-'Swap - Encargos'!$L32)+('Swap - Encargos'!AE32)</f>
        <v>162</v>
      </c>
      <c r="S115" s="4">
        <f>Forward!S115+(-'Swap - Encargos'!$L32)+('Swap - Encargos'!AF32)</f>
        <v>157</v>
      </c>
      <c r="T115" s="4">
        <f>Forward!T115+(-'Swap - Encargos'!$L32)+('Swap - Encargos'!AG32)</f>
        <v>153</v>
      </c>
      <c r="U115" s="4">
        <f>Forward!U115</f>
        <v>0</v>
      </c>
      <c r="V115" s="6"/>
      <c r="W115" s="20">
        <f t="shared" si="0"/>
        <v>174.5</v>
      </c>
      <c r="X115" s="20">
        <f t="shared" si="1"/>
        <v>193.10648148148141</v>
      </c>
      <c r="Y115" s="23">
        <f t="shared" si="2"/>
        <v>171.63333333333333</v>
      </c>
      <c r="Z115" s="23">
        <f t="shared" si="3"/>
        <v>186.82746913580249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172</v>
      </c>
      <c r="AJ115" s="9">
        <f t="shared" si="8"/>
        <v>0.49639249639249639</v>
      </c>
      <c r="AK115" s="9">
        <f t="shared" si="9"/>
        <v>0.49639249639249639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  <c r="AS115" s="30"/>
      <c r="BN115" s="30"/>
      <c r="CA115" s="31"/>
      <c r="CV115" s="31"/>
    </row>
    <row r="116" spans="1:100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Encargos'!$L33)+('Swap - Encargos'!Z33)</f>
        <v>222</v>
      </c>
      <c r="N116" s="4">
        <f>Forward!N116+(-'Swap - Encargos'!$L33)+('Swap - Encargos'!AA33)</f>
        <v>202</v>
      </c>
      <c r="O116" s="4">
        <f>Forward!O116+(-'Swap - Encargos'!$L33)+('Swap - Encargos'!AB33)</f>
        <v>189</v>
      </c>
      <c r="P116" s="4">
        <f>Forward!P116+(-'Swap - Encargos'!$L33)+('Swap - Encargos'!AC33)</f>
        <v>172</v>
      </c>
      <c r="Q116" s="4">
        <f>Forward!Q116+(-'Swap - Encargos'!$L33)+('Swap - Encargos'!AD33)</f>
        <v>166</v>
      </c>
      <c r="R116" s="4">
        <f>Forward!R116+(-'Swap - Encargos'!$L33)+('Swap - Encargos'!AE33)</f>
        <v>161</v>
      </c>
      <c r="S116" s="4">
        <f>Forward!S116+(-'Swap - Encargos'!$L33)+('Swap - Encargos'!AF33)</f>
        <v>159</v>
      </c>
      <c r="T116" s="4">
        <f>Forward!T116+(-'Swap - Encargos'!$L33)+('Swap - Encargos'!AG33)</f>
        <v>151</v>
      </c>
      <c r="U116" s="4">
        <f>Forward!U116</f>
        <v>0</v>
      </c>
      <c r="V116" s="6"/>
      <c r="W116" s="20">
        <f t="shared" si="0"/>
        <v>196</v>
      </c>
      <c r="X116" s="20">
        <f t="shared" si="1"/>
        <v>193.10648148148141</v>
      </c>
      <c r="Y116" s="23">
        <f t="shared" si="2"/>
        <v>184.1</v>
      </c>
      <c r="Z116" s="23">
        <f t="shared" si="3"/>
        <v>186.82746913580249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150.5</v>
      </c>
      <c r="AJ116" s="9">
        <f t="shared" si="8"/>
        <v>0.43434343434343436</v>
      </c>
      <c r="AK116" s="9">
        <f t="shared" si="9"/>
        <v>0.43434343434343436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  <c r="AS116" s="30"/>
      <c r="BN116" s="30"/>
      <c r="CA116" s="31"/>
      <c r="CV116" s="31"/>
    </row>
    <row r="117" spans="1:100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Encargos'!$L34)+('Swap - Encargos'!Z34)</f>
        <v>175</v>
      </c>
      <c r="N117" s="4">
        <f>Forward!N117+(-'Swap - Encargos'!$L34)+('Swap - Encargos'!AA34)</f>
        <v>195</v>
      </c>
      <c r="O117" s="4">
        <f>Forward!O117+(-'Swap - Encargos'!$L34)+('Swap - Encargos'!AB34)</f>
        <v>183</v>
      </c>
      <c r="P117" s="4">
        <f>Forward!P117+(-'Swap - Encargos'!$L34)+('Swap - Encargos'!AC34)</f>
        <v>172</v>
      </c>
      <c r="Q117" s="4">
        <f>Forward!Q117+(-'Swap - Encargos'!$L34)+('Swap - Encargos'!AD34)</f>
        <v>167</v>
      </c>
      <c r="R117" s="4">
        <f>Forward!R117+(-'Swap - Encargos'!$L34)+('Swap - Encargos'!AE34)</f>
        <v>162</v>
      </c>
      <c r="S117" s="4">
        <f>Forward!S117+(-'Swap - Encargos'!$L34)+('Swap - Encargos'!AF34)</f>
        <v>155</v>
      </c>
      <c r="T117" s="4">
        <f>Forward!T117+(-'Swap - Encargos'!$L34)+('Swap - Encargos'!AG34)</f>
        <v>153</v>
      </c>
      <c r="U117" s="4">
        <f>Forward!U117</f>
        <v>0</v>
      </c>
      <c r="V117" s="6"/>
      <c r="W117" s="20">
        <f t="shared" si="0"/>
        <v>183.75</v>
      </c>
      <c r="X117" s="20">
        <f t="shared" si="1"/>
        <v>193.10648148148141</v>
      </c>
      <c r="Y117" s="23">
        <f t="shared" si="2"/>
        <v>176.88333333333333</v>
      </c>
      <c r="Z117" s="23">
        <f t="shared" si="3"/>
        <v>186.82746913580249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162.75</v>
      </c>
      <c r="AJ117" s="9">
        <f t="shared" si="8"/>
        <v>0.46969696969696972</v>
      </c>
      <c r="AK117" s="9">
        <f t="shared" si="9"/>
        <v>0.46969696969696972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  <c r="AS117" s="30"/>
      <c r="BN117" s="30"/>
      <c r="CA117" s="31"/>
      <c r="CV117" s="31"/>
    </row>
    <row r="118" spans="1:100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Encargos'!$L35)+('Swap - Encargos'!Z35)</f>
        <v>218</v>
      </c>
      <c r="N118" s="4">
        <f>Forward!N118+(-'Swap - Encargos'!$L35)+('Swap - Encargos'!AA35)</f>
        <v>208</v>
      </c>
      <c r="O118" s="4">
        <f>Forward!O118+(-'Swap - Encargos'!$L35)+('Swap - Encargos'!AB35)</f>
        <v>190</v>
      </c>
      <c r="P118" s="4">
        <f>Forward!P118+(-'Swap - Encargos'!$L35)+('Swap - Encargos'!AC35)</f>
        <v>173</v>
      </c>
      <c r="Q118" s="4">
        <f>Forward!Q118+(-'Swap - Encargos'!$L35)+('Swap - Encargos'!AD35)</f>
        <v>171</v>
      </c>
      <c r="R118" s="4">
        <f>Forward!R118+(-'Swap - Encargos'!$L35)+('Swap - Encargos'!AE35)</f>
        <v>164</v>
      </c>
      <c r="S118" s="4">
        <f>Forward!S118+(-'Swap - Encargos'!$L35)+('Swap - Encargos'!AF35)</f>
        <v>159</v>
      </c>
      <c r="T118" s="4">
        <f>Forward!T118+(-'Swap - Encargos'!$L35)+('Swap - Encargos'!AG35)</f>
        <v>155</v>
      </c>
      <c r="U118" s="4">
        <f>Forward!U118</f>
        <v>0</v>
      </c>
      <c r="V118" s="6"/>
      <c r="W118" s="20">
        <f t="shared" si="0"/>
        <v>195.33333333333334</v>
      </c>
      <c r="X118" s="20">
        <f t="shared" si="1"/>
        <v>193.10648148148141</v>
      </c>
      <c r="Y118" s="23">
        <f t="shared" si="2"/>
        <v>184.8</v>
      </c>
      <c r="Z118" s="23">
        <f t="shared" si="3"/>
        <v>186.82746913580249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151.16666666666666</v>
      </c>
      <c r="AJ118" s="9">
        <f t="shared" si="8"/>
        <v>0.43626743626743625</v>
      </c>
      <c r="AK118" s="9">
        <f t="shared" si="9"/>
        <v>0.43626743626743625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  <c r="AS118" s="30"/>
      <c r="BN118" s="30"/>
      <c r="CA118" s="31"/>
      <c r="CV118" s="31"/>
    </row>
    <row r="119" spans="1:100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Encargos'!$L36)+('Swap - Encargos'!Z36)</f>
        <v>311</v>
      </c>
      <c r="N119" s="4">
        <f>Forward!N119+(-'Swap - Encargos'!$L36)+('Swap - Encargos'!AA36)</f>
        <v>236</v>
      </c>
      <c r="O119" s="4">
        <f>Forward!O119+(-'Swap - Encargos'!$L36)+('Swap - Encargos'!AB36)</f>
        <v>193</v>
      </c>
      <c r="P119" s="4">
        <f>Forward!P119+(-'Swap - Encargos'!$L36)+('Swap - Encargos'!AC36)</f>
        <v>171</v>
      </c>
      <c r="Q119" s="4">
        <f>Forward!Q119+(-'Swap - Encargos'!$L36)+('Swap - Encargos'!AD36)</f>
        <v>168</v>
      </c>
      <c r="R119" s="4">
        <f>Forward!R119+(-'Swap - Encargos'!$L36)+('Swap - Encargos'!AE36)</f>
        <v>163</v>
      </c>
      <c r="S119" s="4">
        <f>Forward!S119+(-'Swap - Encargos'!$L36)+('Swap - Encargos'!AF36)</f>
        <v>159</v>
      </c>
      <c r="T119" s="4">
        <f>Forward!T119+(-'Swap - Encargos'!$L36)+('Swap - Encargos'!AG36)</f>
        <v>154</v>
      </c>
      <c r="U119" s="4">
        <f>Forward!U119</f>
        <v>0</v>
      </c>
      <c r="V119" s="6"/>
      <c r="W119" s="20">
        <f t="shared" si="0"/>
        <v>211.66666666666666</v>
      </c>
      <c r="X119" s="20">
        <f t="shared" si="1"/>
        <v>193.10648148148141</v>
      </c>
      <c r="Y119" s="23">
        <f t="shared" si="2"/>
        <v>193.6</v>
      </c>
      <c r="Z119" s="23">
        <f t="shared" si="3"/>
        <v>186.82746913580249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134.83333333333334</v>
      </c>
      <c r="AJ119" s="9">
        <f t="shared" si="8"/>
        <v>0.38912938912938916</v>
      </c>
      <c r="AK119" s="9">
        <f t="shared" si="9"/>
        <v>0.38912938912938916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  <c r="AS119" s="30"/>
      <c r="BN119" s="30"/>
      <c r="CA119" s="31"/>
      <c r="CV119" s="31"/>
    </row>
    <row r="120" spans="1:100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Encargos'!$L37)+('Swap - Encargos'!Z37)</f>
        <v>274</v>
      </c>
      <c r="N120" s="4">
        <f>Forward!N120+(-'Swap - Encargos'!$L37)+('Swap - Encargos'!AA37)</f>
        <v>169</v>
      </c>
      <c r="O120" s="4">
        <f>Forward!O120+(-'Swap - Encargos'!$L37)+('Swap - Encargos'!AB37)</f>
        <v>182</v>
      </c>
      <c r="P120" s="4">
        <f>Forward!P120+(-'Swap - Encargos'!$L37)+('Swap - Encargos'!AC37)</f>
        <v>171</v>
      </c>
      <c r="Q120" s="4">
        <f>Forward!Q120+(-'Swap - Encargos'!$L37)+('Swap - Encargos'!AD37)</f>
        <v>166</v>
      </c>
      <c r="R120" s="4">
        <f>Forward!R120+(-'Swap - Encargos'!$L37)+('Swap - Encargos'!AE37)</f>
        <v>160</v>
      </c>
      <c r="S120" s="4">
        <f>Forward!S120+(-'Swap - Encargos'!$L37)+('Swap - Encargos'!AF37)</f>
        <v>154</v>
      </c>
      <c r="T120" s="4">
        <f>Forward!T120+(-'Swap - Encargos'!$L37)+('Swap - Encargos'!AG37)</f>
        <v>149</v>
      </c>
      <c r="U120" s="4">
        <f>Forward!U120</f>
        <v>0</v>
      </c>
      <c r="V120" s="6"/>
      <c r="W120" s="20">
        <f t="shared" si="0"/>
        <v>179.72222222222223</v>
      </c>
      <c r="X120" s="20">
        <f t="shared" si="1"/>
        <v>193.10648148148141</v>
      </c>
      <c r="Y120" s="23">
        <f t="shared" si="2"/>
        <v>173.4</v>
      </c>
      <c r="Z120" s="23">
        <f t="shared" si="3"/>
        <v>186.82746913580249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166.77777777777777</v>
      </c>
      <c r="AJ120" s="9">
        <f t="shared" si="8"/>
        <v>0.48132114798781461</v>
      </c>
      <c r="AK120" s="9">
        <f t="shared" si="9"/>
        <v>0.48132114798781461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  <c r="AS120" s="30"/>
      <c r="BN120" s="30"/>
      <c r="CA120" s="31"/>
      <c r="CV120" s="31"/>
    </row>
    <row r="121" spans="1:100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Encargos'!$L38)+('Swap - Encargos'!Z38)</f>
        <v>108</v>
      </c>
      <c r="N121" s="4">
        <f>Forward!N121+(-'Swap - Encargos'!$L38)+('Swap - Encargos'!AA38)</f>
        <v>172</v>
      </c>
      <c r="O121" s="4">
        <f>Forward!O121+(-'Swap - Encargos'!$L38)+('Swap - Encargos'!AB38)</f>
        <v>182</v>
      </c>
      <c r="P121" s="4">
        <f>Forward!P121+(-'Swap - Encargos'!$L38)+('Swap - Encargos'!AC38)</f>
        <v>177</v>
      </c>
      <c r="Q121" s="4">
        <f>Forward!Q121+(-'Swap - Encargos'!$L38)+('Swap - Encargos'!AD38)</f>
        <v>171</v>
      </c>
      <c r="R121" s="4">
        <f>Forward!R121+(-'Swap - Encargos'!$L38)+('Swap - Encargos'!AE38)</f>
        <v>168</v>
      </c>
      <c r="S121" s="4">
        <f>Forward!S121+(-'Swap - Encargos'!$L38)+('Swap - Encargos'!AF38)</f>
        <v>162</v>
      </c>
      <c r="T121" s="4">
        <f>Forward!T121+(-'Swap - Encargos'!$L38)+('Swap - Encargos'!AG38)</f>
        <v>159</v>
      </c>
      <c r="U121" s="4">
        <f>Forward!U121</f>
        <v>0</v>
      </c>
      <c r="V121" s="6"/>
      <c r="W121" s="20">
        <f t="shared" si="0"/>
        <v>175.08333333333334</v>
      </c>
      <c r="X121" s="20">
        <f t="shared" si="1"/>
        <v>193.10648148148141</v>
      </c>
      <c r="Y121" s="23">
        <f t="shared" si="2"/>
        <v>173</v>
      </c>
      <c r="Z121" s="23">
        <f t="shared" si="3"/>
        <v>186.82746913580249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171.41666666666666</v>
      </c>
      <c r="AJ121" s="9">
        <f t="shared" si="8"/>
        <v>0.49470899470899471</v>
      </c>
      <c r="AK121" s="9">
        <f t="shared" si="9"/>
        <v>0.49470899470899471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  <c r="AS121" s="30"/>
      <c r="BN121" s="30"/>
      <c r="CA121" s="31"/>
      <c r="CV121" s="31"/>
    </row>
    <row r="122" spans="1:100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Encargos'!$L39)+('Swap - Encargos'!AA39)</f>
        <v>165</v>
      </c>
      <c r="O122" s="4">
        <f>Forward!O122+(-'Swap - Encargos'!$L39)+('Swap - Encargos'!AB39)</f>
        <v>192</v>
      </c>
      <c r="P122" s="4">
        <f>Forward!P122+(-'Swap - Encargos'!$L39)+('Swap - Encargos'!AC39)</f>
        <v>170</v>
      </c>
      <c r="Q122" s="4">
        <f>Forward!Q122+(-'Swap - Encargos'!$L39)+('Swap - Encargos'!AD39)</f>
        <v>165</v>
      </c>
      <c r="R122" s="4">
        <f>Forward!R122+(-'Swap - Encargos'!$L39)+('Swap - Encargos'!AE39)</f>
        <v>162</v>
      </c>
      <c r="S122" s="4">
        <f>Forward!S122+(-'Swap - Encargos'!$L39)+('Swap - Encargos'!AF39)</f>
        <v>158</v>
      </c>
      <c r="T122" s="4">
        <f>Forward!T122+(-'Swap - Encargos'!$L39)+('Swap - Encargos'!AG39)</f>
        <v>153</v>
      </c>
      <c r="U122" s="4">
        <f>Forward!U122</f>
        <v>0</v>
      </c>
      <c r="V122" s="6"/>
      <c r="W122" s="20">
        <f t="shared" si="0"/>
        <v>175.66666666666666</v>
      </c>
      <c r="X122" s="20">
        <f t="shared" si="1"/>
        <v>193.10648148148141</v>
      </c>
      <c r="Y122" s="23">
        <f t="shared" si="2"/>
        <v>170.8</v>
      </c>
      <c r="Z122" s="23">
        <f t="shared" si="3"/>
        <v>186.82746913580249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202.63333333333335</v>
      </c>
      <c r="AJ122" s="9">
        <f t="shared" si="8"/>
        <v>0.53564190677592738</v>
      </c>
      <c r="AK122" s="9">
        <f t="shared" si="9"/>
        <v>0.53564190677592738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  <c r="AS122" s="30"/>
      <c r="BN122" s="30"/>
      <c r="CA122" s="31"/>
      <c r="CV122" s="31"/>
    </row>
    <row r="123" spans="1:100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Encargos'!$L40)+('Swap - Encargos'!AA40)</f>
        <v>217</v>
      </c>
      <c r="O123" s="4">
        <f>Forward!O123+(-'Swap - Encargos'!$L40)+('Swap - Encargos'!AB40)</f>
        <v>212</v>
      </c>
      <c r="P123" s="4">
        <f>Forward!P123+(-'Swap - Encargos'!$L40)+('Swap - Encargos'!AC40)</f>
        <v>188</v>
      </c>
      <c r="Q123" s="4">
        <f>Forward!Q123+(-'Swap - Encargos'!$L40)+('Swap - Encargos'!AD40)</f>
        <v>175</v>
      </c>
      <c r="R123" s="4">
        <f>Forward!R123+(-'Swap - Encargos'!$L40)+('Swap - Encargos'!AE40)</f>
        <v>168</v>
      </c>
      <c r="S123" s="4">
        <f>Forward!S123+(-'Swap - Encargos'!$L40)+('Swap - Encargos'!AF40)</f>
        <v>163</v>
      </c>
      <c r="T123" s="4">
        <f>Forward!T123+(-'Swap - Encargos'!$L40)+('Swap - Encargos'!AG40)</f>
        <v>153</v>
      </c>
      <c r="U123" s="4">
        <f>Forward!U123</f>
        <v>0</v>
      </c>
      <c r="V123" s="6"/>
      <c r="W123" s="20">
        <f t="shared" si="0"/>
        <v>204.5</v>
      </c>
      <c r="X123" s="20">
        <f t="shared" si="1"/>
        <v>193.10648148148141</v>
      </c>
      <c r="Y123" s="23">
        <f t="shared" si="2"/>
        <v>191.1</v>
      </c>
      <c r="Z123" s="23">
        <f t="shared" si="3"/>
        <v>186.82746913580249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173.8</v>
      </c>
      <c r="AJ123" s="9">
        <f t="shared" si="8"/>
        <v>0.45942373777425327</v>
      </c>
      <c r="AK123" s="9">
        <f t="shared" si="9"/>
        <v>0.45942373777425327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  <c r="AS123" s="30"/>
      <c r="BN123" s="30"/>
      <c r="CA123" s="31"/>
      <c r="CV123" s="31"/>
    </row>
    <row r="124" spans="1:100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Encargos'!$L41)+('Swap - Encargos'!AA41)</f>
        <v>313</v>
      </c>
      <c r="O124" s="4">
        <f>Forward!O124+(-'Swap - Encargos'!$L41)+('Swap - Encargos'!AB41)</f>
        <v>233</v>
      </c>
      <c r="P124" s="4">
        <f>Forward!P124+(-'Swap - Encargos'!$L41)+('Swap - Encargos'!AC41)</f>
        <v>197</v>
      </c>
      <c r="Q124" s="4">
        <f>Forward!Q124+(-'Swap - Encargos'!$L41)+('Swap - Encargos'!AD41)</f>
        <v>181</v>
      </c>
      <c r="R124" s="4">
        <f>Forward!R124+(-'Swap - Encargos'!$L41)+('Swap - Encargos'!AE41)</f>
        <v>176</v>
      </c>
      <c r="S124" s="4">
        <f>Forward!S124+(-'Swap - Encargos'!$L41)+('Swap - Encargos'!AF41)</f>
        <v>174</v>
      </c>
      <c r="T124" s="4">
        <f>Forward!T124+(-'Swap - Encargos'!$L41)+('Swap - Encargos'!AG41)</f>
        <v>161</v>
      </c>
      <c r="U124" s="4">
        <f>Forward!U124</f>
        <v>0</v>
      </c>
      <c r="V124" s="6"/>
      <c r="W124" s="20">
        <f t="shared" si="0"/>
        <v>240.33333333333334</v>
      </c>
      <c r="X124" s="20">
        <f t="shared" si="1"/>
        <v>193.10648148148141</v>
      </c>
      <c r="Y124" s="23">
        <f t="shared" si="2"/>
        <v>215.36666666666667</v>
      </c>
      <c r="Z124" s="23">
        <f t="shared" si="3"/>
        <v>186.82746913580249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137.96666666666667</v>
      </c>
      <c r="AJ124" s="9">
        <f t="shared" si="8"/>
        <v>0.36470173583575644</v>
      </c>
      <c r="AK124" s="9">
        <f t="shared" si="9"/>
        <v>0.36470173583575644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  <c r="AS124" s="30"/>
      <c r="BN124" s="30"/>
      <c r="CA124" s="31"/>
      <c r="CV124" s="31"/>
    </row>
    <row r="125" spans="1:100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Encargos'!$L42)+('Swap - Encargos'!AA42)</f>
        <v>360</v>
      </c>
      <c r="O125" s="4">
        <f>Forward!O125+(-'Swap - Encargos'!$L42)+('Swap - Encargos'!AB42)</f>
        <v>263</v>
      </c>
      <c r="P125" s="4">
        <f>Forward!P125+(-'Swap - Encargos'!$L42)+('Swap - Encargos'!AC42)</f>
        <v>209</v>
      </c>
      <c r="Q125" s="4">
        <f>Forward!Q125+(-'Swap - Encargos'!$L42)+('Swap - Encargos'!AD42)</f>
        <v>192</v>
      </c>
      <c r="R125" s="4">
        <f>Forward!R125+(-'Swap - Encargos'!$L42)+('Swap - Encargos'!AE42)</f>
        <v>186</v>
      </c>
      <c r="S125" s="4">
        <f>Forward!S125+(-'Swap - Encargos'!$L42)+('Swap - Encargos'!AF42)</f>
        <v>180</v>
      </c>
      <c r="T125" s="4">
        <f>Forward!T125+(-'Swap - Encargos'!$L42)+('Swap - Encargos'!AG42)</f>
        <v>170</v>
      </c>
      <c r="U125" s="4">
        <f>Forward!U125</f>
        <v>0</v>
      </c>
      <c r="V125" s="6"/>
      <c r="W125" s="20">
        <f t="shared" si="0"/>
        <v>263.33333333333331</v>
      </c>
      <c r="X125" s="20">
        <f t="shared" si="1"/>
        <v>193.10648148148141</v>
      </c>
      <c r="Y125" s="23">
        <f t="shared" si="2"/>
        <v>233</v>
      </c>
      <c r="Z125" s="23">
        <f t="shared" si="3"/>
        <v>186.82746913580249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114.9666666666667</v>
      </c>
      <c r="AJ125" s="9">
        <f t="shared" si="8"/>
        <v>0.30390342761476791</v>
      </c>
      <c r="AK125" s="9">
        <f t="shared" si="9"/>
        <v>0.30390342761476791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  <c r="AS125" s="30"/>
      <c r="BN125" s="30"/>
      <c r="CA125" s="31"/>
      <c r="CV125" s="31"/>
    </row>
    <row r="126" spans="1:100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Encargos'!$L43)+('Swap - Encargos'!AA43)</f>
        <v>348</v>
      </c>
      <c r="O126" s="4">
        <f>Forward!O126+(-'Swap - Encargos'!$L43)+('Swap - Encargos'!AB43)</f>
        <v>263</v>
      </c>
      <c r="P126" s="4">
        <f>Forward!P126+(-'Swap - Encargos'!$L43)+('Swap - Encargos'!AC43)</f>
        <v>212</v>
      </c>
      <c r="Q126" s="4">
        <f>Forward!Q126+(-'Swap - Encargos'!$L43)+('Swap - Encargos'!AD43)</f>
        <v>193</v>
      </c>
      <c r="R126" s="4">
        <f>Forward!R126+(-'Swap - Encargos'!$L43)+('Swap - Encargos'!AE43)</f>
        <v>188</v>
      </c>
      <c r="S126" s="4">
        <f>Forward!S126+(-'Swap - Encargos'!$L43)+('Swap - Encargos'!AF43)</f>
        <v>182</v>
      </c>
      <c r="T126" s="4">
        <f>Forward!T126+(-'Swap - Encargos'!$L43)+('Swap - Encargos'!AG43)</f>
        <v>172</v>
      </c>
      <c r="U126" s="4">
        <f>Forward!U126</f>
        <v>0</v>
      </c>
      <c r="V126" s="6"/>
      <c r="W126" s="20">
        <f t="shared" si="0"/>
        <v>257.11111111111109</v>
      </c>
      <c r="X126" s="20">
        <f t="shared" si="1"/>
        <v>193.10648148148141</v>
      </c>
      <c r="Y126" s="23">
        <f t="shared" si="2"/>
        <v>229.73333333333332</v>
      </c>
      <c r="Z126" s="23">
        <f t="shared" si="3"/>
        <v>186.82746913580249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121.18888888888893</v>
      </c>
      <c r="AJ126" s="9">
        <f t="shared" si="8"/>
        <v>0.32035127911416578</v>
      </c>
      <c r="AK126" s="9">
        <f t="shared" si="9"/>
        <v>0.32035127911416578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  <c r="AS126" s="30"/>
      <c r="BN126" s="30"/>
      <c r="CA126" s="31"/>
      <c r="CV126" s="31"/>
    </row>
    <row r="127" spans="1:100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Encargos'!$L44)+('Swap - Encargos'!AA44)</f>
        <v>354</v>
      </c>
      <c r="O127" s="4">
        <f>Forward!O127+(-'Swap - Encargos'!$L44)+('Swap - Encargos'!AB44)</f>
        <v>274</v>
      </c>
      <c r="P127" s="4">
        <f>Forward!P127+(-'Swap - Encargos'!$L44)+('Swap - Encargos'!AC44)</f>
        <v>212</v>
      </c>
      <c r="Q127" s="4">
        <f>Forward!Q127+(-'Swap - Encargos'!$L44)+('Swap - Encargos'!AD44)</f>
        <v>194</v>
      </c>
      <c r="R127" s="4">
        <f>Forward!R127+(-'Swap - Encargos'!$L44)+('Swap - Encargos'!AE44)</f>
        <v>190</v>
      </c>
      <c r="S127" s="4">
        <f>Forward!S127+(-'Swap - Encargos'!$L44)+('Swap - Encargos'!AF44)</f>
        <v>183</v>
      </c>
      <c r="T127" s="4">
        <f>Forward!T127+(-'Swap - Encargos'!$L44)+('Swap - Encargos'!AG44)</f>
        <v>174</v>
      </c>
      <c r="U127" s="4">
        <f>Forward!U127</f>
        <v>0</v>
      </c>
      <c r="V127" s="6"/>
      <c r="W127" s="20">
        <f t="shared" si="0"/>
        <v>257.77777777777777</v>
      </c>
      <c r="X127" s="20">
        <f t="shared" si="1"/>
        <v>193.10648148148141</v>
      </c>
      <c r="Y127" s="23">
        <f t="shared" si="2"/>
        <v>230.55</v>
      </c>
      <c r="Z127" s="23">
        <f t="shared" si="3"/>
        <v>186.82746913580249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120.52222222222224</v>
      </c>
      <c r="AJ127" s="9">
        <f t="shared" si="8"/>
        <v>0.31858900931065881</v>
      </c>
      <c r="AK127" s="9">
        <f t="shared" si="9"/>
        <v>0.31858900931065881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  <c r="AS127" s="30"/>
      <c r="BN127" s="30"/>
      <c r="CA127" s="31"/>
      <c r="CV127" s="31"/>
    </row>
    <row r="128" spans="1:100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Encargos'!$L45)+('Swap - Encargos'!AA45)</f>
        <v>306</v>
      </c>
      <c r="O128" s="4">
        <f>Forward!O128+(-'Swap - Encargos'!$L45)+('Swap - Encargos'!AB45)</f>
        <v>267</v>
      </c>
      <c r="P128" s="4">
        <f>Forward!P128+(-'Swap - Encargos'!$L45)+('Swap - Encargos'!AC45)</f>
        <v>217</v>
      </c>
      <c r="Q128" s="4">
        <f>Forward!Q128+(-'Swap - Encargos'!$L45)+('Swap - Encargos'!AD45)</f>
        <v>197</v>
      </c>
      <c r="R128" s="4">
        <f>Forward!R128+(-'Swap - Encargos'!$L45)+('Swap - Encargos'!AE45)</f>
        <v>189</v>
      </c>
      <c r="S128" s="4">
        <f>Forward!S128+(-'Swap - Encargos'!$L45)+('Swap - Encargos'!AF45)</f>
        <v>185</v>
      </c>
      <c r="T128" s="4">
        <f>Forward!T128+(-'Swap - Encargos'!$L45)+('Swap - Encargos'!AG45)</f>
        <v>175</v>
      </c>
      <c r="U128" s="4">
        <f>Forward!U128</f>
        <v>0</v>
      </c>
      <c r="V128" s="6"/>
      <c r="W128" s="20">
        <f t="shared" si="0"/>
        <v>245.16666666666666</v>
      </c>
      <c r="X128" s="20">
        <f t="shared" si="1"/>
        <v>193.10648148148141</v>
      </c>
      <c r="Y128" s="23">
        <f t="shared" si="2"/>
        <v>223.1</v>
      </c>
      <c r="Z128" s="23">
        <f t="shared" si="3"/>
        <v>186.82746913580249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133.13333333333335</v>
      </c>
      <c r="AJ128" s="9">
        <f t="shared" si="8"/>
        <v>0.35192527976033133</v>
      </c>
      <c r="AK128" s="9">
        <f t="shared" si="9"/>
        <v>0.35192527976033133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  <c r="AS128" s="30"/>
      <c r="BN128" s="30"/>
      <c r="CA128" s="31"/>
      <c r="CV128" s="31"/>
    </row>
    <row r="129" spans="1:100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Encargos'!$L46)+('Swap - Encargos'!AA46)</f>
        <v>285</v>
      </c>
      <c r="O129" s="4">
        <f>Forward!O129+(-'Swap - Encargos'!$L46)+('Swap - Encargos'!AB46)</f>
        <v>259</v>
      </c>
      <c r="P129" s="4">
        <f>Forward!P129+(-'Swap - Encargos'!$L46)+('Swap - Encargos'!AC46)</f>
        <v>216</v>
      </c>
      <c r="Q129" s="4">
        <f>Forward!Q129+(-'Swap - Encargos'!$L46)+('Swap - Encargos'!AD46)</f>
        <v>195</v>
      </c>
      <c r="R129" s="4">
        <f>Forward!R129+(-'Swap - Encargos'!$L46)+('Swap - Encargos'!AE46)</f>
        <v>190</v>
      </c>
      <c r="S129" s="4">
        <f>Forward!S129+(-'Swap - Encargos'!$L46)+('Swap - Encargos'!AF46)</f>
        <v>186</v>
      </c>
      <c r="T129" s="4">
        <f>Forward!T129+(-'Swap - Encargos'!$L46)+('Swap - Encargos'!AG46)</f>
        <v>178</v>
      </c>
      <c r="U129" s="4">
        <f>Forward!U129</f>
        <v>0</v>
      </c>
      <c r="V129" s="6"/>
      <c r="W129" s="20">
        <f t="shared" si="0"/>
        <v>235.83333333333334</v>
      </c>
      <c r="X129" s="20">
        <f t="shared" si="1"/>
        <v>193.10648148148141</v>
      </c>
      <c r="Y129" s="23">
        <f t="shared" si="2"/>
        <v>217.45</v>
      </c>
      <c r="Z129" s="23">
        <f t="shared" si="3"/>
        <v>186.82746913580249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142.46666666666667</v>
      </c>
      <c r="AJ129" s="9">
        <f t="shared" si="8"/>
        <v>0.37659705700942814</v>
      </c>
      <c r="AK129" s="9">
        <f t="shared" si="9"/>
        <v>0.37659705700942814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  <c r="AS129" s="30"/>
      <c r="BN129" s="30"/>
      <c r="CA129" s="31"/>
      <c r="CV129" s="31"/>
    </row>
    <row r="130" spans="1:100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Encargos'!$L47)+('Swap - Encargos'!AA47)</f>
        <v>323</v>
      </c>
      <c r="O130" s="4">
        <f>Forward!O130+(-'Swap - Encargos'!$L47)+('Swap - Encargos'!AB47)</f>
        <v>281</v>
      </c>
      <c r="P130" s="4">
        <f>Forward!P130+(-'Swap - Encargos'!$L47)+('Swap - Encargos'!AC47)</f>
        <v>232</v>
      </c>
      <c r="Q130" s="4">
        <f>Forward!Q130+(-'Swap - Encargos'!$L47)+('Swap - Encargos'!AD47)</f>
        <v>211</v>
      </c>
      <c r="R130" s="4">
        <f>Forward!R130+(-'Swap - Encargos'!$L47)+('Swap - Encargos'!AE47)</f>
        <v>206</v>
      </c>
      <c r="S130" s="4">
        <f>Forward!S130+(-'Swap - Encargos'!$L47)+('Swap - Encargos'!AF47)</f>
        <v>201</v>
      </c>
      <c r="T130" s="4">
        <f>Forward!T130+(-'Swap - Encargos'!$L47)+('Swap - Encargos'!AG47)</f>
        <v>191</v>
      </c>
      <c r="U130" s="4">
        <f>Forward!U130</f>
        <v>0</v>
      </c>
      <c r="V130" s="6"/>
      <c r="W130" s="20">
        <f t="shared" si="0"/>
        <v>253.77777777777777</v>
      </c>
      <c r="X130" s="20">
        <f t="shared" si="1"/>
        <v>193.10648148148141</v>
      </c>
      <c r="Y130" s="23">
        <f t="shared" si="2"/>
        <v>234.33333333333334</v>
      </c>
      <c r="Z130" s="23">
        <f t="shared" si="3"/>
        <v>186.82746913580249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124.52222222222224</v>
      </c>
      <c r="AJ130" s="9">
        <f t="shared" si="8"/>
        <v>0.32916262813170033</v>
      </c>
      <c r="AK130" s="9">
        <f t="shared" si="9"/>
        <v>0.32916262813170033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  <c r="AS130" s="30"/>
      <c r="BN130" s="30"/>
      <c r="CA130" s="31"/>
      <c r="CV130" s="31"/>
    </row>
    <row r="131" spans="1:100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Encargos'!$L48)+('Swap - Encargos'!AA48)</f>
        <v>312</v>
      </c>
      <c r="O131" s="4">
        <f>Forward!O131+(-'Swap - Encargos'!$L48)+('Swap - Encargos'!AB48)</f>
        <v>271</v>
      </c>
      <c r="P131" s="4">
        <f>Forward!P131+(-'Swap - Encargos'!$L48)+('Swap - Encargos'!AC48)</f>
        <v>233</v>
      </c>
      <c r="Q131" s="4">
        <f>Forward!Q131+(-'Swap - Encargos'!$L48)+('Swap - Encargos'!AD48)</f>
        <v>223</v>
      </c>
      <c r="R131" s="4">
        <f>Forward!R131+(-'Swap - Encargos'!$L48)+('Swap - Encargos'!AE48)</f>
        <v>215</v>
      </c>
      <c r="S131" s="4">
        <f>Forward!S131+(-'Swap - Encargos'!$L48)+('Swap - Encargos'!AF48)</f>
        <v>210</v>
      </c>
      <c r="T131" s="4">
        <f>Forward!T131+(-'Swap - Encargos'!$L48)+('Swap - Encargos'!AG48)</f>
        <v>203</v>
      </c>
      <c r="U131" s="4">
        <f>Forward!U131</f>
        <v>0</v>
      </c>
      <c r="V131" s="6"/>
      <c r="W131" s="20">
        <f t="shared" si="0"/>
        <v>249.75</v>
      </c>
      <c r="X131" s="20">
        <f t="shared" si="1"/>
        <v>193.10648148148141</v>
      </c>
      <c r="Y131" s="23">
        <f t="shared" si="2"/>
        <v>235.5</v>
      </c>
      <c r="Z131" s="23">
        <f t="shared" si="3"/>
        <v>186.82746913580249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128.55000000000001</v>
      </c>
      <c r="AJ131" s="9">
        <f t="shared" si="8"/>
        <v>0.33980967486122127</v>
      </c>
      <c r="AK131" s="9">
        <f>IF(AJ131&gt;0,AJ131,0)</f>
        <v>0.33980967486122127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  <c r="AS131" s="30"/>
      <c r="BN131" s="30"/>
      <c r="CA131" s="31"/>
      <c r="CV131" s="31"/>
    </row>
    <row r="132" spans="1:100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Encargos'!$L49)+('Swap - Encargos'!AA49)</f>
        <v>287</v>
      </c>
      <c r="O132" s="4">
        <f>Forward!O132+(-'Swap - Encargos'!$L49)+('Swap - Encargos'!AB49)</f>
        <v>270</v>
      </c>
      <c r="P132" s="4">
        <f>Forward!P132+(-'Swap - Encargos'!$L49)+('Swap - Encargos'!AC49)</f>
        <v>223</v>
      </c>
      <c r="Q132" s="4">
        <f>Forward!Q132+(-'Swap - Encargos'!$L49)+('Swap - Encargos'!AD49)</f>
        <v>215</v>
      </c>
      <c r="R132" s="4">
        <f>Forward!R132+(-'Swap - Encargos'!$L49)+('Swap - Encargos'!AE49)</f>
        <v>211</v>
      </c>
      <c r="S132" s="4">
        <f>Forward!S132+(-'Swap - Encargos'!$L49)+('Swap - Encargos'!AF49)</f>
        <v>206</v>
      </c>
      <c r="T132" s="4">
        <f>Forward!T132+(-'Swap - Encargos'!$L49)+('Swap - Encargos'!AG49)</f>
        <v>195</v>
      </c>
      <c r="U132" s="4">
        <f>Forward!U132</f>
        <v>0</v>
      </c>
      <c r="V132" s="6"/>
      <c r="W132" s="20">
        <f t="shared" si="0"/>
        <v>240</v>
      </c>
      <c r="X132" s="20">
        <f t="shared" si="1"/>
        <v>193.10648148148141</v>
      </c>
      <c r="Y132" s="23">
        <f t="shared" si="2"/>
        <v>227.7</v>
      </c>
      <c r="Z132" s="23">
        <f t="shared" si="3"/>
        <v>186.82746913580249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138.30000000000001</v>
      </c>
      <c r="AJ132" s="9">
        <f t="shared" si="8"/>
        <v>0.36558287073750995</v>
      </c>
      <c r="AK132" s="9">
        <f>IF(AJ132&gt;0,AJ132,0)</f>
        <v>0.36558287073750995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  <c r="AS132" s="30"/>
      <c r="BN132" s="30"/>
      <c r="CA132" s="31"/>
      <c r="CV132" s="31"/>
    </row>
    <row r="133" spans="1:100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Encargos'!$L50)+('Swap - Encargos'!AA50)</f>
        <v>305</v>
      </c>
      <c r="O133" s="4">
        <f>Forward!O133+(-'Swap - Encargos'!$L50)+('Swap - Encargos'!AB50)</f>
        <v>307</v>
      </c>
      <c r="P133" s="4">
        <f>Forward!P133+(-'Swap - Encargos'!$L50)+('Swap - Encargos'!AC50)</f>
        <v>256</v>
      </c>
      <c r="Q133" s="4">
        <f>Forward!Q133+(-'Swap - Encargos'!$L50)+('Swap - Encargos'!AD50)</f>
        <v>250</v>
      </c>
      <c r="R133" s="4">
        <f>Forward!R133+(-'Swap - Encargos'!$L50)+('Swap - Encargos'!AE50)</f>
        <v>223</v>
      </c>
      <c r="S133" s="4">
        <f>Forward!S133+(-'Swap - Encargos'!$L50)+('Swap - Encargos'!AF50)</f>
        <v>197</v>
      </c>
      <c r="T133" s="4">
        <f>Forward!T133+(-'Swap - Encargos'!$L50)+('Swap - Encargos'!AG50)</f>
        <v>186</v>
      </c>
      <c r="U133" s="4">
        <f>Forward!U133</f>
        <v>0</v>
      </c>
      <c r="V133" s="6"/>
      <c r="W133" s="20">
        <f t="shared" si="0"/>
        <v>272.52777777777777</v>
      </c>
      <c r="X133" s="20">
        <f t="shared" si="1"/>
        <v>193.10648148148141</v>
      </c>
      <c r="Y133" s="23">
        <f t="shared" si="2"/>
        <v>248.4</v>
      </c>
      <c r="Z133" s="23">
        <f t="shared" si="3"/>
        <v>186.82746913580249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105.77222222222224</v>
      </c>
      <c r="AJ133" s="9">
        <f t="shared" si="8"/>
        <v>0.2795987899080683</v>
      </c>
      <c r="AK133" s="9">
        <f>IF(AJ133&gt;0,AJ133,0)</f>
        <v>0.2795987899080683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  <c r="AS133" s="30"/>
      <c r="BN133" s="30"/>
      <c r="CA133" s="31"/>
      <c r="CV133" s="31"/>
    </row>
    <row r="134" spans="1:100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Encargos'!$L51)+('Swap - Encargos'!AB51)</f>
        <v>355</v>
      </c>
      <c r="P134" s="4">
        <f>Forward!P134+(-'Swap - Encargos'!$L51)+('Swap - Encargos'!AC51)</f>
        <v>287</v>
      </c>
      <c r="Q134" s="4">
        <f>Forward!Q134+(-'Swap - Encargos'!$L51)+('Swap - Encargos'!AD51)</f>
        <v>266</v>
      </c>
      <c r="R134" s="4">
        <f>Forward!R134+(-'Swap - Encargos'!$L51)+('Swap - Encargos'!AE51)</f>
        <v>248</v>
      </c>
      <c r="S134" s="4">
        <f>Forward!S134+(-'Swap - Encargos'!$L51)+('Swap - Encargos'!AF51)</f>
        <v>208</v>
      </c>
      <c r="T134" s="4">
        <f>Forward!T134+(-'Swap - Encargos'!$L51)+('Swap - Encargos'!AG51)</f>
        <v>196</v>
      </c>
      <c r="U134" s="4">
        <f>Forward!U134</f>
        <v>0</v>
      </c>
      <c r="V134" s="6"/>
      <c r="W134" s="20">
        <f t="shared" si="0"/>
        <v>302.66666666666669</v>
      </c>
      <c r="X134" s="20">
        <f t="shared" si="1"/>
        <v>193.10648148148141</v>
      </c>
      <c r="Y134" s="23">
        <f t="shared" si="2"/>
        <v>272.8</v>
      </c>
      <c r="Z134" s="23">
        <f t="shared" si="3"/>
        <v>186.82746913580249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87.333333333333314</v>
      </c>
      <c r="AJ134" s="9">
        <f t="shared" si="8"/>
        <v>0.22393162393162389</v>
      </c>
      <c r="AK134" s="9">
        <f>IF(AJ134&gt;0,AJ134,0)</f>
        <v>0.22393162393162389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  <c r="AS134" s="30"/>
      <c r="BN134" s="30"/>
      <c r="CA134" s="31"/>
      <c r="CV134" s="31"/>
    </row>
    <row r="135" spans="1:100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Encargos'!$L52)+('Swap - Encargos'!AB52)</f>
        <v>428</v>
      </c>
      <c r="P135" s="4">
        <f>Forward!P135+(-'Swap - Encargos'!$L52)+('Swap - Encargos'!AC52)</f>
        <v>307</v>
      </c>
      <c r="Q135" s="4">
        <f>Forward!Q135+(-'Swap - Encargos'!$L52)+('Swap - Encargos'!AD52)</f>
        <v>290</v>
      </c>
      <c r="R135" s="4">
        <f>Forward!R135+(-'Swap - Encargos'!$L52)+('Swap - Encargos'!AE52)</f>
        <v>262</v>
      </c>
      <c r="S135" s="4">
        <f>Forward!S135+(-'Swap - Encargos'!$L52)+('Swap - Encargos'!AF52)</f>
        <v>238</v>
      </c>
      <c r="T135" s="4">
        <f>Forward!T135+(-'Swap - Encargos'!$L52)+('Swap - Encargos'!AG52)</f>
        <v>201</v>
      </c>
      <c r="U135" s="4">
        <f>Forward!U135</f>
        <v>0</v>
      </c>
      <c r="V135" s="6"/>
      <c r="W135" s="20">
        <f t="shared" si="0"/>
        <v>337.05555555555554</v>
      </c>
      <c r="X135" s="20">
        <f t="shared" si="1"/>
        <v>193.10648148148141</v>
      </c>
      <c r="Y135" s="23">
        <f t="shared" si="2"/>
        <v>301.21666666666664</v>
      </c>
      <c r="Z135" s="23">
        <f t="shared" si="3"/>
        <v>186.82746913580249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52.944444444444457</v>
      </c>
      <c r="AJ135" s="9">
        <f>(AE135-W135)/AE135</f>
        <v>0.13575498575498579</v>
      </c>
      <c r="AK135" s="9">
        <f>IF(AJ135&gt;0,AJ135,0)</f>
        <v>0.13575498575498579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  <c r="AS135" s="30"/>
      <c r="BN135" s="30"/>
      <c r="CA135" s="31"/>
      <c r="CV135" s="31"/>
    </row>
    <row r="136" spans="1:100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Encargos'!$L53)+('Swap - Encargos'!AB53)</f>
        <v>393</v>
      </c>
      <c r="P136" s="4">
        <f>Forward!P136+(-'Swap - Encargos'!$L53)+('Swap - Encargos'!AC53)</f>
        <v>288</v>
      </c>
      <c r="Q136" s="4">
        <f>Forward!Q136+(-'Swap - Encargos'!$L53)+('Swap - Encargos'!AD53)</f>
        <v>274</v>
      </c>
      <c r="R136" s="4">
        <f>Forward!R136+(-'Swap - Encargos'!$L53)+('Swap - Encargos'!AE53)</f>
        <v>253</v>
      </c>
      <c r="S136" s="4">
        <f>Forward!S136+(-'Swap - Encargos'!$L53)+('Swap - Encargos'!AF53)</f>
        <v>232</v>
      </c>
      <c r="T136" s="4">
        <f>Forward!T136+(-'Swap - Encargos'!$L53)+('Swap - Encargos'!AG53)</f>
        <v>210</v>
      </c>
      <c r="U136" s="4">
        <f>Forward!U136</f>
        <v>0</v>
      </c>
      <c r="V136" s="6"/>
      <c r="W136" s="20">
        <f t="shared" si="0"/>
        <v>310.55555555555554</v>
      </c>
      <c r="X136" s="20">
        <f t="shared" si="1"/>
        <v>193.10648148148141</v>
      </c>
      <c r="Y136" s="23">
        <f t="shared" si="2"/>
        <v>281.89999999999998</v>
      </c>
      <c r="Z136" s="23">
        <f t="shared" si="3"/>
        <v>186.82746913580249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39" si="16">$AE136+$AB136</f>
        <v>434.63</v>
      </c>
      <c r="AH136" s="8">
        <f t="shared" si="6"/>
        <v>468.77</v>
      </c>
      <c r="AI136" s="25">
        <f t="shared" ref="AI136:AI139" si="17">(AE136-W136)</f>
        <v>79.444444444444457</v>
      </c>
      <c r="AJ136" s="9">
        <f t="shared" ref="AJ136:AJ139" si="18">(AE136-W136)/AE136</f>
        <v>0.20370370370370375</v>
      </c>
      <c r="AK136" s="9">
        <f t="shared" ref="AK136:AK139" si="19">IF(AJ136&gt;0,AJ136,0)</f>
        <v>0.20370370370370375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  <c r="AS136" s="30"/>
      <c r="BN136" s="32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4"/>
      <c r="CV136" s="31"/>
    </row>
    <row r="137" spans="1:100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Encargos'!$L54)+('Swap - Encargos'!AB54)</f>
        <v>318</v>
      </c>
      <c r="P137" s="4">
        <f>Forward!P137+(-'Swap - Encargos'!$L54)+('Swap - Encargos'!AC54)</f>
        <v>289</v>
      </c>
      <c r="Q137" s="4">
        <f>Forward!Q137+(-'Swap - Encargos'!$L54)+('Swap - Encargos'!AD54)</f>
        <v>272</v>
      </c>
      <c r="R137" s="4">
        <f>Forward!R137+(-'Swap - Encargos'!$L54)+('Swap - Encargos'!AE54)</f>
        <v>249</v>
      </c>
      <c r="S137" s="4">
        <f>Forward!S137+(-'Swap - Encargos'!$L54)+('Swap - Encargos'!AF54)</f>
        <v>224</v>
      </c>
      <c r="T137" s="4">
        <f>Forward!T137+(-'Swap - Encargos'!$L54)+('Swap - Encargos'!AG54)</f>
        <v>205</v>
      </c>
      <c r="U137" s="4">
        <f>Forward!U137</f>
        <v>0</v>
      </c>
      <c r="V137" s="4"/>
      <c r="W137" s="20">
        <f t="shared" si="0"/>
        <v>287.25</v>
      </c>
      <c r="X137" s="20">
        <f t="shared" si="1"/>
        <v>193.10648148148141</v>
      </c>
      <c r="Y137" s="23">
        <f t="shared" si="2"/>
        <v>264.75</v>
      </c>
      <c r="Z137" s="23">
        <f t="shared" si="3"/>
        <v>186.82746913580249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102.75</v>
      </c>
      <c r="AJ137" s="9">
        <f t="shared" si="18"/>
        <v>0.26346153846153847</v>
      </c>
      <c r="AK137" s="9">
        <f t="shared" si="19"/>
        <v>0.26346153846153847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  <c r="AS137" s="32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  <c r="CQ137" s="33"/>
      <c r="CR137" s="33"/>
      <c r="CS137" s="33"/>
      <c r="CT137" s="33"/>
      <c r="CU137" s="33"/>
      <c r="CV137" s="34"/>
    </row>
    <row r="138" spans="1:100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Encargos'!$L55)+('Swap - Encargos'!AB55)</f>
        <v>327</v>
      </c>
      <c r="P138" s="4">
        <f>Forward!P138+(-'Swap - Encargos'!$L55)+('Swap - Encargos'!AC55)</f>
        <v>310</v>
      </c>
      <c r="Q138" s="4">
        <f>Forward!Q138+(-'Swap - Encargos'!$L55)+('Swap - Encargos'!AD55)</f>
        <v>283</v>
      </c>
      <c r="R138" s="4">
        <f>Forward!R138+(-'Swap - Encargos'!$L55)+('Swap - Encargos'!AE55)</f>
        <v>257</v>
      </c>
      <c r="S138" s="4">
        <f>Forward!S138+(-'Swap - Encargos'!$L55)+('Swap - Encargos'!AF55)</f>
        <v>240</v>
      </c>
      <c r="T138" s="4">
        <f>Forward!T138+(-'Swap - Encargos'!$L55)+('Swap - Encargos'!AG55)</f>
        <v>210</v>
      </c>
      <c r="U138" s="4">
        <f>Forward!U138</f>
        <v>0</v>
      </c>
      <c r="V138" s="4"/>
      <c r="W138" s="20">
        <f t="shared" si="0"/>
        <v>298.88888888888891</v>
      </c>
      <c r="X138" s="20">
        <f t="shared" si="1"/>
        <v>193.10648148148141</v>
      </c>
      <c r="Y138" s="23">
        <f t="shared" si="2"/>
        <v>275.60000000000002</v>
      </c>
      <c r="Z138" s="23">
        <f t="shared" si="3"/>
        <v>186.82746913580249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91.111111111111086</v>
      </c>
      <c r="AJ138" s="9">
        <f t="shared" si="18"/>
        <v>0.23361823361823356</v>
      </c>
      <c r="AK138" s="9">
        <f t="shared" si="19"/>
        <v>0.23361823361823356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100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Encargos'!$L56)+('Swap - Encargos'!AB56)</f>
        <v>304</v>
      </c>
      <c r="P139" s="4">
        <f>Forward!P139+(-'Swap - Encargos'!$L56)+('Swap - Encargos'!AC56)</f>
        <v>304</v>
      </c>
      <c r="Q139" s="4">
        <f>Forward!Q139+(-'Swap - Encargos'!$L56)+('Swap - Encargos'!AD56)</f>
        <v>285</v>
      </c>
      <c r="R139" s="4">
        <f>Forward!R139+(-'Swap - Encargos'!$L56)+('Swap - Encargos'!AE56)</f>
        <v>261</v>
      </c>
      <c r="S139" s="4">
        <f>Forward!S139+(-'Swap - Encargos'!$L56)+('Swap - Encargos'!AF56)</f>
        <v>242</v>
      </c>
      <c r="T139" s="4">
        <f>Forward!T139+(-'Swap - Encargos'!$L56)+('Swap - Encargos'!AG56)</f>
        <v>213</v>
      </c>
      <c r="U139" s="4">
        <f>Forward!U139</f>
        <v>0</v>
      </c>
      <c r="V139" s="4"/>
      <c r="W139" s="20">
        <f t="shared" si="0"/>
        <v>291.69444444444446</v>
      </c>
      <c r="X139" s="20">
        <f t="shared" si="1"/>
        <v>193.10648148148141</v>
      </c>
      <c r="Y139" s="23">
        <f t="shared" si="2"/>
        <v>271.61666666666667</v>
      </c>
      <c r="Z139" s="23">
        <f t="shared" si="3"/>
        <v>186.82746913580249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98.305555555555543</v>
      </c>
      <c r="AJ139" s="9">
        <f t="shared" si="18"/>
        <v>0.25206552706552704</v>
      </c>
      <c r="AK139" s="9">
        <f t="shared" si="19"/>
        <v>0.25206552706552704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100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100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100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100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100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9B6FB-7635-4D36-A2E5-61AFE282E185}">
  <dimension ref="A1:AR145"/>
  <sheetViews>
    <sheetView topLeftCell="A75" workbookViewId="0">
      <selection activeCell="K86" sqref="K8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Encargos'!B3-'Swap - Encargos'!$L3)*(1+SUM($B86:$B$228))+('Swap - Encargos'!X3)*(1+SUM($B86:$B$228))</f>
        <v>254.17599999999999</v>
      </c>
      <c r="L86" s="4">
        <f>Forward!L86*(1+SUM($B86:$B$228))+(-'Swap - Encargos'!C3-'Swap - Encargos'!$L3)*(1+SUM($B86:$B$228))+('Swap - Encargos'!Y3)*(1+SUM($B86:$B$228))</f>
        <v>266.39600000000002</v>
      </c>
      <c r="M86" s="4">
        <f>Forward!M86*(1+SUM($B86:$B$228))+(-'Swap - Encargos'!D3-'Swap - Encargos'!$L3)*(1+SUM($B86:$B$228))+('Swap - Encargos'!Z3)*(1+SUM($B86:$B$228))</f>
        <v>238.29</v>
      </c>
      <c r="N86" s="4">
        <f>Forward!N86*(1+SUM($B86:$B$228))+(-'Swap - Encargos'!E3-'Swap - Encargos'!$L3)*(1+SUM($B86:$B$228))+('Swap - Encargos'!AA3)*(1+SUM($B86:$B$228))</f>
        <v>223.62599999999998</v>
      </c>
      <c r="O86" s="4">
        <f>Forward!O86*(1+SUM($B86:$B$228))+(-'Swap - Encargos'!F3-'Swap - Encargos'!$L3)*(1+SUM($B86:$B$228))+('Swap - Encargos'!AB3)*(1+SUM($B86:$B$228))</f>
        <v>213.85</v>
      </c>
      <c r="P86" s="4">
        <f>Forward!P86*(1+SUM($B86:$B$228))+(-'Swap - Encargos'!G3-'Swap - Encargos'!$L3)*(1+SUM($B86:$B$228))+('Swap - Encargos'!AC3)*(1+SUM($B86:$B$228))</f>
        <v>211.40600000000001</v>
      </c>
      <c r="Q86" s="4">
        <f>Forward!Q86*(1+SUM($B86:$B$228))+(-'Swap - Encargos'!H3-'Swap - Encargos'!$L3)*(1+SUM($B86:$B$228))+('Swap - Encargos'!AD3)*(1+SUM($B86:$B$228))</f>
        <v>205.29599999999999</v>
      </c>
      <c r="R86" s="4">
        <f>Forward!R86*(1+SUM($B86:$B$228))+(-'Swap - Encargos'!I3-'Swap - Encargos'!$L3)*(1+SUM($B86:$B$228))+('Swap - Encargos'!AE3)*(1+SUM($B86:$B$228))</f>
        <v>199.18600000000001</v>
      </c>
      <c r="S86" s="4">
        <f>Forward!S86*(1+SUM($B86:$B$228))+(-'Swap - Encargos'!J3-'Swap - Encargos'!$L3)*(1+SUM($B86:$B$228))+('Swap - Encargos'!AF3)*(1+SUM($B86:$B$228))</f>
        <v>194.298</v>
      </c>
      <c r="T86" s="4">
        <f>Forward!T86*(1+SUM($B86:$B$228))+(-'Swap - Encargos'!K3-'Swap - Encargos'!$L3)*(1+SUM($B86:$B$228))+('Swap - Encargos'!AG3)*(1+SUM($B86:$B$228))</f>
        <v>188.18800000000002</v>
      </c>
      <c r="U86" s="4">
        <f>Forward!U86*(1+SUM($B86:$B$228))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252.95400000000004</v>
      </c>
      <c r="X86" s="20">
        <f t="shared" ref="X86:X139" si="1">AVERAGE($W$2:$W$198)</f>
        <v>194.74446327160487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239.26760000000002</v>
      </c>
      <c r="Z86" s="23">
        <f t="shared" ref="Z86:Z139" si="3">AVERAGE($Y$2:$Y$198)</f>
        <v>191.89455552469133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134" si="7">(AE86-W86)</f>
        <v>120.97799999999992</v>
      </c>
      <c r="AJ86" s="9">
        <f t="shared" ref="AJ86:AJ134" si="8">(AE86-W86)/AE86</f>
        <v>0.32352941176470573</v>
      </c>
      <c r="AK86" s="9">
        <f t="shared" ref="AK86:AK130" si="9">IF(AJ86&gt;0,AJ86,0)</f>
        <v>0.32352941176470573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Encargos'!B4-'Swap - Encargos'!$L4)*(1+SUM($B87:$B$228))+('Swap - Encargos'!X4)*(1+SUM($B87:$B$228))</f>
        <v>167.89079999999998</v>
      </c>
      <c r="L87" s="4">
        <f>Forward!L87*(1+SUM($B87:$B$228))+(-'Swap - Encargos'!C4-'Swap - Encargos'!$L4)*(1+SUM($B87:$B$228))+('Swap - Encargos'!Y4)*(1+SUM($B87:$B$228))</f>
        <v>246.96979999999999</v>
      </c>
      <c r="M87" s="4">
        <f>Forward!M87*(1+SUM($B87:$B$228))+(-'Swap - Encargos'!D4-'Swap - Encargos'!$L4)*(1+SUM($B87:$B$228))+('Swap - Encargos'!Z4)*(1+SUM($B87:$B$228))</f>
        <v>243.31999999999996</v>
      </c>
      <c r="N87" s="4">
        <f>Forward!N87*(1+SUM($B87:$B$228))+(-'Swap - Encargos'!E4-'Swap - Encargos'!$L4)*(1+SUM($B87:$B$228))+('Swap - Encargos'!AA4)*(1+SUM($B87:$B$228))</f>
        <v>222.6378</v>
      </c>
      <c r="O87" s="4">
        <f>Forward!O87*(1+SUM($B87:$B$228))+(-'Swap - Encargos'!F4-'Swap - Encargos'!$L4)*(1+SUM($B87:$B$228))+('Swap - Encargos'!AB4)*(1+SUM($B87:$B$228))</f>
        <v>216.5548</v>
      </c>
      <c r="P87" s="4">
        <f>Forward!P87*(1+SUM($B87:$B$228))+(-'Swap - Encargos'!G4-'Swap - Encargos'!$L4)*(1+SUM($B87:$B$228))+('Swap - Encargos'!AC4)*(1+SUM($B87:$B$228))</f>
        <v>211.68839999999997</v>
      </c>
      <c r="Q87" s="4">
        <f>Forward!Q87*(1+SUM($B87:$B$228))+(-'Swap - Encargos'!H4-'Swap - Encargos'!$L4)*(1+SUM($B87:$B$228))+('Swap - Encargos'!AD4)*(1+SUM($B87:$B$228))</f>
        <v>208.03859999999997</v>
      </c>
      <c r="R87" s="4">
        <f>Forward!R87*(1+SUM($B87:$B$228))+(-'Swap - Encargos'!I4-'Swap - Encargos'!$L4)*(1+SUM($B87:$B$228))+('Swap - Encargos'!AE4)*(1+SUM($B87:$B$228))</f>
        <v>200.73899999999998</v>
      </c>
      <c r="S87" s="4">
        <f>Forward!S87*(1+SUM($B87:$B$228))+(-'Swap - Encargos'!J4-'Swap - Encargos'!$L4)*(1+SUM($B87:$B$228))+('Swap - Encargos'!AF4)*(1+SUM($B87:$B$228))</f>
        <v>194.65599999999998</v>
      </c>
      <c r="T87" s="4">
        <f>Forward!T87*(1+SUM($B87:$B$228))+(-'Swap - Encargos'!K4-'Swap - Encargos'!$L4)*(1+SUM($B87:$B$228))+('Swap - Encargos'!AG4)*(1+SUM($B87:$B$228))</f>
        <v>189.78959999999998</v>
      </c>
      <c r="U87" s="4">
        <f>Forward!U87*(1+SUM($B87:$B$228))</f>
        <v>0</v>
      </c>
      <c r="V87" s="6"/>
      <c r="W87" s="20">
        <f t="shared" si="0"/>
        <v>220.91428333333332</v>
      </c>
      <c r="X87" s="20">
        <f t="shared" si="1"/>
        <v>194.74446327160487</v>
      </c>
      <c r="Y87" s="23">
        <f t="shared" si="2"/>
        <v>220.20459999999997</v>
      </c>
      <c r="Z87" s="23">
        <f t="shared" si="3"/>
        <v>191.89455552469133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153.01771666666664</v>
      </c>
      <c r="AJ87" s="9">
        <f t="shared" si="8"/>
        <v>0.40921268216324536</v>
      </c>
      <c r="AK87" s="9">
        <f t="shared" si="9"/>
        <v>0.40921268216324536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Encargos'!B5-'Swap - Encargos'!$L5)*(1+SUM($B88:$B$228))+('Swap - Encargos'!X5)*(1+SUM($B88:$B$228))</f>
        <v>213.5505</v>
      </c>
      <c r="L88" s="4">
        <f>Forward!L88*(1+SUM($B88:$B$228))+(-'Swap - Encargos'!C5-'Swap - Encargos'!$L5)*(1+SUM($B88:$B$228))+('Swap - Encargos'!Y5)*(1+SUM($B88:$B$228))</f>
        <v>282.32100000000003</v>
      </c>
      <c r="M88" s="4">
        <f>Forward!M88*(1+SUM($B88:$B$228))+(-'Swap - Encargos'!D5-'Swap - Encargos'!$L5)*(1+SUM($B88:$B$228))+('Swap - Encargos'!Z5)*(1+SUM($B88:$B$228))</f>
        <v>247.33250000000004</v>
      </c>
      <c r="N88" s="4">
        <f>Forward!N88*(1+SUM($B88:$B$228))+(-'Swap - Encargos'!E5-'Swap - Encargos'!$L5)*(1+SUM($B88:$B$228))+('Swap - Encargos'!AA5)*(1+SUM($B88:$B$228))</f>
        <v>217.17000000000002</v>
      </c>
      <c r="O88" s="4">
        <f>Forward!O88*(1+SUM($B88:$B$228))+(-'Swap - Encargos'!F5-'Swap - Encargos'!$L5)*(1+SUM($B88:$B$228))+('Swap - Encargos'!AB5)*(1+SUM($B88:$B$228))</f>
        <v>215.96350000000004</v>
      </c>
      <c r="P88" s="4">
        <f>Forward!P88*(1+SUM($B88:$B$228))+(-'Swap - Encargos'!G5-'Swap - Encargos'!$L5)*(1+SUM($B88:$B$228))+('Swap - Encargos'!AC5)*(1+SUM($B88:$B$228))</f>
        <v>207.51800000000003</v>
      </c>
      <c r="Q88" s="4">
        <f>Forward!Q88*(1+SUM($B88:$B$228))+(-'Swap - Encargos'!H5-'Swap - Encargos'!$L5)*(1+SUM($B88:$B$228))+('Swap - Encargos'!AD5)*(1+SUM($B88:$B$228))</f>
        <v>202.69200000000001</v>
      </c>
      <c r="R88" s="4">
        <f>Forward!R88*(1+SUM($B88:$B$228))+(-'Swap - Encargos'!I5-'Swap - Encargos'!$L5)*(1+SUM($B88:$B$228))+('Swap - Encargos'!AE5)*(1+SUM($B88:$B$228))</f>
        <v>200.279</v>
      </c>
      <c r="S88" s="4">
        <f>Forward!S88*(1+SUM($B88:$B$228))+(-'Swap - Encargos'!J5-'Swap - Encargos'!$L5)*(1+SUM($B88:$B$228))+('Swap - Encargos'!AF5)*(1+SUM($B88:$B$228))</f>
        <v>195.45300000000003</v>
      </c>
      <c r="T88" s="4">
        <f>Forward!T88*(1+SUM($B88:$B$228))+(-'Swap - Encargos'!K5-'Swap - Encargos'!$L5)*(1+SUM($B88:$B$228))+('Swap - Encargos'!AG5)*(1+SUM($B88:$B$228))</f>
        <v>188.214</v>
      </c>
      <c r="U88" s="4">
        <f>Forward!U88*(1+SUM($B88:$B$228))</f>
        <v>0</v>
      </c>
      <c r="V88" s="6"/>
      <c r="W88" s="20">
        <f t="shared" si="0"/>
        <v>247.93575000000004</v>
      </c>
      <c r="X88" s="20">
        <f t="shared" si="1"/>
        <v>194.74446327160487</v>
      </c>
      <c r="Y88" s="23">
        <f t="shared" si="2"/>
        <v>235.0664166666667</v>
      </c>
      <c r="Z88" s="23">
        <f t="shared" si="3"/>
        <v>191.89455552469133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125.99624999999992</v>
      </c>
      <c r="AJ88" s="9">
        <f t="shared" si="8"/>
        <v>0.33694963255351223</v>
      </c>
      <c r="AK88" s="9">
        <f t="shared" si="9"/>
        <v>0.33694963255351223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Encargos'!B6-'Swap - Encargos'!$L6)*(1+SUM($B89:$B$228))+('Swap - Encargos'!X6)*(1+SUM($B89:$B$228))</f>
        <v>186.87710000000001</v>
      </c>
      <c r="L89" s="4">
        <f>Forward!L89*(1+SUM($B89:$B$228))+(-'Swap - Encargos'!C6-'Swap - Encargos'!$L6)*(1+SUM($B89:$B$228))+('Swap - Encargos'!Y6)*(1+SUM($B89:$B$228))</f>
        <v>269.00780000000003</v>
      </c>
      <c r="M89" s="4">
        <f>Forward!M89*(1+SUM($B89:$B$228))+(-'Swap - Encargos'!D6-'Swap - Encargos'!$L6)*(1+SUM($B89:$B$228))+('Swap - Encargos'!Z6)*(1+SUM($B89:$B$228))</f>
        <v>251.15330000000006</v>
      </c>
      <c r="N89" s="4">
        <f>Forward!N89*(1+SUM($B89:$B$228))+(-'Swap - Encargos'!E6-'Swap - Encargos'!$L6)*(1+SUM($B89:$B$228))+('Swap - Encargos'!AA6)*(1+SUM($B89:$B$228))</f>
        <v>220.20550000000003</v>
      </c>
      <c r="O89" s="4">
        <f>Forward!O89*(1+SUM($B89:$B$228))+(-'Swap - Encargos'!F6-'Swap - Encargos'!$L6)*(1+SUM($B89:$B$228))+('Swap - Encargos'!AB6)*(1+SUM($B89:$B$228))</f>
        <v>209.49280000000002</v>
      </c>
      <c r="P89" s="4">
        <f>Forward!P89*(1+SUM($B89:$B$228))+(-'Swap - Encargos'!G6-'Swap - Encargos'!$L6)*(1+SUM($B89:$B$228))+('Swap - Encargos'!AC6)*(1+SUM($B89:$B$228))</f>
        <v>205.92190000000002</v>
      </c>
      <c r="Q89" s="4">
        <f>Forward!Q89*(1+SUM($B89:$B$228))+(-'Swap - Encargos'!H6-'Swap - Encargos'!$L6)*(1+SUM($B89:$B$228))+('Swap - Encargos'!AD6)*(1+SUM($B89:$B$228))</f>
        <v>202.35100000000003</v>
      </c>
      <c r="R89" s="4">
        <f>Forward!R89*(1+SUM($B89:$B$228))+(-'Swap - Encargos'!I6-'Swap - Encargos'!$L6)*(1+SUM($B89:$B$228))+('Swap - Encargos'!AE6)*(1+SUM($B89:$B$228))</f>
        <v>197.58980000000003</v>
      </c>
      <c r="S89" s="4">
        <f>Forward!S89*(1+SUM($B89:$B$228))+(-'Swap - Encargos'!J6-'Swap - Encargos'!$L6)*(1+SUM($B89:$B$228))+('Swap - Encargos'!AF6)*(1+SUM($B89:$B$228))</f>
        <v>194.01890000000003</v>
      </c>
      <c r="T89" s="4">
        <f>Forward!T89*(1+SUM($B89:$B$228))+(-'Swap - Encargos'!K6-'Swap - Encargos'!$L6)*(1+SUM($B89:$B$228))+('Swap - Encargos'!AG6)*(1+SUM($B89:$B$228))</f>
        <v>189.25770000000003</v>
      </c>
      <c r="U89" s="4">
        <f>Forward!U89*(1+SUM($B89:$B$228))</f>
        <v>0</v>
      </c>
      <c r="V89" s="6"/>
      <c r="W89" s="20">
        <f t="shared" si="0"/>
        <v>238.45676666666668</v>
      </c>
      <c r="X89" s="20">
        <f t="shared" si="1"/>
        <v>194.74446327160487</v>
      </c>
      <c r="Y89" s="23">
        <f t="shared" si="2"/>
        <v>228.29954000000001</v>
      </c>
      <c r="Z89" s="23">
        <f t="shared" si="3"/>
        <v>191.89455552469133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135.47523333333328</v>
      </c>
      <c r="AJ89" s="9">
        <f t="shared" si="8"/>
        <v>0.36229911677345961</v>
      </c>
      <c r="AK89" s="9">
        <f t="shared" si="9"/>
        <v>0.36229911677345961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Encargos'!B7-'Swap - Encargos'!$L7)*(1+SUM($B90:$B$228))+('Swap - Encargos'!X7)*(1+SUM($B90:$B$228))</f>
        <v>182.8535</v>
      </c>
      <c r="L90" s="4">
        <f>Forward!L90*(1+SUM($B90:$B$228))+(-'Swap - Encargos'!C7-'Swap - Encargos'!$L7)*(1+SUM($B90:$B$228))+('Swap - Encargos'!Y7)*(1+SUM($B90:$B$228))</f>
        <v>240.65879999999999</v>
      </c>
      <c r="M90" s="4">
        <f>Forward!M90*(1+SUM($B90:$B$228))+(-'Swap - Encargos'!D7-'Swap - Encargos'!$L7)*(1+SUM($B90:$B$228))+('Swap - Encargos'!Z7)*(1+SUM($B90:$B$228))</f>
        <v>246.55729999999997</v>
      </c>
      <c r="N90" s="4">
        <f>Forward!N90*(1+SUM($B90:$B$228))+(-'Swap - Encargos'!E7-'Swap - Encargos'!$L7)*(1+SUM($B90:$B$228))+('Swap - Encargos'!AA7)*(1+SUM($B90:$B$228))</f>
        <v>233.5806</v>
      </c>
      <c r="O90" s="4">
        <f>Forward!O90*(1+SUM($B90:$B$228))+(-'Swap - Encargos'!F7-'Swap - Encargos'!$L7)*(1+SUM($B90:$B$228))+('Swap - Encargos'!AB7)*(1+SUM($B90:$B$228))</f>
        <v>213.52569999999997</v>
      </c>
      <c r="P90" s="4">
        <f>Forward!P90*(1+SUM($B90:$B$228))+(-'Swap - Encargos'!G7-'Swap - Encargos'!$L7)*(1+SUM($B90:$B$228))+('Swap - Encargos'!AC7)*(1+SUM($B90:$B$228))</f>
        <v>211.16629999999998</v>
      </c>
      <c r="Q90" s="4">
        <f>Forward!Q90*(1+SUM($B90:$B$228))+(-'Swap - Encargos'!H7-'Swap - Encargos'!$L7)*(1+SUM($B90:$B$228))+('Swap - Encargos'!AD7)*(1+SUM($B90:$B$228))</f>
        <v>208.80689999999998</v>
      </c>
      <c r="R90" s="4">
        <f>Forward!R90*(1+SUM($B90:$B$228))+(-'Swap - Encargos'!I7-'Swap - Encargos'!$L7)*(1+SUM($B90:$B$228))+('Swap - Encargos'!AE7)*(1+SUM($B90:$B$228))</f>
        <v>204.0881</v>
      </c>
      <c r="S90" s="4">
        <f>Forward!S90*(1+SUM($B90:$B$228))+(-'Swap - Encargos'!J7-'Swap - Encargos'!$L7)*(1+SUM($B90:$B$228))+('Swap - Encargos'!AF7)*(1+SUM($B90:$B$228))</f>
        <v>197.00989999999999</v>
      </c>
      <c r="T90" s="4">
        <f>Forward!T90*(1+SUM($B90:$B$228))+(-'Swap - Encargos'!K7-'Swap - Encargos'!$L7)*(1+SUM($B90:$B$228))+('Swap - Encargos'!AG7)*(1+SUM($B90:$B$228))</f>
        <v>194.65050000000002</v>
      </c>
      <c r="U90" s="4">
        <f>Forward!U90*(1+SUM($B90:$B$228))</f>
        <v>0</v>
      </c>
      <c r="V90" s="6"/>
      <c r="W90" s="20">
        <f t="shared" si="0"/>
        <v>228.99287777777772</v>
      </c>
      <c r="X90" s="20">
        <f t="shared" si="1"/>
        <v>194.74446327160487</v>
      </c>
      <c r="Y90" s="23">
        <f t="shared" si="2"/>
        <v>225.3227</v>
      </c>
      <c r="Z90" s="23">
        <f t="shared" si="3"/>
        <v>191.89455552469133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144.93912222222224</v>
      </c>
      <c r="AJ90" s="9">
        <f t="shared" si="8"/>
        <v>0.38760823417686169</v>
      </c>
      <c r="AK90" s="9">
        <f t="shared" si="9"/>
        <v>0.38760823417686169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Encargos'!B8-'Swap - Encargos'!$L8)*(1+SUM($B91:$B$228))+('Swap - Encargos'!X8)*(1+SUM($B91:$B$228))</f>
        <v>175.07500000000002</v>
      </c>
      <c r="L91" s="4">
        <f>Forward!L91*(1+SUM($B91:$B$228))+(-'Swap - Encargos'!C8-'Swap - Encargos'!$L8)*(1+SUM($B91:$B$228))+('Swap - Encargos'!Y8)*(1+SUM($B91:$B$228))</f>
        <v>243.22500000000002</v>
      </c>
      <c r="M91" s="4">
        <f>Forward!M91*(1+SUM($B91:$B$228))+(-'Swap - Encargos'!D8-'Swap - Encargos'!$L8)*(1+SUM($B91:$B$228))+('Swap - Encargos'!Z8)*(1+SUM($B91:$B$228))</f>
        <v>240.87500000000006</v>
      </c>
      <c r="N91" s="4">
        <f>Forward!N91*(1+SUM($B91:$B$228))+(-'Swap - Encargos'!E8-'Swap - Encargos'!$L8)*(1+SUM($B91:$B$228))+('Swap - Encargos'!AA8)*(1+SUM($B91:$B$228))</f>
        <v>211.50000000000003</v>
      </c>
      <c r="O91" s="4">
        <f>Forward!O91*(1+SUM($B91:$B$228))+(-'Swap - Encargos'!F8-'Swap - Encargos'!$L8)*(1+SUM($B91:$B$228))+('Swap - Encargos'!AB8)*(1+SUM($B91:$B$228))</f>
        <v>203.27500000000003</v>
      </c>
      <c r="P91" s="4">
        <f>Forward!P91*(1+SUM($B91:$B$228))+(-'Swap - Encargos'!G8-'Swap - Encargos'!$L8)*(1+SUM($B91:$B$228))+('Swap - Encargos'!AC8)*(1+SUM($B91:$B$228))</f>
        <v>204.45000000000002</v>
      </c>
      <c r="Q91" s="4">
        <f>Forward!Q91*(1+SUM($B91:$B$228))+(-'Swap - Encargos'!H8-'Swap - Encargos'!$L8)*(1+SUM($B91:$B$228))+('Swap - Encargos'!AD8)*(1+SUM($B91:$B$228))</f>
        <v>198.57500000000002</v>
      </c>
      <c r="R91" s="4">
        <f>Forward!R91*(1+SUM($B91:$B$228))+(-'Swap - Encargos'!I8-'Swap - Encargos'!$L8)*(1+SUM($B91:$B$228))+('Swap - Encargos'!AE8)*(1+SUM($B91:$B$228))</f>
        <v>197.4</v>
      </c>
      <c r="S91" s="4">
        <f>Forward!S91*(1+SUM($B91:$B$228))+(-'Swap - Encargos'!J8-'Swap - Encargos'!$L8)*(1+SUM($B91:$B$228))+('Swap - Encargos'!AF8)*(1+SUM($B91:$B$228))</f>
        <v>192.70000000000002</v>
      </c>
      <c r="T91" s="4">
        <f>Forward!T91*(1+SUM($B91:$B$228))+(-'Swap - Encargos'!K8-'Swap - Encargos'!$L8)*(1+SUM($B91:$B$228))+('Swap - Encargos'!AG8)*(1+SUM($B91:$B$228))</f>
        <v>185.65</v>
      </c>
      <c r="U91" s="4">
        <f>Forward!U91*(1+SUM($B91:$B$228))</f>
        <v>0</v>
      </c>
      <c r="V91" s="6"/>
      <c r="W91" s="20">
        <f t="shared" si="0"/>
        <v>224.78402777777782</v>
      </c>
      <c r="X91" s="20">
        <f t="shared" si="1"/>
        <v>194.74446327160487</v>
      </c>
      <c r="Y91" s="23">
        <f t="shared" si="2"/>
        <v>217.23791666666668</v>
      </c>
      <c r="Z91" s="23">
        <f t="shared" si="3"/>
        <v>191.89455552469133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149.14797222222214</v>
      </c>
      <c r="AJ91" s="9">
        <f t="shared" si="8"/>
        <v>0.39886389028545871</v>
      </c>
      <c r="AK91" s="9">
        <f t="shared" si="9"/>
        <v>0.39886389028545871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Encargos'!B9-'Swap - Encargos'!$L9)*(1+SUM($B92:$B$228))+('Swap - Encargos'!X9)*(1+SUM($B92:$B$228))</f>
        <v>94.632300000000001</v>
      </c>
      <c r="L92" s="4">
        <f>Forward!L92*(1+SUM($B92:$B$228))+(-'Swap - Encargos'!C9-'Swap - Encargos'!$L9)*(1+SUM($B92:$B$228))+('Swap - Encargos'!Y9)*(1+SUM($B92:$B$228))</f>
        <v>227.81850000000003</v>
      </c>
      <c r="M92" s="4">
        <f>Forward!M92*(1+SUM($B92:$B$228))+(-'Swap - Encargos'!D9-'Swap - Encargos'!$L9)*(1+SUM($B92:$B$228))+('Swap - Encargos'!Z9)*(1+SUM($B92:$B$228))</f>
        <v>230.1551</v>
      </c>
      <c r="N92" s="4">
        <f>Forward!N92*(1+SUM($B92:$B$228))+(-'Swap - Encargos'!E9-'Swap - Encargos'!$L9)*(1+SUM($B92:$B$228))+('Swap - Encargos'!AA9)*(1+SUM($B92:$B$228))</f>
        <v>217.30380000000002</v>
      </c>
      <c r="O92" s="4">
        <f>Forward!O92*(1+SUM($B92:$B$228))+(-'Swap - Encargos'!F9-'Swap - Encargos'!$L9)*(1+SUM($B92:$B$228))+('Swap - Encargos'!AB9)*(1+SUM($B92:$B$228))</f>
        <v>203.28420000000003</v>
      </c>
      <c r="P92" s="4">
        <f>Forward!P92*(1+SUM($B92:$B$228))+(-'Swap - Encargos'!G9-'Swap - Encargos'!$L9)*(1+SUM($B92:$B$228))+('Swap - Encargos'!AC9)*(1+SUM($B92:$B$228))</f>
        <v>204.45250000000001</v>
      </c>
      <c r="Q92" s="4">
        <f>Forward!Q92*(1+SUM($B92:$B$228))+(-'Swap - Encargos'!H9-'Swap - Encargos'!$L9)*(1+SUM($B92:$B$228))+('Swap - Encargos'!AD9)*(1+SUM($B92:$B$228))</f>
        <v>199.77930000000003</v>
      </c>
      <c r="R92" s="4">
        <f>Forward!R92*(1+SUM($B92:$B$228))+(-'Swap - Encargos'!I9-'Swap - Encargos'!$L9)*(1+SUM($B92:$B$228))+('Swap - Encargos'!AE9)*(1+SUM($B92:$B$228))</f>
        <v>195.10610000000003</v>
      </c>
      <c r="S92" s="4">
        <f>Forward!S92*(1+SUM($B92:$B$228))+(-'Swap - Encargos'!J9-'Swap - Encargos'!$L9)*(1+SUM($B92:$B$228))+('Swap - Encargos'!AF9)*(1+SUM($B92:$B$228))</f>
        <v>190.43290000000002</v>
      </c>
      <c r="T92" s="4">
        <f>Forward!T92*(1+SUM($B92:$B$228))+(-'Swap - Encargos'!K9-'Swap - Encargos'!$L9)*(1+SUM($B92:$B$228))+('Swap - Encargos'!AG9)*(1+SUM($B92:$B$228))</f>
        <v>186.92800000000003</v>
      </c>
      <c r="U92" s="4">
        <f>Forward!U92*(1+SUM($B92:$B$228))</f>
        <v>0</v>
      </c>
      <c r="V92" s="6"/>
      <c r="W92" s="20">
        <f t="shared" si="0"/>
        <v>204.64721666666668</v>
      </c>
      <c r="X92" s="20">
        <f t="shared" si="1"/>
        <v>194.74446327160487</v>
      </c>
      <c r="Y92" s="23">
        <f t="shared" si="2"/>
        <v>205.62080000000003</v>
      </c>
      <c r="Z92" s="23">
        <f t="shared" si="3"/>
        <v>191.89455552469133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169.28478333333328</v>
      </c>
      <c r="AJ92" s="9">
        <f t="shared" si="8"/>
        <v>0.45271542241191792</v>
      </c>
      <c r="AK92" s="9">
        <f t="shared" si="9"/>
        <v>0.45271542241191792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Encargos'!B10-'Swap - Encargos'!$L10)*(1+SUM($B93:$B$228))+('Swap - Encargos'!X10)*(1+SUM($B93:$B$228))</f>
        <v>110.4594</v>
      </c>
      <c r="L93" s="4">
        <f>Forward!L93*(1+SUM($B93:$B$228))+(-'Swap - Encargos'!C10-'Swap - Encargos'!$L10)*(1+SUM($B93:$B$228))+('Swap - Encargos'!Y10)*(1+SUM($B93:$B$228))</f>
        <v>218.56859999999998</v>
      </c>
      <c r="M93" s="4">
        <f>Forward!M93*(1+SUM($B93:$B$228))+(-'Swap - Encargos'!D10-'Swap - Encargos'!$L10)*(1+SUM($B93:$B$228))+('Swap - Encargos'!Z10)*(1+SUM($B93:$B$228))</f>
        <v>219.74370000000002</v>
      </c>
      <c r="N93" s="4">
        <f>Forward!N93*(1+SUM($B93:$B$228))+(-'Swap - Encargos'!E10-'Swap - Encargos'!$L10)*(1+SUM($B93:$B$228))+('Swap - Encargos'!AA10)*(1+SUM($B93:$B$228))</f>
        <v>207.99270000000001</v>
      </c>
      <c r="O93" s="4">
        <f>Forward!O93*(1+SUM($B93:$B$228))+(-'Swap - Encargos'!F10-'Swap - Encargos'!$L10)*(1+SUM($B93:$B$228))+('Swap - Encargos'!AB10)*(1+SUM($B93:$B$228))</f>
        <v>204.4674</v>
      </c>
      <c r="P93" s="4">
        <f>Forward!P93*(1+SUM($B93:$B$228))+(-'Swap - Encargos'!G10-'Swap - Encargos'!$L10)*(1+SUM($B93:$B$228))+('Swap - Encargos'!AC10)*(1+SUM($B93:$B$228))</f>
        <v>198.59190000000001</v>
      </c>
      <c r="Q93" s="4">
        <f>Forward!Q93*(1+SUM($B93:$B$228))+(-'Swap - Encargos'!H10-'Swap - Encargos'!$L10)*(1+SUM($B93:$B$228))+('Swap - Encargos'!AD10)*(1+SUM($B93:$B$228))</f>
        <v>200.94210000000001</v>
      </c>
      <c r="R93" s="4">
        <f>Forward!R93*(1+SUM($B93:$B$228))+(-'Swap - Encargos'!I10-'Swap - Encargos'!$L10)*(1+SUM($B93:$B$228))+('Swap - Encargos'!AE10)*(1+SUM($B93:$B$228))</f>
        <v>193.89149999999998</v>
      </c>
      <c r="S93" s="4">
        <f>Forward!S93*(1+SUM($B93:$B$228))+(-'Swap - Encargos'!J10-'Swap - Encargos'!$L10)*(1+SUM($B93:$B$228))+('Swap - Encargos'!AF10)*(1+SUM($B93:$B$228))</f>
        <v>184.4907</v>
      </c>
      <c r="T93" s="4">
        <f>Forward!T93*(1+SUM($B93:$B$228))+(-'Swap - Encargos'!K10-'Swap - Encargos'!$L10)*(1+SUM($B93:$B$228))+('Swap - Encargos'!AG10)*(1+SUM($B93:$B$228))</f>
        <v>180.96540000000002</v>
      </c>
      <c r="U93" s="4">
        <f>Forward!U93*(1+SUM($B93:$B$228))</f>
        <v>0</v>
      </c>
      <c r="V93" s="6"/>
      <c r="W93" s="20">
        <f t="shared" si="0"/>
        <v>201.88870833333334</v>
      </c>
      <c r="X93" s="20">
        <f t="shared" si="1"/>
        <v>194.74446327160487</v>
      </c>
      <c r="Y93" s="23">
        <f t="shared" si="2"/>
        <v>202.52848499999999</v>
      </c>
      <c r="Z93" s="23">
        <f t="shared" si="3"/>
        <v>191.89455552469133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172.04329166666662</v>
      </c>
      <c r="AJ93" s="9">
        <f t="shared" si="8"/>
        <v>0.46009245442130292</v>
      </c>
      <c r="AK93" s="9">
        <f t="shared" si="9"/>
        <v>0.46009245442130292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Encargos'!B11-'Swap - Encargos'!$L11)*(1+SUM($B94:$B$228))+('Swap - Encargos'!X11)*(1+SUM($B94:$B$228))</f>
        <v>133.19309999999999</v>
      </c>
      <c r="L94" s="4">
        <f>Forward!L94*(1+SUM($B94:$B$228))+(-'Swap - Encargos'!C11-'Swap - Encargos'!$L11)*(1+SUM($B94:$B$228))+('Swap - Encargos'!Y11)*(1+SUM($B94:$B$228))</f>
        <v>200.37900000000002</v>
      </c>
      <c r="M94" s="4">
        <f>Forward!M94*(1+SUM($B94:$B$228))+(-'Swap - Encargos'!D11-'Swap - Encargos'!$L11)*(1+SUM($B94:$B$228))+('Swap - Encargos'!Z11)*(1+SUM($B94:$B$228))</f>
        <v>220.4169</v>
      </c>
      <c r="N94" s="4">
        <f>Forward!N94*(1+SUM($B94:$B$228))+(-'Swap - Encargos'!E11-'Swap - Encargos'!$L11)*(1+SUM($B94:$B$228))+('Swap - Encargos'!AA11)*(1+SUM($B94:$B$228))</f>
        <v>216.88080000000002</v>
      </c>
      <c r="O94" s="4">
        <f>Forward!O94*(1+SUM($B94:$B$228))+(-'Swap - Encargos'!F11-'Swap - Encargos'!$L11)*(1+SUM($B94:$B$228))+('Swap - Encargos'!AB11)*(1+SUM($B94:$B$228))</f>
        <v>205.09380000000002</v>
      </c>
      <c r="P94" s="4">
        <f>Forward!P94*(1+SUM($B94:$B$228))+(-'Swap - Encargos'!G11-'Swap - Encargos'!$L11)*(1+SUM($B94:$B$228))+('Swap - Encargos'!AC11)*(1+SUM($B94:$B$228))</f>
        <v>201.55770000000004</v>
      </c>
      <c r="Q94" s="4">
        <f>Forward!Q94*(1+SUM($B94:$B$228))+(-'Swap - Encargos'!H11-'Swap - Encargos'!$L11)*(1+SUM($B94:$B$228))+('Swap - Encargos'!AD11)*(1+SUM($B94:$B$228))</f>
        <v>196.84289999999999</v>
      </c>
      <c r="R94" s="4">
        <f>Forward!R94*(1+SUM($B94:$B$228))+(-'Swap - Encargos'!I11-'Swap - Encargos'!$L11)*(1+SUM($B94:$B$228))+('Swap - Encargos'!AE11)*(1+SUM($B94:$B$228))</f>
        <v>188.59200000000001</v>
      </c>
      <c r="S94" s="4">
        <f>Forward!S94*(1+SUM($B94:$B$228))+(-'Swap - Encargos'!J11-'Swap - Encargos'!$L11)*(1+SUM($B94:$B$228))+('Swap - Encargos'!AF11)*(1+SUM($B94:$B$228))</f>
        <v>185.05590000000004</v>
      </c>
      <c r="T94" s="4">
        <f>Forward!T94*(1+SUM($B94:$B$228))+(-'Swap - Encargos'!K11-'Swap - Encargos'!$L11)*(1+SUM($B94:$B$228))+('Swap - Encargos'!AG11)*(1+SUM($B94:$B$228))</f>
        <v>180.34110000000001</v>
      </c>
      <c r="U94" s="4">
        <f>Forward!U94*(1+SUM($B94:$B$228))</f>
        <v>0</v>
      </c>
      <c r="V94" s="6"/>
      <c r="W94" s="20">
        <f t="shared" si="0"/>
        <v>203.26026666666669</v>
      </c>
      <c r="X94" s="20">
        <f t="shared" si="1"/>
        <v>194.74446327160487</v>
      </c>
      <c r="Y94" s="23">
        <f t="shared" si="2"/>
        <v>204.30800000000002</v>
      </c>
      <c r="Z94" s="23">
        <f t="shared" si="3"/>
        <v>191.89455552469133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170.67173333333326</v>
      </c>
      <c r="AJ94" s="9">
        <f t="shared" si="8"/>
        <v>0.45642451925305477</v>
      </c>
      <c r="AK94" s="9">
        <f t="shared" si="9"/>
        <v>0.45642451925305477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Encargos'!B12-'Swap - Encargos'!$L12)*(1+SUM($B95:$B$228))+('Swap - Encargos'!X12)*(1+SUM($B95:$B$228))</f>
        <v>109.88879999999999</v>
      </c>
      <c r="L95" s="4">
        <f>Forward!L95*(1+SUM($B95:$B$228))+(-'Swap - Encargos'!C12-'Swap - Encargos'!$L12)*(1+SUM($B95:$B$228))+('Swap - Encargos'!Y12)*(1+SUM($B95:$B$228))</f>
        <v>171.33199999999999</v>
      </c>
      <c r="M95" s="4">
        <f>Forward!M95*(1+SUM($B95:$B$228))+(-'Swap - Encargos'!D12-'Swap - Encargos'!$L12)*(1+SUM($B95:$B$228))+('Swap - Encargos'!Z12)*(1+SUM($B95:$B$228))</f>
        <v>193.7824</v>
      </c>
      <c r="N95" s="4">
        <f>Forward!N95*(1+SUM($B95:$B$228))+(-'Swap - Encargos'!E12-'Swap - Encargos'!$L12)*(1+SUM($B95:$B$228))+('Swap - Encargos'!AA12)*(1+SUM($B95:$B$228))</f>
        <v>198.50880000000001</v>
      </c>
      <c r="O95" s="4">
        <f>Forward!O95*(1+SUM($B95:$B$228))+(-'Swap - Encargos'!F12-'Swap - Encargos'!$L12)*(1+SUM($B95:$B$228))+('Swap - Encargos'!AB12)*(1+SUM($B95:$B$228))</f>
        <v>192.60080000000002</v>
      </c>
      <c r="P95" s="4">
        <f>Forward!P95*(1+SUM($B95:$B$228))+(-'Swap - Encargos'!G12-'Swap - Encargos'!$L12)*(1+SUM($B95:$B$228))+('Swap - Encargos'!AC12)*(1+SUM($B95:$B$228))</f>
        <v>187.87440000000001</v>
      </c>
      <c r="Q95" s="4">
        <f>Forward!Q95*(1+SUM($B95:$B$228))+(-'Swap - Encargos'!H12-'Swap - Encargos'!$L12)*(1+SUM($B95:$B$228))+('Swap - Encargos'!AD12)*(1+SUM($B95:$B$228))</f>
        <v>184.32959999999997</v>
      </c>
      <c r="R95" s="4">
        <f>Forward!R95*(1+SUM($B95:$B$228))+(-'Swap - Encargos'!I12-'Swap - Encargos'!$L12)*(1+SUM($B95:$B$228))+('Swap - Encargos'!AE12)*(1+SUM($B95:$B$228))</f>
        <v>180.78480000000002</v>
      </c>
      <c r="S95" s="4">
        <f>Forward!S95*(1+SUM($B95:$B$228))+(-'Swap - Encargos'!J12-'Swap - Encargos'!$L12)*(1+SUM($B95:$B$228))+('Swap - Encargos'!AF12)*(1+SUM($B95:$B$228))</f>
        <v>177.24</v>
      </c>
      <c r="T95" s="4">
        <f>Forward!T95*(1+SUM($B95:$B$228))+(-'Swap - Encargos'!K12-'Swap - Encargos'!$L12)*(1+SUM($B95:$B$228))+('Swap - Encargos'!AG12)*(1+SUM($B95:$B$228))</f>
        <v>172.5136</v>
      </c>
      <c r="U95" s="4">
        <f>Forward!U95*(1+SUM($B95:$B$228))</f>
        <v>0</v>
      </c>
      <c r="V95" s="6"/>
      <c r="W95" s="20">
        <f t="shared" si="0"/>
        <v>180.48939999999999</v>
      </c>
      <c r="X95" s="20">
        <f t="shared" si="1"/>
        <v>194.74446327160487</v>
      </c>
      <c r="Y95" s="23">
        <f t="shared" si="2"/>
        <v>184.9204</v>
      </c>
      <c r="Z95" s="23">
        <f t="shared" si="3"/>
        <v>191.89455552469133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193.44259999999997</v>
      </c>
      <c r="AJ95" s="9">
        <f t="shared" si="8"/>
        <v>0.51732026143790844</v>
      </c>
      <c r="AK95" s="9">
        <f t="shared" si="9"/>
        <v>0.51732026143790844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Encargos'!B13-'Swap - Encargos'!$L13)*(1+SUM($B96:$B$228))+('Swap - Encargos'!X13)*(1+SUM($B96:$B$228))</f>
        <v>102.2859</v>
      </c>
      <c r="L96" s="4">
        <f>Forward!L96*(1+SUM($B96:$B$228))+(-'Swap - Encargos'!C13-'Swap - Encargos'!$L13)*(1+SUM($B96:$B$228))+('Swap - Encargos'!Y13)*(1+SUM($B96:$B$228))</f>
        <v>122.27280000000002</v>
      </c>
      <c r="M96" s="4">
        <f>Forward!M96*(1+SUM($B96:$B$228))+(-'Swap - Encargos'!D13-'Swap - Encargos'!$L13)*(1+SUM($B96:$B$228))+('Swap - Encargos'!Z13)*(1+SUM($B96:$B$228))</f>
        <v>168.1251</v>
      </c>
      <c r="N96" s="4">
        <f>Forward!N96*(1+SUM($B96:$B$228))+(-'Swap - Encargos'!E13-'Swap - Encargos'!$L13)*(1+SUM($B96:$B$228))+('Swap - Encargos'!AA13)*(1+SUM($B96:$B$228))</f>
        <v>179.88210000000001</v>
      </c>
      <c r="O96" s="4">
        <f>Forward!O96*(1+SUM($B96:$B$228))+(-'Swap - Encargos'!F13-'Swap - Encargos'!$L13)*(1+SUM($B96:$B$228))+('Swap - Encargos'!AB13)*(1+SUM($B96:$B$228))</f>
        <v>174.00359999999998</v>
      </c>
      <c r="P96" s="4">
        <f>Forward!P96*(1+SUM($B96:$B$228))+(-'Swap - Encargos'!G13-'Swap - Encargos'!$L13)*(1+SUM($B96:$B$228))+('Swap - Encargos'!AC13)*(1+SUM($B96:$B$228))</f>
        <v>184.5849</v>
      </c>
      <c r="Q96" s="4">
        <f>Forward!Q96*(1+SUM($B96:$B$228))+(-'Swap - Encargos'!H13-'Swap - Encargos'!$L13)*(1+SUM($B96:$B$228))+('Swap - Encargos'!AD13)*(1+SUM($B96:$B$228))</f>
        <v>181.05780000000001</v>
      </c>
      <c r="R96" s="4">
        <f>Forward!R96*(1+SUM($B96:$B$228))+(-'Swap - Encargos'!I13-'Swap - Encargos'!$L13)*(1+SUM($B96:$B$228))+('Swap - Encargos'!AE13)*(1+SUM($B96:$B$228))</f>
        <v>181.05780000000001</v>
      </c>
      <c r="S96" s="4">
        <f>Forward!S96*(1+SUM($B96:$B$228))+(-'Swap - Encargos'!J13-'Swap - Encargos'!$L13)*(1+SUM($B96:$B$228))+('Swap - Encargos'!AF13)*(1+SUM($B96:$B$228))</f>
        <v>175.17929999999998</v>
      </c>
      <c r="T96" s="4">
        <f>Forward!T96*(1+SUM($B96:$B$228))+(-'Swap - Encargos'!K13-'Swap - Encargos'!$L13)*(1+SUM($B96:$B$228))+('Swap - Encargos'!AG13)*(1+SUM($B96:$B$228))</f>
        <v>169.30080000000001</v>
      </c>
      <c r="U96" s="4">
        <f>Forward!U96*(1+SUM($B96:$B$228))</f>
        <v>0</v>
      </c>
      <c r="V96" s="6"/>
      <c r="W96" s="20">
        <f t="shared" si="0"/>
        <v>152.44910000000002</v>
      </c>
      <c r="X96" s="20">
        <f t="shared" si="1"/>
        <v>194.74446327160487</v>
      </c>
      <c r="Y96" s="23">
        <f t="shared" si="2"/>
        <v>163.03040000000001</v>
      </c>
      <c r="Z96" s="23">
        <f t="shared" si="3"/>
        <v>191.89455552469133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221.48289999999994</v>
      </c>
      <c r="AJ96" s="9">
        <f t="shared" si="8"/>
        <v>0.5923079597359947</v>
      </c>
      <c r="AK96" s="9">
        <f t="shared" si="9"/>
        <v>0.5923079597359947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Encargos'!B14-'Swap - Encargos'!$L14)*(1+SUM($B97:$B$228))+('Swap - Encargos'!X14)*(1+SUM($B97:$B$228))</f>
        <v>106.6156</v>
      </c>
      <c r="L97" s="4">
        <f>Forward!L97*(1+SUM($B97:$B$228))+(-'Swap - Encargos'!C14-'Swap - Encargos'!$L14)*(1+SUM($B97:$B$228))+('Swap - Encargos'!Y14)*(1+SUM($B97:$B$228))</f>
        <v>118.33159999999999</v>
      </c>
      <c r="M97" s="4">
        <f>Forward!M97*(1+SUM($B97:$B$228))+(-'Swap - Encargos'!D14-'Swap - Encargos'!$L14)*(1+SUM($B97:$B$228))+('Swap - Encargos'!Z14)*(1+SUM($B97:$B$228))</f>
        <v>161.68079999999998</v>
      </c>
      <c r="N97" s="4">
        <f>Forward!N97*(1+SUM($B97:$B$228))+(-'Swap - Encargos'!E14-'Swap - Encargos'!$L14)*(1+SUM($B97:$B$228))+('Swap - Encargos'!AA14)*(1+SUM($B97:$B$228))</f>
        <v>175.74</v>
      </c>
      <c r="O97" s="4">
        <f>Forward!O97*(1+SUM($B97:$B$228))+(-'Swap - Encargos'!F14-'Swap - Encargos'!$L14)*(1+SUM($B97:$B$228))+('Swap - Encargos'!AB14)*(1+SUM($B97:$B$228))</f>
        <v>167.53879999999998</v>
      </c>
      <c r="P97" s="4">
        <f>Forward!P97*(1+SUM($B97:$B$228))+(-'Swap - Encargos'!G14-'Swap - Encargos'!$L14)*(1+SUM($B97:$B$228))+('Swap - Encargos'!AC14)*(1+SUM($B97:$B$228))</f>
        <v>189.79920000000001</v>
      </c>
      <c r="Q97" s="4">
        <f>Forward!Q97*(1+SUM($B97:$B$228))+(-'Swap - Encargos'!H14-'Swap - Encargos'!$L14)*(1+SUM($B97:$B$228))+('Swap - Encargos'!AD14)*(1+SUM($B97:$B$228))</f>
        <v>188.6276</v>
      </c>
      <c r="R97" s="4">
        <f>Forward!R97*(1+SUM($B97:$B$228))+(-'Swap - Encargos'!I14-'Swap - Encargos'!$L14)*(1+SUM($B97:$B$228))+('Swap - Encargos'!AE14)*(1+SUM($B97:$B$228))</f>
        <v>176.91159999999999</v>
      </c>
      <c r="S97" s="4">
        <f>Forward!S97*(1+SUM($B97:$B$228))+(-'Swap - Encargos'!J14-'Swap - Encargos'!$L14)*(1+SUM($B97:$B$228))+('Swap - Encargos'!AF14)*(1+SUM($B97:$B$228))</f>
        <v>173.39679999999998</v>
      </c>
      <c r="T97" s="4">
        <f>Forward!T97*(1+SUM($B97:$B$228))+(-'Swap - Encargos'!K14-'Swap - Encargos'!$L14)*(1+SUM($B97:$B$228))+('Swap - Encargos'!AG14)*(1+SUM($B97:$B$228))</f>
        <v>167.53879999999998</v>
      </c>
      <c r="U97" s="4">
        <f>Forward!U97*(1+SUM($B97:$B$228))</f>
        <v>0</v>
      </c>
      <c r="V97" s="6"/>
      <c r="W97" s="20">
        <f t="shared" si="0"/>
        <v>149.99734444444445</v>
      </c>
      <c r="X97" s="20">
        <f t="shared" si="1"/>
        <v>194.74446327160487</v>
      </c>
      <c r="Y97" s="23">
        <f t="shared" si="2"/>
        <v>161.23168666666666</v>
      </c>
      <c r="Z97" s="23">
        <f t="shared" si="3"/>
        <v>191.89455552469133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223.93465555555551</v>
      </c>
      <c r="AJ97" s="9">
        <f t="shared" si="8"/>
        <v>0.59886464799898254</v>
      </c>
      <c r="AK97" s="9">
        <f t="shared" si="9"/>
        <v>0.59886464799898254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Encargos'!C15-'Swap - Encargos'!$L15)*(1+SUM($B98:$B$228))+('Swap - Encargos'!Y15)*(1+SUM($B98:$B$228))</f>
        <v>110.71300000000001</v>
      </c>
      <c r="M98" s="4">
        <f>Forward!M98*(1+SUM($B98:$B$228))+(-'Swap - Encargos'!D15-'Swap - Encargos'!$L15)*(1+SUM($B98:$B$228))+('Swap - Encargos'!Z15)*(1+SUM($B98:$B$228))</f>
        <v>130.5248</v>
      </c>
      <c r="N98" s="4">
        <f>Forward!N98*(1+SUM($B98:$B$228))+(-'Swap - Encargos'!E15-'Swap - Encargos'!$L15)*(1+SUM($B98:$B$228))+('Swap - Encargos'!AA15)*(1+SUM($B98:$B$228))</f>
        <v>149.1712</v>
      </c>
      <c r="O98" s="4">
        <f>Forward!O98*(1+SUM($B98:$B$228))+(-'Swap - Encargos'!F15-'Swap - Encargos'!$L15)*(1+SUM($B98:$B$228))+('Swap - Encargos'!AB15)*(1+SUM($B98:$B$228))</f>
        <v>163.15600000000001</v>
      </c>
      <c r="P98" s="4">
        <f>Forward!P98*(1+SUM($B98:$B$228))+(-'Swap - Encargos'!G15-'Swap - Encargos'!$L15)*(1+SUM($B98:$B$228))+('Swap - Encargos'!AC15)*(1+SUM($B98:$B$228))</f>
        <v>192.291</v>
      </c>
      <c r="Q98" s="4">
        <f>Forward!Q98*(1+SUM($B98:$B$228))+(-'Swap - Encargos'!H15-'Swap - Encargos'!$L15)*(1+SUM($B98:$B$228))+('Swap - Encargos'!AD15)*(1+SUM($B98:$B$228))</f>
        <v>187.62939999999998</v>
      </c>
      <c r="R98" s="4">
        <f>Forward!R98*(1+SUM($B98:$B$228))+(-'Swap - Encargos'!I15-'Swap - Encargos'!$L15)*(1+SUM($B98:$B$228))+('Swap - Encargos'!AE15)*(1+SUM($B98:$B$228))</f>
        <v>182.96780000000001</v>
      </c>
      <c r="S98" s="4">
        <f>Forward!S98*(1+SUM($B98:$B$228))+(-'Swap - Encargos'!J15-'Swap - Encargos'!$L15)*(1+SUM($B98:$B$228))+('Swap - Encargos'!AF15)*(1+SUM($B98:$B$228))</f>
        <v>179.4716</v>
      </c>
      <c r="T98" s="4">
        <f>Forward!T98*(1+SUM($B98:$B$228))+(-'Swap - Encargos'!K15-'Swap - Encargos'!$L15)*(1+SUM($B98:$B$228))+('Swap - Encargos'!AG15)*(1+SUM($B98:$B$228))</f>
        <v>172.47920000000002</v>
      </c>
      <c r="U98" s="4">
        <f>Forward!U98*(1+SUM($B98:$B$228))</f>
        <v>0</v>
      </c>
      <c r="V98" s="6"/>
      <c r="W98" s="20">
        <f t="shared" si="0"/>
        <v>130.13633333333331</v>
      </c>
      <c r="X98" s="20">
        <f t="shared" si="1"/>
        <v>194.74446327160487</v>
      </c>
      <c r="Y98" s="23">
        <f t="shared" si="2"/>
        <v>149.17120000000003</v>
      </c>
      <c r="Z98" s="23">
        <f t="shared" si="3"/>
        <v>191.89455552469133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239.06238666666667</v>
      </c>
      <c r="AJ98" s="9">
        <f t="shared" si="8"/>
        <v>0.6475168350168351</v>
      </c>
      <c r="AK98" s="9">
        <f t="shared" si="9"/>
        <v>0.6475168350168351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Encargos'!C16-'Swap - Encargos'!$L16)*(1+SUM($B99:$B$228))+('Swap - Encargos'!Y16)*(1+SUM($B99:$B$228))</f>
        <v>113.68979999999999</v>
      </c>
      <c r="M99" s="4">
        <f>Forward!M99*(1+SUM($B99:$B$228))+(-'Swap - Encargos'!D16-'Swap - Encargos'!$L16)*(1+SUM($B99:$B$228))+('Swap - Encargos'!Z16)*(1+SUM($B99:$B$228))</f>
        <v>121.81049999999999</v>
      </c>
      <c r="N99" s="4">
        <f>Forward!N99*(1+SUM($B99:$B$228))+(-'Swap - Encargos'!E16-'Swap - Encargos'!$L16)*(1+SUM($B99:$B$228))+('Swap - Encargos'!AA16)*(1+SUM($B99:$B$228))</f>
        <v>135.73169999999999</v>
      </c>
      <c r="O99" s="4">
        <f>Forward!O99*(1+SUM($B99:$B$228))+(-'Swap - Encargos'!F16-'Swap - Encargos'!$L16)*(1+SUM($B99:$B$228))+('Swap - Encargos'!AB16)*(1+SUM($B99:$B$228))</f>
        <v>153.13319999999999</v>
      </c>
      <c r="P99" s="4">
        <f>Forward!P99*(1+SUM($B99:$B$228))+(-'Swap - Encargos'!G16-'Swap - Encargos'!$L16)*(1+SUM($B99:$B$228))+('Swap - Encargos'!AC16)*(1+SUM($B99:$B$228))</f>
        <v>198.37709999999998</v>
      </c>
      <c r="Q99" s="4">
        <f>Forward!Q99*(1+SUM($B99:$B$228))+(-'Swap - Encargos'!H16-'Swap - Encargos'!$L16)*(1+SUM($B99:$B$228))+('Swap - Encargos'!AD16)*(1+SUM($B99:$B$228))</f>
        <v>193.73669999999998</v>
      </c>
      <c r="R99" s="4">
        <f>Forward!R99*(1+SUM($B99:$B$228))+(-'Swap - Encargos'!I16-'Swap - Encargos'!$L16)*(1+SUM($B99:$B$228))+('Swap - Encargos'!AE16)*(1+SUM($B99:$B$228))</f>
        <v>185.61599999999999</v>
      </c>
      <c r="S99" s="4">
        <f>Forward!S99*(1+SUM($B99:$B$228))+(-'Swap - Encargos'!J16-'Swap - Encargos'!$L16)*(1+SUM($B99:$B$228))+('Swap - Encargos'!AF16)*(1+SUM($B99:$B$228))</f>
        <v>183.29579999999999</v>
      </c>
      <c r="T99" s="4">
        <f>Forward!T99*(1+SUM($B99:$B$228))+(-'Swap - Encargos'!K16-'Swap - Encargos'!$L16)*(1+SUM($B99:$B$228))+('Swap - Encargos'!AG16)*(1+SUM($B99:$B$228))</f>
        <v>176.33519999999999</v>
      </c>
      <c r="U99" s="4">
        <f>Forward!U99*(1+SUM($B99:$B$228))</f>
        <v>0</v>
      </c>
      <c r="V99" s="6"/>
      <c r="W99" s="20">
        <f t="shared" si="0"/>
        <v>124.83964999999999</v>
      </c>
      <c r="X99" s="20">
        <f t="shared" si="1"/>
        <v>194.74446327160487</v>
      </c>
      <c r="Y99" s="23">
        <f t="shared" si="2"/>
        <v>145.88257499999997</v>
      </c>
      <c r="Z99" s="23">
        <f t="shared" si="3"/>
        <v>191.89455552469133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244.35906999999997</v>
      </c>
      <c r="AJ99" s="9">
        <f t="shared" si="8"/>
        <v>0.66186326431467579</v>
      </c>
      <c r="AK99" s="9">
        <f t="shared" si="9"/>
        <v>0.66186326431467579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Encargos'!C17-'Swap - Encargos'!$L17)*(1+SUM($B100:$B$228))+('Swap - Encargos'!Y17)*(1+SUM($B100:$B$228))</f>
        <v>110.56319999999999</v>
      </c>
      <c r="M100" s="4">
        <f>Forward!M100*(1+SUM($B100:$B$228))+(-'Swap - Encargos'!D17-'Swap - Encargos'!$L17)*(1+SUM($B100:$B$228))+('Swap - Encargos'!Z17)*(1+SUM($B100:$B$228))</f>
        <v>125.53529999999998</v>
      </c>
      <c r="N100" s="4">
        <f>Forward!N100*(1+SUM($B100:$B$228))+(-'Swap - Encargos'!E17-'Swap - Encargos'!$L17)*(1+SUM($B100:$B$228))+('Swap - Encargos'!AA17)*(1+SUM($B100:$B$228))</f>
        <v>127.8387</v>
      </c>
      <c r="O100" s="4">
        <f>Forward!O100*(1+SUM($B100:$B$228))+(-'Swap - Encargos'!F17-'Swap - Encargos'!$L17)*(1+SUM($B100:$B$228))+('Swap - Encargos'!AB17)*(1+SUM($B100:$B$228))</f>
        <v>141.6591</v>
      </c>
      <c r="P100" s="4">
        <f>Forward!P100*(1+SUM($B100:$B$228))+(-'Swap - Encargos'!G17-'Swap - Encargos'!$L17)*(1+SUM($B100:$B$228))+('Swap - Encargos'!AC17)*(1+SUM($B100:$B$228))</f>
        <v>166.99649999999997</v>
      </c>
      <c r="Q100" s="4">
        <f>Forward!Q100*(1+SUM($B100:$B$228))+(-'Swap - Encargos'!H17-'Swap - Encargos'!$L17)*(1+SUM($B100:$B$228))+('Swap - Encargos'!AD17)*(1+SUM($B100:$B$228))</f>
        <v>185.4237</v>
      </c>
      <c r="R100" s="4">
        <f>Forward!R100*(1+SUM($B100:$B$228))+(-'Swap - Encargos'!I17-'Swap - Encargos'!$L17)*(1+SUM($B100:$B$228))+('Swap - Encargos'!AE17)*(1+SUM($B100:$B$228))</f>
        <v>175.05840000000001</v>
      </c>
      <c r="S100" s="4">
        <f>Forward!S100*(1+SUM($B100:$B$228))+(-'Swap - Encargos'!J17-'Swap - Encargos'!$L17)*(1+SUM($B100:$B$228))+('Swap - Encargos'!AF17)*(1+SUM($B100:$B$228))</f>
        <v>173.9067</v>
      </c>
      <c r="T100" s="4">
        <f>Forward!T100*(1+SUM($B100:$B$228))+(-'Swap - Encargos'!K17-'Swap - Encargos'!$L17)*(1+SUM($B100:$B$228))+('Swap - Encargos'!AG17)*(1+SUM($B100:$B$228))</f>
        <v>165.84480000000002</v>
      </c>
      <c r="U100" s="4">
        <f>Forward!U100*(1+SUM($B100:$B$228))</f>
        <v>0</v>
      </c>
      <c r="V100" s="6"/>
      <c r="W100" s="20">
        <f t="shared" si="0"/>
        <v>123.03994999999999</v>
      </c>
      <c r="X100" s="20">
        <f t="shared" si="1"/>
        <v>194.74446327160487</v>
      </c>
      <c r="Y100" s="23">
        <f t="shared" si="2"/>
        <v>137.01391000000001</v>
      </c>
      <c r="Z100" s="23">
        <f t="shared" si="3"/>
        <v>191.89455552469133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246.15877</v>
      </c>
      <c r="AJ100" s="9">
        <f t="shared" si="8"/>
        <v>0.66673787493087733</v>
      </c>
      <c r="AK100" s="9">
        <f t="shared" si="9"/>
        <v>0.66673787493087733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Encargos'!C18-'Swap - Encargos'!$L18)*(1+SUM($B101:$B$228))+('Swap - Encargos'!Y18)*(1+SUM($B101:$B$228))</f>
        <v>101.86940000000001</v>
      </c>
      <c r="M101" s="4">
        <f>Forward!M101*(1+SUM($B101:$B$228))+(-'Swap - Encargos'!D18-'Swap - Encargos'!$L18)*(1+SUM($B101:$B$228))+('Swap - Encargos'!Z18)*(1+SUM($B101:$B$228))</f>
        <v>108.73700000000001</v>
      </c>
      <c r="N101" s="4">
        <f>Forward!N101*(1+SUM($B101:$B$228))+(-'Swap - Encargos'!E18-'Swap - Encargos'!$L18)*(1+SUM($B101:$B$228))+('Swap - Encargos'!AA18)*(1+SUM($B101:$B$228))</f>
        <v>113.31540000000001</v>
      </c>
      <c r="O101" s="4">
        <f>Forward!O101*(1+SUM($B101:$B$228))+(-'Swap - Encargos'!F18-'Swap - Encargos'!$L18)*(1+SUM($B101:$B$228))+('Swap - Encargos'!AB18)*(1+SUM($B101:$B$228))</f>
        <v>129.3398</v>
      </c>
      <c r="P101" s="4">
        <f>Forward!P101*(1+SUM($B101:$B$228))+(-'Swap - Encargos'!G18-'Swap - Encargos'!$L18)*(1+SUM($B101:$B$228))+('Swap - Encargos'!AC18)*(1+SUM($B101:$B$228))</f>
        <v>157.95480000000001</v>
      </c>
      <c r="Q101" s="4">
        <f>Forward!Q101*(1+SUM($B101:$B$228))+(-'Swap - Encargos'!H18-'Swap - Encargos'!$L18)*(1+SUM($B101:$B$228))+('Swap - Encargos'!AD18)*(1+SUM($B101:$B$228))</f>
        <v>172.83459999999999</v>
      </c>
      <c r="R101" s="4">
        <f>Forward!R101*(1+SUM($B101:$B$228))+(-'Swap - Encargos'!I18-'Swap - Encargos'!$L18)*(1+SUM($B101:$B$228))+('Swap - Encargos'!AE18)*(1+SUM($B101:$B$228))</f>
        <v>173.97919999999999</v>
      </c>
      <c r="S101" s="4">
        <f>Forward!S101*(1+SUM($B101:$B$228))+(-'Swap - Encargos'!J18-'Swap - Encargos'!$L18)*(1+SUM($B101:$B$228))+('Swap - Encargos'!AF18)*(1+SUM($B101:$B$228))</f>
        <v>171.69</v>
      </c>
      <c r="T101" s="4">
        <f>Forward!T101*(1+SUM($B101:$B$228))+(-'Swap - Encargos'!K18-'Swap - Encargos'!$L18)*(1+SUM($B101:$B$228))+('Swap - Encargos'!AG18)*(1+SUM($B101:$B$228))</f>
        <v>167.11159999999998</v>
      </c>
      <c r="U101" s="4">
        <f>Forward!U101*(1+SUM($B101:$B$228))</f>
        <v>0</v>
      </c>
      <c r="V101" s="6"/>
      <c r="W101" s="20">
        <f t="shared" si="0"/>
        <v>110.26313333333334</v>
      </c>
      <c r="X101" s="20">
        <f t="shared" si="1"/>
        <v>194.74446327160487</v>
      </c>
      <c r="Y101" s="23">
        <f t="shared" si="2"/>
        <v>125.79154000000001</v>
      </c>
      <c r="Z101" s="23">
        <f t="shared" si="3"/>
        <v>191.89455552469133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258.93558666666661</v>
      </c>
      <c r="AJ101" s="9">
        <f t="shared" si="8"/>
        <v>0.7013447572804874</v>
      </c>
      <c r="AK101" s="9">
        <f t="shared" si="9"/>
        <v>0.7013447572804874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Encargos'!C19-'Swap - Encargos'!$L19)*(1+SUM($B102:$B$228))+('Swap - Encargos'!Y19)*(1+SUM($B102:$B$228))</f>
        <v>113.89</v>
      </c>
      <c r="M102" s="4">
        <f>Forward!M102*(1+SUM($B102:$B$228))+(-'Swap - Encargos'!D19-'Swap - Encargos'!$L19)*(1+SUM($B102:$B$228))+('Swap - Encargos'!Z19)*(1+SUM($B102:$B$228))</f>
        <v>112.75109999999999</v>
      </c>
      <c r="N102" s="4">
        <f>Forward!N102*(1+SUM($B102:$B$228))+(-'Swap - Encargos'!E19-'Swap - Encargos'!$L19)*(1+SUM($B102:$B$228))+('Swap - Encargos'!AA19)*(1+SUM($B102:$B$228))</f>
        <v>125.279</v>
      </c>
      <c r="O102" s="4">
        <f>Forward!O102*(1+SUM($B102:$B$228))+(-'Swap - Encargos'!F19-'Swap - Encargos'!$L19)*(1+SUM($B102:$B$228))+('Swap - Encargos'!AB19)*(1+SUM($B102:$B$228))</f>
        <v>140.08470000000003</v>
      </c>
      <c r="P102" s="4">
        <f>Forward!P102*(1+SUM($B102:$B$228))+(-'Swap - Encargos'!G19-'Swap - Encargos'!$L19)*(1+SUM($B102:$B$228))+('Swap - Encargos'!AC19)*(1+SUM($B102:$B$228))</f>
        <v>156.02930000000001</v>
      </c>
      <c r="Q102" s="4">
        <f>Forward!Q102*(1+SUM($B102:$B$228))+(-'Swap - Encargos'!H19-'Swap - Encargos'!$L19)*(1+SUM($B102:$B$228))+('Swap - Encargos'!AD19)*(1+SUM($B102:$B$228))</f>
        <v>171.97389999999999</v>
      </c>
      <c r="R102" s="4">
        <f>Forward!R102*(1+SUM($B102:$B$228))+(-'Swap - Encargos'!I19-'Swap - Encargos'!$L19)*(1+SUM($B102:$B$228))+('Swap - Encargos'!AE19)*(1+SUM($B102:$B$228))</f>
        <v>171.97390000000001</v>
      </c>
      <c r="S102" s="4">
        <f>Forward!S102*(1+SUM($B102:$B$228))+(-'Swap - Encargos'!J19-'Swap - Encargos'!$L19)*(1+SUM($B102:$B$228))+('Swap - Encargos'!AF19)*(1+SUM($B102:$B$228))</f>
        <v>166.27939999999998</v>
      </c>
      <c r="T102" s="4">
        <f>Forward!T102*(1+SUM($B102:$B$228))+(-'Swap - Encargos'!K19-'Swap - Encargos'!$L19)*(1+SUM($B102:$B$228))+('Swap - Encargos'!AG19)*(1+SUM($B102:$B$228))</f>
        <v>166.27940000000001</v>
      </c>
      <c r="U102" s="4">
        <f>Forward!U102*(1+SUM($B102:$B$228))</f>
        <v>0</v>
      </c>
      <c r="V102" s="6"/>
      <c r="W102" s="20">
        <f t="shared" si="0"/>
        <v>120.21722222222222</v>
      </c>
      <c r="X102" s="20">
        <f t="shared" si="1"/>
        <v>194.74446327160487</v>
      </c>
      <c r="Y102" s="23">
        <f t="shared" si="2"/>
        <v>133.47908000000001</v>
      </c>
      <c r="Z102" s="23">
        <f t="shared" si="3"/>
        <v>191.89455552469133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248.98149777777775</v>
      </c>
      <c r="AJ102" s="9">
        <f t="shared" si="8"/>
        <v>0.67438342629621728</v>
      </c>
      <c r="AK102" s="9">
        <f t="shared" si="9"/>
        <v>0.67438342629621728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Encargos'!C20-'Swap - Encargos'!$L20)*(1+SUM($B103:$B$228))+('Swap - Encargos'!Y20)*(1+SUM($B103:$B$228))</f>
        <v>110.25020000000001</v>
      </c>
      <c r="M103" s="4">
        <f>Forward!M103*(1+SUM($B103:$B$228))+(-'Swap - Encargos'!D20-'Swap - Encargos'!$L20)*(1+SUM($B103:$B$228))+('Swap - Encargos'!Z20)*(1+SUM($B103:$B$228))</f>
        <v>114.79660000000001</v>
      </c>
      <c r="N103" s="4">
        <f>Forward!N103*(1+SUM($B103:$B$228))+(-'Swap - Encargos'!E20-'Swap - Encargos'!$L20)*(1+SUM($B103:$B$228))+('Swap - Encargos'!AA20)*(1+SUM($B103:$B$228))</f>
        <v>126.16260000000001</v>
      </c>
      <c r="O103" s="4">
        <f>Forward!O103*(1+SUM($B103:$B$228))+(-'Swap - Encargos'!F20-'Swap - Encargos'!$L20)*(1+SUM($B103:$B$228))+('Swap - Encargos'!AB20)*(1+SUM($B103:$B$228))</f>
        <v>132.98219999999998</v>
      </c>
      <c r="P103" s="4">
        <f>Forward!P103*(1+SUM($B103:$B$228))+(-'Swap - Encargos'!G20-'Swap - Encargos'!$L20)*(1+SUM($B103:$B$228))+('Swap - Encargos'!AC20)*(1+SUM($B103:$B$228))</f>
        <v>150.03120000000001</v>
      </c>
      <c r="Q103" s="4">
        <f>Forward!Q103*(1+SUM($B103:$B$228))+(-'Swap - Encargos'!H20-'Swap - Encargos'!$L20)*(1+SUM($B103:$B$228))+('Swap - Encargos'!AD20)*(1+SUM($B103:$B$228))</f>
        <v>168.21680000000003</v>
      </c>
      <c r="R103" s="4">
        <f>Forward!R103*(1+SUM($B103:$B$228))+(-'Swap - Encargos'!I20-'Swap - Encargos'!$L20)*(1+SUM($B103:$B$228))+('Swap - Encargos'!AE20)*(1+SUM($B103:$B$228))</f>
        <v>165.9436</v>
      </c>
      <c r="S103" s="4">
        <f>Forward!S103*(1+SUM($B103:$B$228))+(-'Swap - Encargos'!J20-'Swap - Encargos'!$L20)*(1+SUM($B103:$B$228))+('Swap - Encargos'!AF20)*(1+SUM($B103:$B$228))</f>
        <v>164.80700000000002</v>
      </c>
      <c r="T103" s="4">
        <f>Forward!T103*(1+SUM($B103:$B$228))+(-'Swap - Encargos'!K20-'Swap - Encargos'!$L20)*(1+SUM($B103:$B$228))+('Swap - Encargos'!AG20)*(1+SUM($B103:$B$228))</f>
        <v>159.124</v>
      </c>
      <c r="U103" s="4">
        <f>Forward!U103*(1+SUM($B103:$B$228))</f>
        <v>0</v>
      </c>
      <c r="V103" s="6"/>
      <c r="W103" s="20">
        <f t="shared" si="0"/>
        <v>120.22702222222223</v>
      </c>
      <c r="X103" s="20">
        <f t="shared" si="1"/>
        <v>194.74446327160487</v>
      </c>
      <c r="Y103" s="23">
        <f t="shared" si="2"/>
        <v>131.67510999999999</v>
      </c>
      <c r="Z103" s="23">
        <f t="shared" si="3"/>
        <v>191.89455552469133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248.97169777777776</v>
      </c>
      <c r="AJ103" s="9">
        <f t="shared" si="8"/>
        <v>0.67435688232553403</v>
      </c>
      <c r="AK103" s="9">
        <f t="shared" si="9"/>
        <v>0.67435688232553403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Encargos'!C21-'Swap - Encargos'!$L21)*(1+SUM($B104:$B$228))+('Swap - Encargos'!Y21)*(1+SUM($B104:$B$228))</f>
        <v>113.74</v>
      </c>
      <c r="M104" s="4">
        <f>Forward!M104*(1+SUM($B104:$B$228))+(-'Swap - Encargos'!D21-'Swap - Encargos'!$L21)*(1+SUM($B104:$B$228))+('Swap - Encargos'!Z21)*(1+SUM($B104:$B$228))</f>
        <v>113.74</v>
      </c>
      <c r="N104" s="4">
        <f>Forward!N104*(1+SUM($B104:$B$228))+(-'Swap - Encargos'!E21-'Swap - Encargos'!$L21)*(1+SUM($B104:$B$228))+('Swap - Encargos'!AA21)*(1+SUM($B104:$B$228))</f>
        <v>128.52619999999999</v>
      </c>
      <c r="O104" s="4">
        <f>Forward!O104*(1+SUM($B104:$B$228))+(-'Swap - Encargos'!F21-'Swap - Encargos'!$L21)*(1+SUM($B104:$B$228))+('Swap - Encargos'!AB21)*(1+SUM($B104:$B$228))</f>
        <v>135.35059999999999</v>
      </c>
      <c r="P104" s="4">
        <f>Forward!P104*(1+SUM($B104:$B$228))+(-'Swap - Encargos'!G21-'Swap - Encargos'!$L21)*(1+SUM($B104:$B$228))+('Swap - Encargos'!AC21)*(1+SUM($B104:$B$228))</f>
        <v>142.17500000000001</v>
      </c>
      <c r="Q104" s="4">
        <f>Forward!Q104*(1+SUM($B104:$B$228))+(-'Swap - Encargos'!H21-'Swap - Encargos'!$L21)*(1+SUM($B104:$B$228))+('Swap - Encargos'!AD21)*(1+SUM($B104:$B$228))</f>
        <v>164.92299999999997</v>
      </c>
      <c r="R104" s="4">
        <f>Forward!R104*(1+SUM($B104:$B$228))+(-'Swap - Encargos'!I21-'Swap - Encargos'!$L21)*(1+SUM($B104:$B$228))+('Swap - Encargos'!AE21)*(1+SUM($B104:$B$228))</f>
        <v>160.3734</v>
      </c>
      <c r="S104" s="4">
        <f>Forward!S104*(1+SUM($B104:$B$228))+(-'Swap - Encargos'!J21-'Swap - Encargos'!$L21)*(1+SUM($B104:$B$228))+('Swap - Encargos'!AF21)*(1+SUM($B104:$B$228))</f>
        <v>158.09859999999998</v>
      </c>
      <c r="T104" s="4">
        <f>Forward!T104*(1+SUM($B104:$B$228))+(-'Swap - Encargos'!K21-'Swap - Encargos'!$L21)*(1+SUM($B104:$B$228))+('Swap - Encargos'!AG21)*(1+SUM($B104:$B$228))</f>
        <v>158.0986</v>
      </c>
      <c r="U104" s="4">
        <f>Forward!U104*(1+SUM($B104:$B$228))</f>
        <v>0</v>
      </c>
      <c r="V104" s="6"/>
      <c r="W104" s="20">
        <f t="shared" si="0"/>
        <v>122.27049999999998</v>
      </c>
      <c r="X104" s="20">
        <f t="shared" si="1"/>
        <v>194.74446327160487</v>
      </c>
      <c r="Y104" s="23">
        <f t="shared" si="2"/>
        <v>131.82465999999999</v>
      </c>
      <c r="Z104" s="23">
        <f t="shared" si="3"/>
        <v>191.89455552469133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246.92822000000001</v>
      </c>
      <c r="AJ104" s="9">
        <f t="shared" si="8"/>
        <v>0.66882198291478379</v>
      </c>
      <c r="AK104" s="9">
        <f t="shared" si="9"/>
        <v>0.66882198291478379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Encargos'!C22-'Swap - Encargos'!$L22)*(1+SUM($B105:$B$228))+('Swap - Encargos'!Y22)*(1+SUM($B105:$B$228))</f>
        <v>117.02860000000003</v>
      </c>
      <c r="M105" s="4">
        <f>Forward!M105*(1+SUM($B105:$B$228))+(-'Swap - Encargos'!D22-'Swap - Encargos'!$L22)*(1+SUM($B105:$B$228))+('Swap - Encargos'!Z22)*(1+SUM($B105:$B$228))</f>
        <v>107.93900000000001</v>
      </c>
      <c r="N105" s="4">
        <f>Forward!N105*(1+SUM($B105:$B$228))+(-'Swap - Encargos'!E22-'Swap - Encargos'!$L22)*(1+SUM($B105:$B$228))+('Swap - Encargos'!AA22)*(1+SUM($B105:$B$228))</f>
        <v>124.982</v>
      </c>
      <c r="O105" s="4">
        <f>Forward!O105*(1+SUM($B105:$B$228))+(-'Swap - Encargos'!F22-'Swap - Encargos'!$L22)*(1+SUM($B105:$B$228))+('Swap - Encargos'!AB22)*(1+SUM($B105:$B$228))</f>
        <v>134.07160000000002</v>
      </c>
      <c r="P105" s="4">
        <f>Forward!P105*(1+SUM($B105:$B$228))+(-'Swap - Encargos'!G22-'Swap - Encargos'!$L22)*(1+SUM($B105:$B$228))+('Swap - Encargos'!AC22)*(1+SUM($B105:$B$228))</f>
        <v>151.1146</v>
      </c>
      <c r="Q105" s="4">
        <f>Forward!Q105*(1+SUM($B105:$B$228))+(-'Swap - Encargos'!H22-'Swap - Encargos'!$L22)*(1+SUM($B105:$B$228))+('Swap - Encargos'!AD22)*(1+SUM($B105:$B$228))</f>
        <v>157.93180000000001</v>
      </c>
      <c r="R105" s="4">
        <f>Forward!R105*(1+SUM($B105:$B$228))+(-'Swap - Encargos'!I22-'Swap - Encargos'!$L22)*(1+SUM($B105:$B$228))+('Swap - Encargos'!AE22)*(1+SUM($B105:$B$228))</f>
        <v>159.06799999999998</v>
      </c>
      <c r="S105" s="4">
        <f>Forward!S105*(1+SUM($B105:$B$228))+(-'Swap - Encargos'!J22-'Swap - Encargos'!$L22)*(1+SUM($B105:$B$228))+('Swap - Encargos'!AF22)*(1+SUM($B105:$B$228))</f>
        <v>157.93179999999998</v>
      </c>
      <c r="T105" s="4">
        <f>Forward!T105*(1+SUM($B105:$B$228))+(-'Swap - Encargos'!K22-'Swap - Encargos'!$L22)*(1+SUM($B105:$B$228))+('Swap - Encargos'!AG22)*(1+SUM($B105:$B$228))</f>
        <v>152.25080000000003</v>
      </c>
      <c r="U105" s="4">
        <f>Forward!U105*(1+SUM($B105:$B$228))</f>
        <v>0</v>
      </c>
      <c r="V105" s="6"/>
      <c r="W105" s="20">
        <f t="shared" si="0"/>
        <v>119.96378333333334</v>
      </c>
      <c r="X105" s="20">
        <f t="shared" si="1"/>
        <v>194.74446327160487</v>
      </c>
      <c r="Y105" s="23">
        <f t="shared" si="2"/>
        <v>131.79920000000001</v>
      </c>
      <c r="Z105" s="23">
        <f t="shared" si="3"/>
        <v>191.89455552469133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249.23493666666664</v>
      </c>
      <c r="AJ105" s="9">
        <f t="shared" si="8"/>
        <v>0.6750698828713888</v>
      </c>
      <c r="AK105" s="9">
        <f t="shared" si="9"/>
        <v>0.6750698828713888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Encargos'!C23-'Swap - Encargos'!$L23)*(1+SUM($B106:$B$228))+('Swap - Encargos'!Y23)*(1+SUM($B106:$B$228))</f>
        <v>114.4633</v>
      </c>
      <c r="M106" s="4">
        <f>Forward!M106*(1+SUM($B106:$B$228))+(-'Swap - Encargos'!D23-'Swap - Encargos'!$L23)*(1+SUM($B106:$B$228))+('Swap - Encargos'!Z23)*(1+SUM($B106:$B$228))</f>
        <v>107.66350000000001</v>
      </c>
      <c r="N106" s="4">
        <f>Forward!N106*(1+SUM($B106:$B$228))+(-'Swap - Encargos'!E23-'Swap - Encargos'!$L23)*(1+SUM($B106:$B$228))+('Swap - Encargos'!AA23)*(1+SUM($B106:$B$228))</f>
        <v>116.72989999999999</v>
      </c>
      <c r="O106" s="4">
        <f>Forward!O106*(1+SUM($B106:$B$228))+(-'Swap - Encargos'!F23-'Swap - Encargos'!$L23)*(1+SUM($B106:$B$228))+('Swap - Encargos'!AB23)*(1+SUM($B106:$B$228))</f>
        <v>126.92959999999999</v>
      </c>
      <c r="P106" s="4">
        <f>Forward!P106*(1+SUM($B106:$B$228))+(-'Swap - Encargos'!G23-'Swap - Encargos'!$L23)*(1+SUM($B106:$B$228))+('Swap - Encargos'!AC23)*(1+SUM($B106:$B$228))</f>
        <v>149.59559999999999</v>
      </c>
      <c r="Q106" s="4">
        <f>Forward!Q106*(1+SUM($B106:$B$228))+(-'Swap - Encargos'!H23-'Swap - Encargos'!$L23)*(1+SUM($B106:$B$228))+('Swap - Encargos'!AD23)*(1+SUM($B106:$B$228))</f>
        <v>157.52869999999999</v>
      </c>
      <c r="R106" s="4">
        <f>Forward!R106*(1+SUM($B106:$B$228))+(-'Swap - Encargos'!I23-'Swap - Encargos'!$L23)*(1+SUM($B106:$B$228))+('Swap - Encargos'!AE23)*(1+SUM($B106:$B$228))</f>
        <v>159.7953</v>
      </c>
      <c r="S106" s="4">
        <f>Forward!S106*(1+SUM($B106:$B$228))+(-'Swap - Encargos'!J23-'Swap - Encargos'!$L23)*(1+SUM($B106:$B$228))+('Swap - Encargos'!AF23)*(1+SUM($B106:$B$228))</f>
        <v>154.12879999999998</v>
      </c>
      <c r="T106" s="4">
        <f>Forward!T106*(1+SUM($B106:$B$228))+(-'Swap - Encargos'!K23-'Swap - Encargos'!$L23)*(1+SUM($B106:$B$228))+('Swap - Encargos'!AG23)*(1+SUM($B106:$B$228))</f>
        <v>152.99549999999996</v>
      </c>
      <c r="U106" s="4">
        <f>Forward!U106*(1+SUM($B106:$B$228))</f>
        <v>0</v>
      </c>
      <c r="V106" s="6"/>
      <c r="W106" s="20">
        <f t="shared" si="0"/>
        <v>115.72252222222222</v>
      </c>
      <c r="X106" s="20">
        <f t="shared" si="1"/>
        <v>194.74446327160487</v>
      </c>
      <c r="Y106" s="23">
        <f t="shared" si="2"/>
        <v>128.8184333333333</v>
      </c>
      <c r="Z106" s="23">
        <f t="shared" si="3"/>
        <v>191.89455552469133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253.47619777777777</v>
      </c>
      <c r="AJ106" s="9">
        <f t="shared" si="8"/>
        <v>0.68655762885033234</v>
      </c>
      <c r="AK106" s="9">
        <f t="shared" si="9"/>
        <v>0.68655762885033234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Encargos'!C24-'Swap - Encargos'!$L24)*(1+SUM($B107:$B$228))+('Swap - Encargos'!Y24)*(1+SUM($B107:$B$228))</f>
        <v>117.59280000000001</v>
      </c>
      <c r="M107" s="4">
        <f>Forward!M107*(1+SUM($B107:$B$228))+(-'Swap - Encargos'!D24-'Swap - Encargos'!$L24)*(1+SUM($B107:$B$228))+('Swap - Encargos'!Z24)*(1+SUM($B107:$B$228))</f>
        <v>105.1551</v>
      </c>
      <c r="N107" s="4">
        <f>Forward!N107*(1+SUM($B107:$B$228))+(-'Swap - Encargos'!E24-'Swap - Encargos'!$L24)*(1+SUM($B107:$B$228))+('Swap - Encargos'!AA24)*(1+SUM($B107:$B$228))</f>
        <v>125.5077</v>
      </c>
      <c r="O107" s="4">
        <f>Forward!O107*(1+SUM($B107:$B$228))+(-'Swap - Encargos'!F24-'Swap - Encargos'!$L24)*(1+SUM($B107:$B$228))+('Swap - Encargos'!AB24)*(1+SUM($B107:$B$228))</f>
        <v>136.81470000000002</v>
      </c>
      <c r="P107" s="4">
        <f>Forward!P107*(1+SUM($B107:$B$228))+(-'Swap - Encargos'!G24-'Swap - Encargos'!$L24)*(1+SUM($B107:$B$228))+('Swap - Encargos'!AC24)*(1+SUM($B107:$B$228))</f>
        <v>140.20680000000002</v>
      </c>
      <c r="Q107" s="4">
        <f>Forward!Q107*(1+SUM($B107:$B$228))+(-'Swap - Encargos'!H24-'Swap - Encargos'!$L24)*(1+SUM($B107:$B$228))+('Swap - Encargos'!AD24)*(1+SUM($B107:$B$228))</f>
        <v>154.90590000000003</v>
      </c>
      <c r="R107" s="4">
        <f>Forward!R107*(1+SUM($B107:$B$228))+(-'Swap - Encargos'!I24-'Swap - Encargos'!$L24)*(1+SUM($B107:$B$228))+('Swap - Encargos'!AE24)*(1+SUM($B107:$B$228))</f>
        <v>157.16730000000001</v>
      </c>
      <c r="S107" s="4">
        <f>Forward!S107*(1+SUM($B107:$B$228))+(-'Swap - Encargos'!J24-'Swap - Encargos'!$L24)*(1+SUM($B107:$B$228))+('Swap - Encargos'!AF24)*(1+SUM($B107:$B$228))</f>
        <v>154.9059</v>
      </c>
      <c r="T107" s="4">
        <f>Forward!T107*(1+SUM($B107:$B$228))+(-'Swap - Encargos'!K24-'Swap - Encargos'!$L24)*(1+SUM($B107:$B$228))+('Swap - Encargos'!AG24)*(1+SUM($B107:$B$228))</f>
        <v>151.5138</v>
      </c>
      <c r="U107" s="4">
        <f>Forward!U107*(1+SUM($B107:$B$228))</f>
        <v>0</v>
      </c>
      <c r="V107" s="6"/>
      <c r="W107" s="20">
        <f t="shared" si="0"/>
        <v>120.890675</v>
      </c>
      <c r="X107" s="20">
        <f t="shared" si="1"/>
        <v>194.74446327160487</v>
      </c>
      <c r="Y107" s="23">
        <f t="shared" si="2"/>
        <v>130.65238500000001</v>
      </c>
      <c r="Z107" s="23">
        <f t="shared" si="3"/>
        <v>191.89455552469133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248.30804499999999</v>
      </c>
      <c r="AJ107" s="9">
        <f t="shared" si="8"/>
        <v>0.67255933335846885</v>
      </c>
      <c r="AK107" s="9">
        <f t="shared" si="9"/>
        <v>0.67255933335846885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Encargos'!C25-'Swap - Encargos'!$L25)*(1+SUM($B108:$B$228))+('Swap - Encargos'!Y25)*(1+SUM($B108:$B$228))</f>
        <v>117.34320000000001</v>
      </c>
      <c r="M108" s="4">
        <f>Forward!M108*(1+SUM($B108:$B$228))+(-'Swap - Encargos'!D25-'Swap - Encargos'!$L25)*(1+SUM($B108:$B$228))+('Swap - Encargos'!Z25)*(1+SUM($B108:$B$228))</f>
        <v>121.85640000000001</v>
      </c>
      <c r="N108" s="4">
        <f>Forward!N108*(1+SUM($B108:$B$228))+(-'Swap - Encargos'!E25-'Swap - Encargos'!$L25)*(1+SUM($B108:$B$228))+('Swap - Encargos'!AA25)*(1+SUM($B108:$B$228))</f>
        <v>138.7809</v>
      </c>
      <c r="O108" s="4">
        <f>Forward!O108*(1+SUM($B108:$B$228))+(-'Swap - Encargos'!F25-'Swap - Encargos'!$L25)*(1+SUM($B108:$B$228))+('Swap - Encargos'!AB25)*(1+SUM($B108:$B$228))</f>
        <v>143.29410000000001</v>
      </c>
      <c r="P108" s="4">
        <f>Forward!P108*(1+SUM($B108:$B$228))+(-'Swap - Encargos'!G25-'Swap - Encargos'!$L25)*(1+SUM($B108:$B$228))+('Swap - Encargos'!AC25)*(1+SUM($B108:$B$228))</f>
        <v>143.29410000000001</v>
      </c>
      <c r="Q108" s="4">
        <f>Forward!Q108*(1+SUM($B108:$B$228))+(-'Swap - Encargos'!H25-'Swap - Encargos'!$L25)*(1+SUM($B108:$B$228))+('Swap - Encargos'!AD25)*(1+SUM($B108:$B$228))</f>
        <v>157.96200000000002</v>
      </c>
      <c r="R108" s="4">
        <f>Forward!R108*(1+SUM($B108:$B$228))+(-'Swap - Encargos'!I25-'Swap - Encargos'!$L25)*(1+SUM($B108:$B$228))+('Swap - Encargos'!AE25)*(1+SUM($B108:$B$228))</f>
        <v>156.83370000000002</v>
      </c>
      <c r="S108" s="4">
        <f>Forward!S108*(1+SUM($B108:$B$228))+(-'Swap - Encargos'!J25-'Swap - Encargos'!$L25)*(1+SUM($B108:$B$228))+('Swap - Encargos'!AF25)*(1+SUM($B108:$B$228))</f>
        <v>155.70540000000003</v>
      </c>
      <c r="T108" s="4">
        <f>Forward!T108*(1+SUM($B108:$B$228))+(-'Swap - Encargos'!K25-'Swap - Encargos'!$L25)*(1+SUM($B108:$B$228))+('Swap - Encargos'!AG25)*(1+SUM($B108:$B$228))</f>
        <v>153.44879999999998</v>
      </c>
      <c r="U108" s="4">
        <f>Forward!U108*(1+SUM($B108:$B$228))</f>
        <v>0</v>
      </c>
      <c r="V108" s="6"/>
      <c r="W108" s="20">
        <f t="shared" si="0"/>
        <v>133.20208333333335</v>
      </c>
      <c r="X108" s="20">
        <f t="shared" si="1"/>
        <v>194.74446327160487</v>
      </c>
      <c r="Y108" s="23">
        <f t="shared" si="2"/>
        <v>139.68354000000002</v>
      </c>
      <c r="Z108" s="23">
        <f t="shared" si="3"/>
        <v>191.89455552469133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235.99663666666663</v>
      </c>
      <c r="AJ108" s="9">
        <f t="shared" si="8"/>
        <v>0.63921304133087631</v>
      </c>
      <c r="AK108" s="9">
        <f t="shared" si="9"/>
        <v>0.63921304133087631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Encargos'!C26-'Swap - Encargos'!$L26)*(1+SUM($B109:$B$228))+('Swap - Encargos'!Y26)*(1+SUM($B109:$B$228))</f>
        <v>118.17749999999998</v>
      </c>
      <c r="M109" s="4">
        <f>Forward!M109*(1+SUM($B109:$B$228))+(-'Swap - Encargos'!D26-'Swap - Encargos'!$L26)*(1+SUM($B109:$B$228))+('Swap - Encargos'!Z26)*(1+SUM($B109:$B$228))</f>
        <v>120.42849999999999</v>
      </c>
      <c r="N109" s="4">
        <f>Forward!N109*(1+SUM($B109:$B$228))+(-'Swap - Encargos'!E26-'Swap - Encargos'!$L26)*(1+SUM($B109:$B$228))+('Swap - Encargos'!AA26)*(1+SUM($B109:$B$228))</f>
        <v>153.06799999999998</v>
      </c>
      <c r="O109" s="4">
        <f>Forward!O109*(1+SUM($B109:$B$228))+(-'Swap - Encargos'!F26-'Swap - Encargos'!$L26)*(1+SUM($B109:$B$228))+('Swap - Encargos'!AB26)*(1+SUM($B109:$B$228))</f>
        <v>159.821</v>
      </c>
      <c r="P109" s="4">
        <f>Forward!P109*(1+SUM($B109:$B$228))+(-'Swap - Encargos'!G26-'Swap - Encargos'!$L26)*(1+SUM($B109:$B$228))+('Swap - Encargos'!AC26)*(1+SUM($B109:$B$228))</f>
        <v>163.19749999999996</v>
      </c>
      <c r="Q109" s="4">
        <f>Forward!Q109*(1+SUM($B109:$B$228))+(-'Swap - Encargos'!H26-'Swap - Encargos'!$L26)*(1+SUM($B109:$B$228))+('Swap - Encargos'!AD26)*(1+SUM($B109:$B$228))</f>
        <v>165.4485</v>
      </c>
      <c r="R109" s="4">
        <f>Forward!R109*(1+SUM($B109:$B$228))+(-'Swap - Encargos'!I26-'Swap - Encargos'!$L26)*(1+SUM($B109:$B$228))+('Swap - Encargos'!AE26)*(1+SUM($B109:$B$228))</f>
        <v>167.6995</v>
      </c>
      <c r="S109" s="4">
        <f>Forward!S109*(1+SUM($B109:$B$228))+(-'Swap - Encargos'!J26-'Swap - Encargos'!$L26)*(1+SUM($B109:$B$228))+('Swap - Encargos'!AF26)*(1+SUM($B109:$B$228))</f>
        <v>165.44849999999997</v>
      </c>
      <c r="T109" s="4">
        <f>Forward!T109*(1+SUM($B109:$B$228))+(-'Swap - Encargos'!K26-'Swap - Encargos'!$L26)*(1+SUM($B109:$B$228))+('Swap - Encargos'!AG26)*(1+SUM($B109:$B$228))</f>
        <v>163.19749999999999</v>
      </c>
      <c r="U109" s="4">
        <f>Forward!U109*(1+SUM($B109:$B$228))</f>
        <v>0</v>
      </c>
      <c r="V109" s="6"/>
      <c r="W109" s="20">
        <f t="shared" si="0"/>
        <v>143.28240277777775</v>
      </c>
      <c r="X109" s="20">
        <f t="shared" si="1"/>
        <v>194.74446327160487</v>
      </c>
      <c r="Y109" s="23">
        <f t="shared" si="2"/>
        <v>151.60484999999997</v>
      </c>
      <c r="Z109" s="23">
        <f t="shared" si="3"/>
        <v>191.89455552469133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225.91631722222223</v>
      </c>
      <c r="AJ109" s="9">
        <f t="shared" si="8"/>
        <v>0.61190980624803426</v>
      </c>
      <c r="AK109" s="9">
        <f t="shared" si="9"/>
        <v>0.61190980624803426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Encargos'!D27-'Swap - Encargos'!$L27)*(1+SUM($B110:$B$228))+('Swap - Encargos'!Z27)*(1+SUM($B110:$B$228))</f>
        <v>123.49699999999999</v>
      </c>
      <c r="N110" s="4">
        <f>Forward!N110*(1+SUM($B110:$B$228))+(-'Swap - Encargos'!E27-'Swap - Encargos'!$L27)*(1+SUM($B110:$B$228))+('Swap - Encargos'!AA27)*(1+SUM($B110:$B$228))</f>
        <v>135.8467</v>
      </c>
      <c r="O110" s="4">
        <f>Forward!O110*(1+SUM($B110:$B$228))+(-'Swap - Encargos'!F27-'Swap - Encargos'!$L27)*(1+SUM($B110:$B$228))+('Swap - Encargos'!AB27)*(1+SUM($B110:$B$228))</f>
        <v>149.31909999999999</v>
      </c>
      <c r="P110" s="4">
        <f>Forward!P110*(1+SUM($B110:$B$228))+(-'Swap - Encargos'!G27-'Swap - Encargos'!$L27)*(1+SUM($B110:$B$228))+('Swap - Encargos'!AC27)*(1+SUM($B110:$B$228))</f>
        <v>177.38660000000002</v>
      </c>
      <c r="Q110" s="4">
        <f>Forward!Q110*(1+SUM($B110:$B$228))+(-'Swap - Encargos'!H27-'Swap - Encargos'!$L27)*(1+SUM($B110:$B$228))+('Swap - Encargos'!AD27)*(1+SUM($B110:$B$228))</f>
        <v>175.14120000000003</v>
      </c>
      <c r="R110" s="4">
        <f>Forward!R110*(1+SUM($B110:$B$228))+(-'Swap - Encargos'!I27-'Swap - Encargos'!$L27)*(1+SUM($B110:$B$228))+('Swap - Encargos'!AE27)*(1+SUM($B110:$B$228))</f>
        <v>177.38660000000002</v>
      </c>
      <c r="S110" s="4">
        <f>Forward!S110*(1+SUM($B110:$B$228))+(-'Swap - Encargos'!J27-'Swap - Encargos'!$L27)*(1+SUM($B110:$B$228))+('Swap - Encargos'!AF27)*(1+SUM($B110:$B$228))</f>
        <v>174.01849999999999</v>
      </c>
      <c r="T110" s="4">
        <f>Forward!T110*(1+SUM($B110:$B$228))+(-'Swap - Encargos'!K27-'Swap - Encargos'!$L27)*(1+SUM($B110:$B$228))+('Swap - Encargos'!AG27)*(1+SUM($B110:$B$228))</f>
        <v>171.77310000000003</v>
      </c>
      <c r="U110" s="4">
        <f>Forward!U110*(1+SUM($B110:$B$228))</f>
        <v>0</v>
      </c>
      <c r="V110" s="6"/>
      <c r="W110" s="20">
        <f t="shared" si="0"/>
        <v>136.22093333333333</v>
      </c>
      <c r="X110" s="20">
        <f t="shared" si="1"/>
        <v>194.74446327160487</v>
      </c>
      <c r="Y110" s="23">
        <f t="shared" si="2"/>
        <v>152.23812000000001</v>
      </c>
      <c r="Z110" s="23">
        <f t="shared" si="3"/>
        <v>191.89455552469133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252.79461666666663</v>
      </c>
      <c r="AJ110" s="9">
        <f t="shared" si="8"/>
        <v>0.64983164983164976</v>
      </c>
      <c r="AK110" s="9">
        <f t="shared" si="9"/>
        <v>0.64983164983164976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Encargos'!D28-'Swap - Encargos'!$L28)*(1+SUM($B111:$B$228))+('Swap - Encargos'!Z28)*(1+SUM($B111:$B$228))</f>
        <v>163.30099999999999</v>
      </c>
      <c r="N111" s="4">
        <f>Forward!N111*(1+SUM($B111:$B$228))+(-'Swap - Encargos'!E28-'Swap - Encargos'!$L28)*(1+SUM($B111:$B$228))+('Swap - Encargos'!AA28)*(1+SUM($B111:$B$228))</f>
        <v>228.17400000000001</v>
      </c>
      <c r="O111" s="4">
        <f>Forward!O111*(1+SUM($B111:$B$228))+(-'Swap - Encargos'!F28-'Swap - Encargos'!$L28)*(1+SUM($B111:$B$228))+('Swap - Encargos'!AB28)*(1+SUM($B111:$B$228))</f>
        <v>223.70000000000002</v>
      </c>
      <c r="P111" s="4">
        <f>Forward!P111*(1+SUM($B111:$B$228))+(-'Swap - Encargos'!G28-'Swap - Encargos'!$L28)*(1+SUM($B111:$B$228))+('Swap - Encargos'!AC28)*(1+SUM($B111:$B$228))</f>
        <v>212.51499999999999</v>
      </c>
      <c r="Q111" s="4">
        <f>Forward!Q111*(1+SUM($B111:$B$228))+(-'Swap - Encargos'!H28-'Swap - Encargos'!$L28)*(1+SUM($B111:$B$228))+('Swap - Encargos'!AD28)*(1+SUM($B111:$B$228))</f>
        <v>203.56700000000001</v>
      </c>
      <c r="R111" s="4">
        <f>Forward!R111*(1+SUM($B111:$B$228))+(-'Swap - Encargos'!I28-'Swap - Encargos'!$L28)*(1+SUM($B111:$B$228))+('Swap - Encargos'!AE28)*(1+SUM($B111:$B$228))</f>
        <v>196.85599999999999</v>
      </c>
      <c r="S111" s="4">
        <f>Forward!S111*(1+SUM($B111:$B$228))+(-'Swap - Encargos'!J28-'Swap - Encargos'!$L28)*(1+SUM($B111:$B$228))+('Swap - Encargos'!AF28)*(1+SUM($B111:$B$228))</f>
        <v>192.38200000000001</v>
      </c>
      <c r="T111" s="4">
        <f>Forward!T111*(1+SUM($B111:$B$228))+(-'Swap - Encargos'!K28-'Swap - Encargos'!$L28)*(1+SUM($B111:$B$228))+('Swap - Encargos'!AG28)*(1+SUM($B111:$B$228))</f>
        <v>186.7895</v>
      </c>
      <c r="U111" s="4">
        <f>Forward!U111*(1+SUM($B111:$B$228))</f>
        <v>0</v>
      </c>
      <c r="V111" s="6"/>
      <c r="W111" s="20">
        <f t="shared" si="0"/>
        <v>206.42538888888893</v>
      </c>
      <c r="X111" s="20">
        <f t="shared" si="1"/>
        <v>194.74446327160487</v>
      </c>
      <c r="Y111" s="23">
        <f t="shared" si="2"/>
        <v>206.81065000000001</v>
      </c>
      <c r="Z111" s="23">
        <f t="shared" si="3"/>
        <v>191.89455552469133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182.59016111111103</v>
      </c>
      <c r="AJ111" s="9">
        <f t="shared" si="8"/>
        <v>0.46936468506493134</v>
      </c>
      <c r="AK111" s="9">
        <f t="shared" si="9"/>
        <v>0.46936468506493134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Encargos'!D29-'Swap - Encargos'!$L29)*(1+SUM($B112:$B$228))+('Swap - Encargos'!Z29)*(1+SUM($B112:$B$228))</f>
        <v>169.86060000000003</v>
      </c>
      <c r="N112" s="4">
        <f>Forward!N112*(1+SUM($B112:$B$228))+(-'Swap - Encargos'!E29-'Swap - Encargos'!$L29)*(1+SUM($B112:$B$228))+('Swap - Encargos'!AA29)*(1+SUM($B112:$B$228))</f>
        <v>205.387</v>
      </c>
      <c r="O112" s="4">
        <f>Forward!O112*(1+SUM($B112:$B$228))+(-'Swap - Encargos'!F29-'Swap - Encargos'!$L29)*(1+SUM($B112:$B$228))+('Swap - Encargos'!AB29)*(1+SUM($B112:$B$228))</f>
        <v>202.0564</v>
      </c>
      <c r="P112" s="4">
        <f>Forward!P112*(1+SUM($B112:$B$228))+(-'Swap - Encargos'!G29-'Swap - Encargos'!$L29)*(1+SUM($B112:$B$228))+('Swap - Encargos'!AC29)*(1+SUM($B112:$B$228))</f>
        <v>192.06460000000001</v>
      </c>
      <c r="Q112" s="4">
        <f>Forward!Q112*(1+SUM($B112:$B$228))+(-'Swap - Encargos'!H29-'Swap - Encargos'!$L29)*(1+SUM($B112:$B$228))+('Swap - Encargos'!AD29)*(1+SUM($B112:$B$228))</f>
        <v>197.61560000000003</v>
      </c>
      <c r="R112" s="4">
        <f>Forward!R112*(1+SUM($B112:$B$228))+(-'Swap - Encargos'!I29-'Swap - Encargos'!$L29)*(1+SUM($B112:$B$228))+('Swap - Encargos'!AE29)*(1+SUM($B112:$B$228))</f>
        <v>196.50540000000001</v>
      </c>
      <c r="S112" s="4">
        <f>Forward!S112*(1+SUM($B112:$B$228))+(-'Swap - Encargos'!J29-'Swap - Encargos'!$L29)*(1+SUM($B112:$B$228))+('Swap - Encargos'!AF29)*(1+SUM($B112:$B$228))</f>
        <v>193.1748</v>
      </c>
      <c r="T112" s="4">
        <f>Forward!T112*(1+SUM($B112:$B$228))+(-'Swap - Encargos'!K29-'Swap - Encargos'!$L29)*(1+SUM($B112:$B$228))+('Swap - Encargos'!AG29)*(1+SUM($B112:$B$228))</f>
        <v>185.4034</v>
      </c>
      <c r="U112" s="4">
        <f>Forward!U112*(1+SUM($B112:$B$228))</f>
        <v>0</v>
      </c>
      <c r="V112" s="6"/>
      <c r="W112" s="20">
        <f t="shared" si="0"/>
        <v>193.66822222222223</v>
      </c>
      <c r="X112" s="20">
        <f t="shared" si="1"/>
        <v>194.74446327160487</v>
      </c>
      <c r="Y112" s="23">
        <f t="shared" si="2"/>
        <v>194.28500000000003</v>
      </c>
      <c r="Z112" s="23">
        <f t="shared" si="3"/>
        <v>191.89455552469133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195.34732777777774</v>
      </c>
      <c r="AJ112" s="9">
        <f t="shared" si="8"/>
        <v>0.5021581470914922</v>
      </c>
      <c r="AK112" s="9">
        <f t="shared" si="9"/>
        <v>0.5021581470914922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Encargos'!D30-'Swap - Encargos'!$L30)*(1+SUM($B113:$B$228))+('Swap - Encargos'!Z30)*(1+SUM($B113:$B$228))</f>
        <v>150.7696</v>
      </c>
      <c r="N113" s="4">
        <f>Forward!N113*(1+SUM($B113:$B$228))+(-'Swap - Encargos'!E30-'Swap - Encargos'!$L30)*(1+SUM($B113:$B$228))+('Swap - Encargos'!AA30)*(1+SUM($B113:$B$228))</f>
        <v>180.70180000000002</v>
      </c>
      <c r="O113" s="4">
        <f>Forward!O113*(1+SUM($B113:$B$228))+(-'Swap - Encargos'!F30-'Swap - Encargos'!$L30)*(1+SUM($B113:$B$228))+('Swap - Encargos'!AB30)*(1+SUM($B113:$B$228))</f>
        <v>188.46200000000002</v>
      </c>
      <c r="P113" s="4">
        <f>Forward!P113*(1+SUM($B113:$B$228))+(-'Swap - Encargos'!G30-'Swap - Encargos'!$L30)*(1+SUM($B113:$B$228))+('Swap - Encargos'!AC30)*(1+SUM($B113:$B$228))</f>
        <v>188.46199999999999</v>
      </c>
      <c r="Q113" s="4">
        <f>Forward!Q113*(1+SUM($B113:$B$228))+(-'Swap - Encargos'!H30-'Swap - Encargos'!$L30)*(1+SUM($B113:$B$228))+('Swap - Encargos'!AD30)*(1+SUM($B113:$B$228))</f>
        <v>184.02760000000004</v>
      </c>
      <c r="R113" s="4">
        <f>Forward!R113*(1+SUM($B113:$B$228))+(-'Swap - Encargos'!I30-'Swap - Encargos'!$L30)*(1+SUM($B113:$B$228))+('Swap - Encargos'!AE30)*(1+SUM($B113:$B$228))</f>
        <v>179.5932</v>
      </c>
      <c r="S113" s="4">
        <f>Forward!S113*(1+SUM($B113:$B$228))+(-'Swap - Encargos'!J30-'Swap - Encargos'!$L30)*(1+SUM($B113:$B$228))+('Swap - Encargos'!AF30)*(1+SUM($B113:$B$228))</f>
        <v>176.26740000000001</v>
      </c>
      <c r="T113" s="4">
        <f>Forward!T113*(1+SUM($B113:$B$228))+(-'Swap - Encargos'!K30-'Swap - Encargos'!$L30)*(1+SUM($B113:$B$228))+('Swap - Encargos'!AG30)*(1+SUM($B113:$B$228))</f>
        <v>169.61579999999998</v>
      </c>
      <c r="U113" s="4">
        <f>Forward!U113*(1+SUM($B113:$B$228))</f>
        <v>0</v>
      </c>
      <c r="V113" s="6"/>
      <c r="W113" s="20">
        <f t="shared" si="0"/>
        <v>176.45216666666667</v>
      </c>
      <c r="X113" s="20">
        <f t="shared" si="1"/>
        <v>194.74446327160487</v>
      </c>
      <c r="Y113" s="23">
        <f t="shared" si="2"/>
        <v>179.92578</v>
      </c>
      <c r="Z113" s="23">
        <f t="shared" si="3"/>
        <v>191.89455552469133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212.56338333333329</v>
      </c>
      <c r="AJ113" s="9">
        <f t="shared" si="8"/>
        <v>0.54641359023651703</v>
      </c>
      <c r="AK113" s="9">
        <f t="shared" si="9"/>
        <v>0.54641359023651703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Encargos'!D31-'Swap - Encargos'!$L31)*(1+SUM($B114:$B$228))+('Swap - Encargos'!Z31)*(1+SUM($B114:$B$228))</f>
        <v>119.31839999999998</v>
      </c>
      <c r="N114" s="4">
        <f>Forward!N114*(1+SUM($B114:$B$228))+(-'Swap - Encargos'!E31-'Swap - Encargos'!$L31)*(1+SUM($B114:$B$228))+('Swap - Encargos'!AA31)*(1+SUM($B114:$B$228))</f>
        <v>161.30080000000001</v>
      </c>
      <c r="O114" s="4">
        <f>Forward!O114*(1+SUM($B114:$B$228))+(-'Swap - Encargos'!F31-'Swap - Encargos'!$L31)*(1+SUM($B114:$B$228))+('Swap - Encargos'!AB31)*(1+SUM($B114:$B$228))</f>
        <v>178.97760000000002</v>
      </c>
      <c r="P114" s="4">
        <f>Forward!P114*(1+SUM($B114:$B$228))+(-'Swap - Encargos'!G31-'Swap - Encargos'!$L31)*(1+SUM($B114:$B$228))+('Swap - Encargos'!AC31)*(1+SUM($B114:$B$228))</f>
        <v>177.87280000000001</v>
      </c>
      <c r="Q114" s="4">
        <f>Forward!Q114*(1+SUM($B114:$B$228))+(-'Swap - Encargos'!H31-'Swap - Encargos'!$L31)*(1+SUM($B114:$B$228))+('Swap - Encargos'!AD31)*(1+SUM($B114:$B$228))</f>
        <v>173.45359999999999</v>
      </c>
      <c r="R114" s="4">
        <f>Forward!R114*(1+SUM($B114:$B$228))+(-'Swap - Encargos'!I31-'Swap - Encargos'!$L31)*(1+SUM($B114:$B$228))+('Swap - Encargos'!AE31)*(1+SUM($B114:$B$228))</f>
        <v>169.03440000000001</v>
      </c>
      <c r="S114" s="4">
        <f>Forward!S114*(1+SUM($B114:$B$228))+(-'Swap - Encargos'!J31-'Swap - Encargos'!$L31)*(1+SUM($B114:$B$228))+('Swap - Encargos'!AF31)*(1+SUM($B114:$B$228))</f>
        <v>162.40559999999999</v>
      </c>
      <c r="T114" s="4">
        <f>Forward!T114*(1+SUM($B114:$B$228))+(-'Swap - Encargos'!K31-'Swap - Encargos'!$L31)*(1+SUM($B114:$B$228))+('Swap - Encargos'!AG31)*(1+SUM($B114:$B$228))</f>
        <v>160.196</v>
      </c>
      <c r="U114" s="4">
        <f>Forward!U114*(1+SUM($B114:$B$228))</f>
        <v>0</v>
      </c>
      <c r="V114" s="6"/>
      <c r="W114" s="20">
        <f t="shared" si="0"/>
        <v>159.7049777777778</v>
      </c>
      <c r="X114" s="20">
        <f t="shared" si="1"/>
        <v>194.74446327160487</v>
      </c>
      <c r="Y114" s="23">
        <f t="shared" si="2"/>
        <v>165.49904000000004</v>
      </c>
      <c r="Z114" s="23">
        <f t="shared" si="3"/>
        <v>191.89455552469133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229.31057222222216</v>
      </c>
      <c r="AJ114" s="9">
        <f t="shared" si="8"/>
        <v>0.58946376879336104</v>
      </c>
      <c r="AK114" s="9">
        <f t="shared" si="9"/>
        <v>0.58946376879336104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Encargos'!D32-'Swap - Encargos'!$L32)*(1+SUM($B115:$B$228))+('Swap - Encargos'!Z32)*(1+SUM($B115:$B$228))</f>
        <v>180.43280000000001</v>
      </c>
      <c r="N115" s="4">
        <f>Forward!N115*(1+SUM($B115:$B$228))+(-'Swap - Encargos'!E32-'Swap - Encargos'!$L32)*(1+SUM($B115:$B$228))+('Swap - Encargos'!AA32)*(1+SUM($B115:$B$228))</f>
        <v>196.9358</v>
      </c>
      <c r="O115" s="4">
        <f>Forward!O115*(1+SUM($B115:$B$228))+(-'Swap - Encargos'!F32-'Swap - Encargos'!$L32)*(1+SUM($B115:$B$228))+('Swap - Encargos'!AB32)*(1+SUM($B115:$B$228))</f>
        <v>193.6352</v>
      </c>
      <c r="P115" s="4">
        <f>Forward!P115*(1+SUM($B115:$B$228))+(-'Swap - Encargos'!G32-'Swap - Encargos'!$L32)*(1+SUM($B115:$B$228))+('Swap - Encargos'!AC32)*(1+SUM($B115:$B$228))</f>
        <v>184.83359999999999</v>
      </c>
      <c r="Q115" s="4">
        <f>Forward!Q115*(1+SUM($B115:$B$228))+(-'Swap - Encargos'!H32-'Swap - Encargos'!$L32)*(1+SUM($B115:$B$228))+('Swap - Encargos'!AD32)*(1+SUM($B115:$B$228))</f>
        <v>183.73340000000002</v>
      </c>
      <c r="R115" s="4">
        <f>Forward!R115*(1+SUM($B115:$B$228))+(-'Swap - Encargos'!I32-'Swap - Encargos'!$L32)*(1+SUM($B115:$B$228))+('Swap - Encargos'!AE32)*(1+SUM($B115:$B$228))</f>
        <v>178.23240000000001</v>
      </c>
      <c r="S115" s="4">
        <f>Forward!S115*(1+SUM($B115:$B$228))+(-'Swap - Encargos'!J32-'Swap - Encargos'!$L32)*(1+SUM($B115:$B$228))+('Swap - Encargos'!AF32)*(1+SUM($B115:$B$228))</f>
        <v>172.73140000000001</v>
      </c>
      <c r="T115" s="4">
        <f>Forward!T115*(1+SUM($B115:$B$228))+(-'Swap - Encargos'!K32-'Swap - Encargos'!$L32)*(1+SUM($B115:$B$228))+('Swap - Encargos'!AG32)*(1+SUM($B115:$B$228))</f>
        <v>168.3306</v>
      </c>
      <c r="U115" s="4">
        <f>Forward!U115*(1+SUM($B115:$B$228))</f>
        <v>0</v>
      </c>
      <c r="V115" s="6"/>
      <c r="W115" s="20">
        <f t="shared" si="0"/>
        <v>190.94582222222223</v>
      </c>
      <c r="X115" s="20">
        <f t="shared" si="1"/>
        <v>194.74446327160487</v>
      </c>
      <c r="Y115" s="23">
        <f t="shared" si="2"/>
        <v>187.73079333333334</v>
      </c>
      <c r="Z115" s="23">
        <f t="shared" si="3"/>
        <v>191.89455552469133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198.06972777777773</v>
      </c>
      <c r="AJ115" s="9">
        <f t="shared" si="8"/>
        <v>0.50915632492782803</v>
      </c>
      <c r="AK115" s="9">
        <f t="shared" si="9"/>
        <v>0.50915632492782803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Encargos'!D33-'Swap - Encargos'!$L33)*(1+SUM($B116:$B$228))+('Swap - Encargos'!Z33)*(1+SUM($B116:$B$228))</f>
        <v>243.7782</v>
      </c>
      <c r="N116" s="4">
        <f>Forward!N116*(1+SUM($B116:$B$228))+(-'Swap - Encargos'!E33-'Swap - Encargos'!$L33)*(1+SUM($B116:$B$228))+('Swap - Encargos'!AA33)*(1+SUM($B116:$B$228))</f>
        <v>219.62</v>
      </c>
      <c r="O116" s="4">
        <f>Forward!O116*(1+SUM($B116:$B$228))+(-'Swap - Encargos'!F33-'Swap - Encargos'!$L33)*(1+SUM($B116:$B$228))+('Swap - Encargos'!AB33)*(1+SUM($B116:$B$228))</f>
        <v>205.34470000000002</v>
      </c>
      <c r="P116" s="4">
        <f>Forward!P116*(1+SUM($B116:$B$228))+(-'Swap - Encargos'!G33-'Swap - Encargos'!$L33)*(1+SUM($B116:$B$228))+('Swap - Encargos'!AC33)*(1+SUM($B116:$B$228))</f>
        <v>186.67699999999999</v>
      </c>
      <c r="Q116" s="4">
        <f>Forward!Q116*(1+SUM($B116:$B$228))+(-'Swap - Encargos'!H33-'Swap - Encargos'!$L33)*(1+SUM($B116:$B$228))+('Swap - Encargos'!AD33)*(1+SUM($B116:$B$228))</f>
        <v>183.3827</v>
      </c>
      <c r="R116" s="4">
        <f>Forward!R116*(1+SUM($B116:$B$228))+(-'Swap - Encargos'!I33-'Swap - Encargos'!$L33)*(1+SUM($B116:$B$228))+('Swap - Encargos'!AE33)*(1+SUM($B116:$B$228))</f>
        <v>176.79410000000001</v>
      </c>
      <c r="S116" s="4">
        <f>Forward!S116*(1+SUM($B116:$B$228))+(-'Swap - Encargos'!J33-'Swap - Encargos'!$L33)*(1+SUM($B116:$B$228))+('Swap - Encargos'!AF33)*(1+SUM($B116:$B$228))</f>
        <v>174.59790000000001</v>
      </c>
      <c r="T116" s="4">
        <f>Forward!T116*(1+SUM($B116:$B$228))+(-'Swap - Encargos'!K33-'Swap - Encargos'!$L33)*(1+SUM($B116:$B$228))+('Swap - Encargos'!AG33)*(1+SUM($B116:$B$228))</f>
        <v>165.81310000000002</v>
      </c>
      <c r="U116" s="4">
        <f>Forward!U116*(1+SUM($B116:$B$228))</f>
        <v>0</v>
      </c>
      <c r="V116" s="6"/>
      <c r="W116" s="20">
        <f t="shared" si="0"/>
        <v>213.39743333333334</v>
      </c>
      <c r="X116" s="20">
        <f t="shared" si="1"/>
        <v>194.74446327160487</v>
      </c>
      <c r="Y116" s="23">
        <f t="shared" si="2"/>
        <v>201.06210999999999</v>
      </c>
      <c r="Z116" s="23">
        <f t="shared" si="3"/>
        <v>191.89455552469133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175.61811666666662</v>
      </c>
      <c r="AJ116" s="9">
        <f t="shared" si="8"/>
        <v>0.4514424080648361</v>
      </c>
      <c r="AK116" s="9">
        <f t="shared" si="9"/>
        <v>0.4514424080648361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Encargos'!D34-'Swap - Encargos'!$L34)*(1+SUM($B117:$B$228))+('Swap - Encargos'!Z34)*(1+SUM($B117:$B$228))</f>
        <v>188.21960000000001</v>
      </c>
      <c r="N117" s="4">
        <f>Forward!N117*(1+SUM($B117:$B$228))+(-'Swap - Encargos'!E34-'Swap - Encargos'!$L34)*(1+SUM($B117:$B$228))+('Swap - Encargos'!AA34)*(1+SUM($B117:$B$228))</f>
        <v>207.91700000000003</v>
      </c>
      <c r="O117" s="4">
        <f>Forward!O117*(1+SUM($B117:$B$228))+(-'Swap - Encargos'!F34-'Swap - Encargos'!$L34)*(1+SUM($B117:$B$228))+('Swap - Encargos'!AB34)*(1+SUM($B117:$B$228))</f>
        <v>198.06830000000002</v>
      </c>
      <c r="P117" s="4">
        <f>Forward!P117*(1+SUM($B117:$B$228))+(-'Swap - Encargos'!G34-'Swap - Encargos'!$L34)*(1+SUM($B117:$B$228))+('Swap - Encargos'!AC34)*(1+SUM($B117:$B$228))</f>
        <v>186.03100000000003</v>
      </c>
      <c r="Q117" s="4">
        <f>Forward!Q117*(1+SUM($B117:$B$228))+(-'Swap - Encargos'!H34-'Swap - Encargos'!$L34)*(1+SUM($B117:$B$228))+('Swap - Encargos'!AD34)*(1+SUM($B117:$B$228))</f>
        <v>177.2766</v>
      </c>
      <c r="R117" s="4">
        <f>Forward!R117*(1+SUM($B117:$B$228))+(-'Swap - Encargos'!I34-'Swap - Encargos'!$L34)*(1+SUM($B117:$B$228))+('Swap - Encargos'!AE34)*(1+SUM($B117:$B$228))</f>
        <v>173.99370000000002</v>
      </c>
      <c r="S117" s="4">
        <f>Forward!S117*(1+SUM($B117:$B$228))+(-'Swap - Encargos'!J34-'Swap - Encargos'!$L34)*(1+SUM($B117:$B$228))+('Swap - Encargos'!AF34)*(1+SUM($B117:$B$228))</f>
        <v>168.5222</v>
      </c>
      <c r="T117" s="4">
        <f>Forward!T117*(1+SUM($B117:$B$228))+(-'Swap - Encargos'!K34-'Swap - Encargos'!$L34)*(1+SUM($B117:$B$228))+('Swap - Encargos'!AG34)*(1+SUM($B117:$B$228))</f>
        <v>167.42790000000002</v>
      </c>
      <c r="U117" s="4">
        <f>Forward!U117*(1+SUM($B117:$B$228))</f>
        <v>0</v>
      </c>
      <c r="V117" s="6"/>
      <c r="W117" s="20">
        <f t="shared" si="0"/>
        <v>197.64273888888891</v>
      </c>
      <c r="X117" s="20">
        <f t="shared" si="1"/>
        <v>194.74446327160487</v>
      </c>
      <c r="Y117" s="23">
        <f t="shared" si="2"/>
        <v>189.84281166666671</v>
      </c>
      <c r="Z117" s="23">
        <f t="shared" si="3"/>
        <v>191.89455552469133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191.37281111111105</v>
      </c>
      <c r="AJ117" s="9">
        <f t="shared" si="8"/>
        <v>0.49194128900788431</v>
      </c>
      <c r="AK117" s="9">
        <f t="shared" si="9"/>
        <v>0.49194128900788431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Encargos'!D35-'Swap - Encargos'!$L35)*(1+SUM($B118:$B$228))+('Swap - Encargos'!Z35)*(1+SUM($B118:$B$228))</f>
        <v>235.95840000000004</v>
      </c>
      <c r="N118" s="4">
        <f>Forward!N118*(1+SUM($B118:$B$228))+(-'Swap - Encargos'!E35-'Swap - Encargos'!$L35)*(1+SUM($B118:$B$228))+('Swap - Encargos'!AA35)*(1+SUM($B118:$B$228))</f>
        <v>213.01800000000003</v>
      </c>
      <c r="O118" s="4">
        <f>Forward!O118*(1+SUM($B118:$B$228))+(-'Swap - Encargos'!F35-'Swap - Encargos'!$L35)*(1+SUM($B118:$B$228))+('Swap - Encargos'!AB35)*(1+SUM($B118:$B$228))</f>
        <v>205.37120000000004</v>
      </c>
      <c r="P118" s="4">
        <f>Forward!P118*(1+SUM($B118:$B$228))+(-'Swap - Encargos'!G35-'Swap - Encargos'!$L35)*(1+SUM($B118:$B$228))+('Swap - Encargos'!AC35)*(1+SUM($B118:$B$228))</f>
        <v>190.07760000000002</v>
      </c>
      <c r="Q118" s="4">
        <f>Forward!Q118*(1+SUM($B118:$B$228))+(-'Swap - Encargos'!H35-'Swap - Encargos'!$L35)*(1+SUM($B118:$B$228))+('Swap - Encargos'!AD35)*(1+SUM($B118:$B$228))</f>
        <v>181.33840000000001</v>
      </c>
      <c r="R118" s="4">
        <f>Forward!R118*(1+SUM($B118:$B$228))+(-'Swap - Encargos'!I35-'Swap - Encargos'!$L35)*(1+SUM($B118:$B$228))+('Swap - Encargos'!AE35)*(1+SUM($B118:$B$228))</f>
        <v>175.87640000000005</v>
      </c>
      <c r="S118" s="4">
        <f>Forward!S118*(1+SUM($B118:$B$228))+(-'Swap - Encargos'!J35-'Swap - Encargos'!$L35)*(1+SUM($B118:$B$228))+('Swap - Encargos'!AF35)*(1+SUM($B118:$B$228))</f>
        <v>172.5992</v>
      </c>
      <c r="T118" s="4">
        <f>Forward!T118*(1+SUM($B118:$B$228))+(-'Swap - Encargos'!K35-'Swap - Encargos'!$L35)*(1+SUM($B118:$B$228))+('Swap - Encargos'!AG35)*(1+SUM($B118:$B$228))</f>
        <v>169.32200000000003</v>
      </c>
      <c r="U118" s="4">
        <f>Forward!U118*(1+SUM($B118:$B$228))</f>
        <v>0</v>
      </c>
      <c r="V118" s="6"/>
      <c r="W118" s="20">
        <f t="shared" si="0"/>
        <v>207.92013333333338</v>
      </c>
      <c r="X118" s="20">
        <f t="shared" si="1"/>
        <v>194.74446327160487</v>
      </c>
      <c r="Y118" s="23">
        <f t="shared" si="2"/>
        <v>197.14178666666666</v>
      </c>
      <c r="Z118" s="23">
        <f t="shared" si="3"/>
        <v>191.89455552469133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181.09541666666658</v>
      </c>
      <c r="AJ118" s="9">
        <f t="shared" si="8"/>
        <v>0.46552230795572719</v>
      </c>
      <c r="AK118" s="9">
        <f t="shared" si="9"/>
        <v>0.46552230795572719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Encargos'!D36-'Swap - Encargos'!$L36)*(1+SUM($B119:$B$228))+('Swap - Encargos'!Z36)*(1+SUM($B119:$B$228))</f>
        <v>295.93600000000004</v>
      </c>
      <c r="N119" s="4">
        <f>Forward!N119*(1+SUM($B119:$B$228))+(-'Swap - Encargos'!E36-'Swap - Encargos'!$L36)*(1+SUM($B119:$B$228))+('Swap - Encargos'!AA36)*(1+SUM($B119:$B$228))</f>
        <v>225.21600000000001</v>
      </c>
      <c r="O119" s="4">
        <f>Forward!O119*(1+SUM($B119:$B$228))+(-'Swap - Encargos'!F36-'Swap - Encargos'!$L36)*(1+SUM($B119:$B$228))+('Swap - Encargos'!AB36)*(1+SUM($B119:$B$228))</f>
        <v>200.19200000000004</v>
      </c>
      <c r="P119" s="4">
        <f>Forward!P119*(1+SUM($B119:$B$228))+(-'Swap - Encargos'!G36-'Swap - Encargos'!$L36)*(1+SUM($B119:$B$228))+('Swap - Encargos'!AC36)*(1+SUM($B119:$B$228))</f>
        <v>180.608</v>
      </c>
      <c r="Q119" s="4">
        <f>Forward!Q119*(1+SUM($B119:$B$228))+(-'Swap - Encargos'!H36-'Swap - Encargos'!$L36)*(1+SUM($B119:$B$228))+('Swap - Encargos'!AD36)*(1+SUM($B119:$B$228))</f>
        <v>181.696</v>
      </c>
      <c r="R119" s="4">
        <f>Forward!R119*(1+SUM($B119:$B$228))+(-'Swap - Encargos'!I36-'Swap - Encargos'!$L36)*(1+SUM($B119:$B$228))+('Swap - Encargos'!AE36)*(1+SUM($B119:$B$228))</f>
        <v>174.08</v>
      </c>
      <c r="S119" s="4">
        <f>Forward!S119*(1+SUM($B119:$B$228))+(-'Swap - Encargos'!J36-'Swap - Encargos'!$L36)*(1+SUM($B119:$B$228))+('Swap - Encargos'!AF36)*(1+SUM($B119:$B$228))</f>
        <v>171.904</v>
      </c>
      <c r="T119" s="4">
        <f>Forward!T119*(1+SUM($B119:$B$228))+(-'Swap - Encargos'!K36-'Swap - Encargos'!$L36)*(1+SUM($B119:$B$228))+('Swap - Encargos'!AG36)*(1+SUM($B119:$B$228))</f>
        <v>167.55200000000002</v>
      </c>
      <c r="U119" s="4">
        <f>Forward!U119*(1+SUM($B119:$B$228))</f>
        <v>0</v>
      </c>
      <c r="V119" s="6"/>
      <c r="W119" s="20">
        <f t="shared" si="0"/>
        <v>211.61600000000001</v>
      </c>
      <c r="X119" s="20">
        <f t="shared" si="1"/>
        <v>194.74446327160487</v>
      </c>
      <c r="Y119" s="23">
        <f t="shared" si="2"/>
        <v>198.4512</v>
      </c>
      <c r="Z119" s="23">
        <f t="shared" si="3"/>
        <v>191.89455552469133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177.39954999999995</v>
      </c>
      <c r="AJ119" s="9">
        <f t="shared" si="8"/>
        <v>0.45602174514617722</v>
      </c>
      <c r="AK119" s="9">
        <f t="shared" si="9"/>
        <v>0.45602174514617722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Encargos'!D37-'Swap - Encargos'!$L37)*(1+SUM($B120:$B$228))+('Swap - Encargos'!Z37)*(1+SUM($B120:$B$228))</f>
        <v>256.57620000000003</v>
      </c>
      <c r="N120" s="4">
        <f>Forward!N120*(1+SUM($B120:$B$228))+(-'Swap - Encargos'!E37-'Swap - Encargos'!$L37)*(1+SUM($B120:$B$228))+('Swap - Encargos'!AA37)*(1+SUM($B120:$B$228))</f>
        <v>151.56399999999999</v>
      </c>
      <c r="O120" s="4">
        <f>Forward!O120*(1+SUM($B120:$B$228))+(-'Swap - Encargos'!F37-'Swap - Encargos'!$L37)*(1+SUM($B120:$B$228))+('Swap - Encargos'!AB37)*(1+SUM($B120:$B$228))</f>
        <v>186.2072</v>
      </c>
      <c r="P120" s="4">
        <f>Forward!P120*(1+SUM($B120:$B$228))+(-'Swap - Encargos'!G37-'Swap - Encargos'!$L37)*(1+SUM($B120:$B$228))+('Swap - Encargos'!AC37)*(1+SUM($B120:$B$228))</f>
        <v>182.95939999999999</v>
      </c>
      <c r="Q120" s="4">
        <f>Forward!Q120*(1+SUM($B120:$B$228))+(-'Swap - Encargos'!H37-'Swap - Encargos'!$L37)*(1+SUM($B120:$B$228))+('Swap - Encargos'!AD37)*(1+SUM($B120:$B$228))</f>
        <v>176.46380000000002</v>
      </c>
      <c r="R120" s="4">
        <f>Forward!R120*(1+SUM($B120:$B$228))+(-'Swap - Encargos'!I37-'Swap - Encargos'!$L37)*(1+SUM($B120:$B$228))+('Swap - Encargos'!AE37)*(1+SUM($B120:$B$228))</f>
        <v>169.96820000000002</v>
      </c>
      <c r="S120" s="4">
        <f>Forward!S120*(1+SUM($B120:$B$228))+(-'Swap - Encargos'!J37-'Swap - Encargos'!$L37)*(1+SUM($B120:$B$228))+('Swap - Encargos'!AF37)*(1+SUM($B120:$B$228))</f>
        <v>165.6378</v>
      </c>
      <c r="T120" s="4">
        <f>Forward!T120*(1+SUM($B120:$B$228))+(-'Swap - Encargos'!K37-'Swap - Encargos'!$L37)*(1+SUM($B120:$B$228))+('Swap - Encargos'!AG37)*(1+SUM($B120:$B$228))</f>
        <v>161.3074</v>
      </c>
      <c r="U120" s="4">
        <f>Forward!U120*(1+SUM($B120:$B$228))</f>
        <v>0</v>
      </c>
      <c r="V120" s="6"/>
      <c r="W120" s="20">
        <f t="shared" si="0"/>
        <v>177.66668888888887</v>
      </c>
      <c r="X120" s="20">
        <f t="shared" si="1"/>
        <v>194.74446327160487</v>
      </c>
      <c r="Y120" s="23">
        <f t="shared" si="2"/>
        <v>176.31945333333334</v>
      </c>
      <c r="Z120" s="23">
        <f t="shared" si="3"/>
        <v>191.89455552469133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211.34886111111109</v>
      </c>
      <c r="AJ120" s="9">
        <f t="shared" si="8"/>
        <v>0.54329154994218387</v>
      </c>
      <c r="AK120" s="9">
        <f t="shared" si="9"/>
        <v>0.54329154994218387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Encargos'!D38-'Swap - Encargos'!$L38)*(1+SUM($B121:$B$228))+('Swap - Encargos'!Z38)*(1+SUM($B121:$B$228))</f>
        <v>116.4996</v>
      </c>
      <c r="N121" s="4">
        <f>Forward!N121*(1+SUM($B121:$B$228))+(-'Swap - Encargos'!E38-'Swap - Encargos'!$L38)*(1+SUM($B121:$B$228))+('Swap - Encargos'!AA38)*(1+SUM($B121:$B$228))</f>
        <v>163.9624</v>
      </c>
      <c r="O121" s="4">
        <f>Forward!O121*(1+SUM($B121:$B$228))+(-'Swap - Encargos'!F38-'Swap - Encargos'!$L38)*(1+SUM($B121:$B$228))+('Swap - Encargos'!AB38)*(1+SUM($B121:$B$228))</f>
        <v>185.53640000000001</v>
      </c>
      <c r="P121" s="4">
        <f>Forward!P121*(1+SUM($B121:$B$228))+(-'Swap - Encargos'!G38-'Swap - Encargos'!$L38)*(1+SUM($B121:$B$228))+('Swap - Encargos'!AC38)*(1+SUM($B121:$B$228))</f>
        <v>189.85120000000003</v>
      </c>
      <c r="Q121" s="4">
        <f>Forward!Q121*(1+SUM($B121:$B$228))+(-'Swap - Encargos'!H38-'Swap - Encargos'!$L38)*(1+SUM($B121:$B$228))+('Swap - Encargos'!AD38)*(1+SUM($B121:$B$228))</f>
        <v>179.06419999999997</v>
      </c>
      <c r="R121" s="4">
        <f>Forward!R121*(1+SUM($B121:$B$228))+(-'Swap - Encargos'!I38-'Swap - Encargos'!$L38)*(1+SUM($B121:$B$228))+('Swap - Encargos'!AE38)*(1+SUM($B121:$B$228))</f>
        <v>177.9855</v>
      </c>
      <c r="S121" s="4">
        <f>Forward!S121*(1+SUM($B121:$B$228))+(-'Swap - Encargos'!J38-'Swap - Encargos'!$L38)*(1+SUM($B121:$B$228))+('Swap - Encargos'!AF38)*(1+SUM($B121:$B$228))</f>
        <v>173.67069999999998</v>
      </c>
      <c r="T121" s="4">
        <f>Forward!T121*(1+SUM($B121:$B$228))+(-'Swap - Encargos'!K38-'Swap - Encargos'!$L38)*(1+SUM($B121:$B$228))+('Swap - Encargos'!AG38)*(1+SUM($B121:$B$228))</f>
        <v>171.51330000000002</v>
      </c>
      <c r="U121" s="4">
        <f>Forward!U121*(1+SUM($B121:$B$228))</f>
        <v>0</v>
      </c>
      <c r="V121" s="6"/>
      <c r="W121" s="20">
        <f t="shared" si="0"/>
        <v>177.74578888888891</v>
      </c>
      <c r="X121" s="20">
        <f t="shared" si="1"/>
        <v>194.74446327160487</v>
      </c>
      <c r="Y121" s="23">
        <f t="shared" si="2"/>
        <v>178.25517500000004</v>
      </c>
      <c r="Z121" s="23">
        <f t="shared" si="3"/>
        <v>191.89455552469133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211.26976111111105</v>
      </c>
      <c r="AJ121" s="9">
        <f t="shared" si="8"/>
        <v>0.54308821616799396</v>
      </c>
      <c r="AK121" s="9">
        <f t="shared" si="9"/>
        <v>0.54308821616799396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Encargos'!E39-'Swap - Encargos'!$L39)*(1+SUM($B122:$B$228))+('Swap - Encargos'!AA39)*(1+SUM($B122:$B$228))</f>
        <v>158.87799999999999</v>
      </c>
      <c r="O122" s="4">
        <f>Forward!O122*(1+SUM($B122:$B$228))+(-'Swap - Encargos'!F39-'Swap - Encargos'!$L39)*(1+SUM($B122:$B$228))+('Swap - Encargos'!AB39)*(1+SUM($B122:$B$228))</f>
        <v>198.59749999999997</v>
      </c>
      <c r="P122" s="4">
        <f>Forward!P122*(1+SUM($B122:$B$228))+(-'Swap - Encargos'!G39-'Swap - Encargos'!$L39)*(1+SUM($B122:$B$228))+('Swap - Encargos'!AC39)*(1+SUM($B122:$B$228))</f>
        <v>180.34799999999998</v>
      </c>
      <c r="Q122" s="4">
        <f>Forward!Q122*(1+SUM($B122:$B$228))+(-'Swap - Encargos'!H39-'Swap - Encargos'!$L39)*(1+SUM($B122:$B$228))+('Swap - Encargos'!AD39)*(1+SUM($B122:$B$228))</f>
        <v>171.76</v>
      </c>
      <c r="R122" s="4">
        <f>Forward!R122*(1+SUM($B122:$B$228))+(-'Swap - Encargos'!I39-'Swap - Encargos'!$L39)*(1+SUM($B122:$B$228))+('Swap - Encargos'!AE39)*(1+SUM($B122:$B$228))</f>
        <v>170.68649999999997</v>
      </c>
      <c r="S122" s="4">
        <f>Forward!S122*(1+SUM($B122:$B$228))+(-'Swap - Encargos'!J39-'Swap - Encargos'!$L39)*(1+SUM($B122:$B$228))+('Swap - Encargos'!AF39)*(1+SUM($B122:$B$228))</f>
        <v>168.53949999999998</v>
      </c>
      <c r="T122" s="4">
        <f>Forward!T122*(1+SUM($B122:$B$228))+(-'Swap - Encargos'!K39-'Swap - Encargos'!$L39)*(1+SUM($B122:$B$228))+('Swap - Encargos'!AG39)*(1+SUM($B122:$B$228))</f>
        <v>164.24549999999999</v>
      </c>
      <c r="U122" s="4">
        <f>Forward!U122*(1+SUM($B122:$B$228))</f>
        <v>0</v>
      </c>
      <c r="V122" s="6"/>
      <c r="W122" s="20">
        <f t="shared" si="0"/>
        <v>179.27449999999999</v>
      </c>
      <c r="X122" s="20">
        <f t="shared" si="1"/>
        <v>194.74446327160487</v>
      </c>
      <c r="Y122" s="23">
        <f t="shared" si="2"/>
        <v>176.054</v>
      </c>
      <c r="Z122" s="23">
        <f t="shared" si="3"/>
        <v>191.89455552469133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226.83054999999996</v>
      </c>
      <c r="AJ122" s="9">
        <f t="shared" si="8"/>
        <v>0.55855141422151733</v>
      </c>
      <c r="AK122" s="9">
        <f t="shared" si="9"/>
        <v>0.55855141422151733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Encargos'!E40-'Swap - Encargos'!$L40)*(1+SUM($B123:$B$228))+('Swap - Encargos'!AA40)*(1+SUM($B123:$B$228))</f>
        <v>218.66759999999999</v>
      </c>
      <c r="O123" s="4">
        <f>Forward!O123*(1+SUM($B123:$B$228))+(-'Swap - Encargos'!F40-'Swap - Encargos'!$L40)*(1+SUM($B123:$B$228))+('Swap - Encargos'!AB40)*(1+SUM($B123:$B$228))</f>
        <v>212.2362</v>
      </c>
      <c r="P123" s="4">
        <f>Forward!P123*(1+SUM($B123:$B$228))+(-'Swap - Encargos'!G40-'Swap - Encargos'!$L40)*(1+SUM($B123:$B$228))+('Swap - Encargos'!AC40)*(1+SUM($B123:$B$228))</f>
        <v>196.15770000000003</v>
      </c>
      <c r="Q123" s="4">
        <f>Forward!Q123*(1+SUM($B123:$B$228))+(-'Swap - Encargos'!H40-'Swap - Encargos'!$L40)*(1+SUM($B123:$B$228))+('Swap - Encargos'!AD40)*(1+SUM($B123:$B$228))</f>
        <v>183.29489999999998</v>
      </c>
      <c r="R123" s="4">
        <f>Forward!R123*(1+SUM($B123:$B$228))+(-'Swap - Encargos'!I40-'Swap - Encargos'!$L40)*(1+SUM($B123:$B$228))+('Swap - Encargos'!AE40)*(1+SUM($B123:$B$228))</f>
        <v>176.86349999999999</v>
      </c>
      <c r="S123" s="4">
        <f>Forward!S123*(1+SUM($B123:$B$228))+(-'Swap - Encargos'!J40-'Swap - Encargos'!$L40)*(1+SUM($B123:$B$228))+('Swap - Encargos'!AF40)*(1+SUM($B123:$B$228))</f>
        <v>173.64780000000002</v>
      </c>
      <c r="T123" s="4">
        <f>Forward!T123*(1+SUM($B123:$B$228))+(-'Swap - Encargos'!K40-'Swap - Encargos'!$L40)*(1+SUM($B123:$B$228))+('Swap - Encargos'!AG40)*(1+SUM($B123:$B$228))</f>
        <v>164.00069999999999</v>
      </c>
      <c r="U123" s="4">
        <f>Forward!U123*(1+SUM($B123:$B$228))</f>
        <v>0</v>
      </c>
      <c r="V123" s="6"/>
      <c r="W123" s="20">
        <f t="shared" si="0"/>
        <v>208.037925</v>
      </c>
      <c r="X123" s="20">
        <f t="shared" si="1"/>
        <v>194.74446327160487</v>
      </c>
      <c r="Y123" s="23">
        <f t="shared" si="2"/>
        <v>196.69365000000002</v>
      </c>
      <c r="Z123" s="23">
        <f t="shared" si="3"/>
        <v>191.89455552469133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4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198.06712499999995</v>
      </c>
      <c r="AJ123" s="9">
        <f t="shared" si="8"/>
        <v>0.48772386602924533</v>
      </c>
      <c r="AK123" s="9">
        <f t="shared" si="9"/>
        <v>0.48772386602924533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Encargos'!E41-'Swap - Encargos'!$L41)*(1+SUM($B124:$B$228))+('Swap - Encargos'!AA41)*(1+SUM($B124:$B$228))</f>
        <v>290.1112</v>
      </c>
      <c r="O124" s="4">
        <f>Forward!O124*(1+SUM($B124:$B$228))+(-'Swap - Encargos'!F41-'Swap - Encargos'!$L41)*(1+SUM($B124:$B$228))+('Swap - Encargos'!AB41)*(1+SUM($B124:$B$228))</f>
        <v>236.11240000000001</v>
      </c>
      <c r="P124" s="4">
        <f>Forward!P124*(1+SUM($B124:$B$228))+(-'Swap - Encargos'!G41-'Swap - Encargos'!$L41)*(1+SUM($B124:$B$228))+('Swap - Encargos'!AC41)*(1+SUM($B124:$B$228))</f>
        <v>193.7604</v>
      </c>
      <c r="Q124" s="4">
        <f>Forward!Q124*(1+SUM($B124:$B$228))+(-'Swap - Encargos'!H41-'Swap - Encargos'!$L41)*(1+SUM($B124:$B$228))+('Swap - Encargos'!AD41)*(1+SUM($B124:$B$228))</f>
        <v>185.28999999999996</v>
      </c>
      <c r="R124" s="4">
        <f>Forward!R124*(1+SUM($B124:$B$228))+(-'Swap - Encargos'!I41-'Swap - Encargos'!$L41)*(1+SUM($B124:$B$228))+('Swap - Encargos'!AE41)*(1+SUM($B124:$B$228))</f>
        <v>185.29</v>
      </c>
      <c r="S124" s="4">
        <f>Forward!S124*(1+SUM($B124:$B$228))+(-'Swap - Encargos'!J41-'Swap - Encargos'!$L41)*(1+SUM($B124:$B$228))+('Swap - Encargos'!AF41)*(1+SUM($B124:$B$228))</f>
        <v>184.23119999999997</v>
      </c>
      <c r="T124" s="4">
        <f>Forward!T124*(1+SUM($B124:$B$228))+(-'Swap - Encargos'!K41-'Swap - Encargos'!$L41)*(1+SUM($B124:$B$228))+('Swap - Encargos'!AG41)*(1+SUM($B124:$B$228))</f>
        <v>170.46679999999998</v>
      </c>
      <c r="U124" s="4">
        <f>Forward!U124*(1+SUM($B124:$B$228))</f>
        <v>0</v>
      </c>
      <c r="V124" s="6"/>
      <c r="W124" s="20">
        <f t="shared" si="0"/>
        <v>234.17126666666667</v>
      </c>
      <c r="X124" s="20">
        <f t="shared" si="1"/>
        <v>194.74446327160487</v>
      </c>
      <c r="Y124" s="23">
        <f t="shared" si="2"/>
        <v>214.58346666666665</v>
      </c>
      <c r="Z124" s="23">
        <f t="shared" si="3"/>
        <v>191.89455552469133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4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171.93378333333328</v>
      </c>
      <c r="AJ124" s="9">
        <f t="shared" si="8"/>
        <v>0.42337267988500343</v>
      </c>
      <c r="AK124" s="9">
        <f t="shared" si="9"/>
        <v>0.42337267988500343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Encargos'!E42-'Swap - Encargos'!$L42)*(1+SUM($B125:$B$228))+('Swap - Encargos'!AA42)*(1+SUM($B125:$B$228))</f>
        <v>292.56719999999996</v>
      </c>
      <c r="O125" s="4">
        <f>Forward!O125*(1+SUM($B125:$B$228))+(-'Swap - Encargos'!F42-'Swap - Encargos'!$L42)*(1+SUM($B125:$B$228))+('Swap - Encargos'!AB42)*(1+SUM($B125:$B$228))</f>
        <v>236.79000000000002</v>
      </c>
      <c r="P125" s="4">
        <f>Forward!P125*(1+SUM($B125:$B$228))+(-'Swap - Encargos'!G42-'Swap - Encargos'!$L42)*(1+SUM($B125:$B$228))+('Swap - Encargos'!AC42)*(1+SUM($B125:$B$228))</f>
        <v>187.32720000000003</v>
      </c>
      <c r="Q125" s="4">
        <f>Forward!Q125*(1+SUM($B125:$B$228))+(-'Swap - Encargos'!H42-'Swap - Encargos'!$L42)*(1+SUM($B125:$B$228))+('Swap - Encargos'!AD42)*(1+SUM($B125:$B$228))</f>
        <v>175.7508</v>
      </c>
      <c r="R125" s="4">
        <f>Forward!R125*(1+SUM($B125:$B$228))+(-'Swap - Encargos'!I42-'Swap - Encargos'!$L42)*(1+SUM($B125:$B$228))+('Swap - Encargos'!AE42)*(1+SUM($B125:$B$228))</f>
        <v>185.22239999999999</v>
      </c>
      <c r="S125" s="4">
        <f>Forward!S125*(1+SUM($B125:$B$228))+(-'Swap - Encargos'!J42-'Swap - Encargos'!$L42)*(1+SUM($B125:$B$228))+('Swap - Encargos'!AF42)*(1+SUM($B125:$B$228))</f>
        <v>184.17000000000002</v>
      </c>
      <c r="T125" s="4">
        <f>Forward!T125*(1+SUM($B125:$B$228))+(-'Swap - Encargos'!K42-'Swap - Encargos'!$L42)*(1+SUM($B125:$B$228))+('Swap - Encargos'!AG42)*(1+SUM($B125:$B$228))</f>
        <v>176.80320000000003</v>
      </c>
      <c r="U125" s="4">
        <f>Forward!U125*(1+SUM($B125:$B$228))</f>
        <v>0</v>
      </c>
      <c r="V125" s="6"/>
      <c r="W125" s="20">
        <f t="shared" si="0"/>
        <v>229.1601</v>
      </c>
      <c r="X125" s="20">
        <f t="shared" si="1"/>
        <v>194.74446327160487</v>
      </c>
      <c r="Y125" s="23">
        <f t="shared" si="2"/>
        <v>210.11166</v>
      </c>
      <c r="Z125" s="23">
        <f t="shared" si="3"/>
        <v>191.89455552469133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4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176.94494999999995</v>
      </c>
      <c r="AJ125" s="9">
        <f t="shared" si="8"/>
        <v>0.43571226213512976</v>
      </c>
      <c r="AK125" s="9">
        <f t="shared" si="9"/>
        <v>0.43571226213512976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Encargos'!E43-'Swap - Encargos'!$L43)*(1+SUM($B126:$B$228))+('Swap - Encargos'!AA43)*(1+SUM($B126:$B$228))</f>
        <v>309.18950000000001</v>
      </c>
      <c r="O126" s="4">
        <f>Forward!O126*(1+SUM($B126:$B$228))+(-'Swap - Encargos'!F43-'Swap - Encargos'!$L43)*(1+SUM($B126:$B$228))+('Swap - Encargos'!AB43)*(1+SUM($B126:$B$228))</f>
        <v>242.11109999999999</v>
      </c>
      <c r="P126" s="4">
        <f>Forward!P126*(1+SUM($B126:$B$228))+(-'Swap - Encargos'!G43-'Swap - Encargos'!$L43)*(1+SUM($B126:$B$228))+('Swap - Encargos'!AC43)*(1+SUM($B126:$B$228))</f>
        <v>188.65799999999999</v>
      </c>
      <c r="Q126" s="4">
        <f>Forward!Q126*(1+SUM($B126:$B$228))+(-'Swap - Encargos'!H43-'Swap - Encargos'!$L43)*(1+SUM($B126:$B$228))+('Swap - Encargos'!AD43)*(1+SUM($B126:$B$228))</f>
        <v>177.12890000000002</v>
      </c>
      <c r="R126" s="4">
        <f>Forward!R126*(1+SUM($B126:$B$228))+(-'Swap - Encargos'!I43-'Swap - Encargos'!$L43)*(1+SUM($B126:$B$228))+('Swap - Encargos'!AE43)*(1+SUM($B126:$B$228))</f>
        <v>183.41750000000002</v>
      </c>
      <c r="S126" s="4">
        <f>Forward!S126*(1+SUM($B126:$B$228))+(-'Swap - Encargos'!J43-'Swap - Encargos'!$L43)*(1+SUM($B126:$B$228))+('Swap - Encargos'!AF43)*(1+SUM($B126:$B$228))</f>
        <v>187.60990000000001</v>
      </c>
      <c r="T126" s="4">
        <f>Forward!T126*(1+SUM($B126:$B$228))+(-'Swap - Encargos'!K43-'Swap - Encargos'!$L43)*(1+SUM($B126:$B$228))+('Swap - Encargos'!AG43)*(1+SUM($B126:$B$228))</f>
        <v>176.08079999999998</v>
      </c>
      <c r="U126" s="4">
        <f>Forward!U126*(1+SUM($B126:$B$228))</f>
        <v>0</v>
      </c>
      <c r="V126" s="6"/>
      <c r="W126" s="20">
        <f t="shared" si="0"/>
        <v>231.97946666666667</v>
      </c>
      <c r="X126" s="20">
        <f t="shared" si="1"/>
        <v>194.74446327160487</v>
      </c>
      <c r="Y126" s="23">
        <f t="shared" si="2"/>
        <v>211.99569333333335</v>
      </c>
      <c r="Z126" s="23">
        <f t="shared" si="3"/>
        <v>191.89455552469133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4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174.12558333333328</v>
      </c>
      <c r="AJ126" s="9">
        <f t="shared" si="8"/>
        <v>0.42876980557945121</v>
      </c>
      <c r="AK126" s="9">
        <f t="shared" si="9"/>
        <v>0.42876980557945121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Encargos'!E44-'Swap - Encargos'!$L44)*(1+SUM($B127:$B$228))+('Swap - Encargos'!AA44)*(1+SUM($B127:$B$228))</f>
        <v>324.10500000000002</v>
      </c>
      <c r="O127" s="4">
        <f>Forward!O127*(1+SUM($B127:$B$228))+(-'Swap - Encargos'!F44-'Swap - Encargos'!$L44)*(1+SUM($B127:$B$228))+('Swap - Encargos'!AB44)*(1+SUM($B127:$B$228))</f>
        <v>256.14749999999998</v>
      </c>
      <c r="P127" s="4">
        <f>Forward!P127*(1+SUM($B127:$B$228))+(-'Swap - Encargos'!G44-'Swap - Encargos'!$L44)*(1+SUM($B127:$B$228))+('Swap - Encargos'!AC44)*(1+SUM($B127:$B$228))</f>
        <v>194.46300000000002</v>
      </c>
      <c r="Q127" s="4">
        <f>Forward!Q127*(1+SUM($B127:$B$228))+(-'Swap - Encargos'!H44-'Swap - Encargos'!$L44)*(1+SUM($B127:$B$228))+('Swap - Encargos'!AD44)*(1+SUM($B127:$B$228))</f>
        <v>182.96250000000003</v>
      </c>
      <c r="R127" s="4">
        <f>Forward!R127*(1+SUM($B127:$B$228))+(-'Swap - Encargos'!I44-'Swap - Encargos'!$L44)*(1+SUM($B127:$B$228))+('Swap - Encargos'!AE44)*(1+SUM($B127:$B$228))</f>
        <v>191.32650000000001</v>
      </c>
      <c r="S127" s="4">
        <f>Forward!S127*(1+SUM($B127:$B$228))+(-'Swap - Encargos'!J44-'Swap - Encargos'!$L44)*(1+SUM($B127:$B$228))+('Swap - Encargos'!AF44)*(1+SUM($B127:$B$228))</f>
        <v>188.19000000000003</v>
      </c>
      <c r="T127" s="4">
        <f>Forward!T127*(1+SUM($B127:$B$228))+(-'Swap - Encargos'!K44-'Swap - Encargos'!$L44)*(1+SUM($B127:$B$228))+('Swap - Encargos'!AG44)*(1+SUM($B127:$B$228))</f>
        <v>176.68950000000001</v>
      </c>
      <c r="U127" s="4">
        <f>Forward!U127*(1+SUM($B127:$B$228))</f>
        <v>0</v>
      </c>
      <c r="V127" s="6"/>
      <c r="W127" s="20">
        <f t="shared" si="0"/>
        <v>238.63537499999998</v>
      </c>
      <c r="X127" s="20">
        <f t="shared" si="1"/>
        <v>194.74446327160487</v>
      </c>
      <c r="Y127" s="23">
        <f t="shared" si="2"/>
        <v>218.47465000000003</v>
      </c>
      <c r="Z127" s="23">
        <f t="shared" si="3"/>
        <v>191.89455552469133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4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167.46967499999997</v>
      </c>
      <c r="AJ127" s="9">
        <f t="shared" si="8"/>
        <v>0.41238018340328442</v>
      </c>
      <c r="AK127" s="9">
        <f t="shared" si="9"/>
        <v>0.41238018340328442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Encargos'!E45-'Swap - Encargos'!$L45)*(1+SUM($B128:$B$228))+('Swap - Encargos'!AA45)*(1+SUM($B128:$B$228))</f>
        <v>287.8956</v>
      </c>
      <c r="O128" s="4">
        <f>Forward!O128*(1+SUM($B128:$B$228))+(-'Swap - Encargos'!F45-'Swap - Encargos'!$L45)*(1+SUM($B128:$B$228))+('Swap - Encargos'!AB45)*(1+SUM($B128:$B$228))</f>
        <v>245.12850000000003</v>
      </c>
      <c r="P128" s="4">
        <f>Forward!P128*(1+SUM($B128:$B$228))+(-'Swap - Encargos'!G45-'Swap - Encargos'!$L45)*(1+SUM($B128:$B$228))+('Swap - Encargos'!AC45)*(1+SUM($B128:$B$228))</f>
        <v>206.53379999999999</v>
      </c>
      <c r="Q128" s="4">
        <f>Forward!Q128*(1+SUM($B128:$B$228))+(-'Swap - Encargos'!H45-'Swap - Encargos'!$L45)*(1+SUM($B128:$B$228))+('Swap - Encargos'!AD45)*(1+SUM($B128:$B$228))</f>
        <v>186.71489999999997</v>
      </c>
      <c r="R128" s="4">
        <f>Forward!R128*(1+SUM($B128:$B$228))+(-'Swap - Encargos'!I45-'Swap - Encargos'!$L45)*(1+SUM($B128:$B$228))+('Swap - Encargos'!AE45)*(1+SUM($B128:$B$228))</f>
        <v>189.8442</v>
      </c>
      <c r="S128" s="4">
        <f>Forward!S128*(1+SUM($B128:$B$228))+(-'Swap - Encargos'!J45-'Swap - Encargos'!$L45)*(1+SUM($B128:$B$228))+('Swap - Encargos'!AF45)*(1+SUM($B128:$B$228))</f>
        <v>186.7149</v>
      </c>
      <c r="T128" s="4">
        <f>Forward!T128*(1+SUM($B128:$B$228))+(-'Swap - Encargos'!K45-'Swap - Encargos'!$L45)*(1+SUM($B128:$B$228))+('Swap - Encargos'!AG45)*(1+SUM($B128:$B$228))</f>
        <v>174.1977</v>
      </c>
      <c r="U128" s="4">
        <f>Forward!U128*(1+SUM($B128:$B$228))</f>
        <v>0</v>
      </c>
      <c r="V128" s="6"/>
      <c r="W128" s="20">
        <f t="shared" si="0"/>
        <v>229.65584999999999</v>
      </c>
      <c r="X128" s="20">
        <f t="shared" si="1"/>
        <v>194.74446327160487</v>
      </c>
      <c r="Y128" s="23">
        <f t="shared" si="2"/>
        <v>213.10532999999998</v>
      </c>
      <c r="Z128" s="23">
        <f t="shared" si="3"/>
        <v>191.89455552469133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4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176.44919999999996</v>
      </c>
      <c r="AJ128" s="9">
        <f t="shared" si="8"/>
        <v>0.43449151888162924</v>
      </c>
      <c r="AK128" s="9">
        <f t="shared" si="9"/>
        <v>0.43449151888162924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Encargos'!E46-'Swap - Encargos'!$L46)*(1+SUM($B129:$B$228))+('Swap - Encargos'!AA46)*(1+SUM($B129:$B$228))</f>
        <v>263.24649999999997</v>
      </c>
      <c r="O129" s="4">
        <f>Forward!O129*(1+SUM($B129:$B$228))+(-'Swap - Encargos'!F46-'Swap - Encargos'!$L46)*(1+SUM($B129:$B$228))+('Swap - Encargos'!AB46)*(1+SUM($B129:$B$228))</f>
        <v>225.7885</v>
      </c>
      <c r="P129" s="4">
        <f>Forward!P129*(1+SUM($B129:$B$228))+(-'Swap - Encargos'!G46-'Swap - Encargos'!$L46)*(1+SUM($B129:$B$228))+('Swap - Encargos'!AC46)*(1+SUM($B129:$B$228))</f>
        <v>199.77600000000001</v>
      </c>
      <c r="Q129" s="4">
        <f>Forward!Q129*(1+SUM($B129:$B$228))+(-'Swap - Encargos'!H46-'Swap - Encargos'!$L46)*(1+SUM($B129:$B$228))+('Swap - Encargos'!AD46)*(1+SUM($B129:$B$228))</f>
        <v>181.04700000000003</v>
      </c>
      <c r="R129" s="4">
        <f>Forward!R129*(1+SUM($B129:$B$228))+(-'Swap - Encargos'!I46-'Swap - Encargos'!$L46)*(1+SUM($B129:$B$228))+('Swap - Encargos'!AE46)*(1+SUM($B129:$B$228))</f>
        <v>192.49250000000001</v>
      </c>
      <c r="S129" s="4">
        <f>Forward!S129*(1+SUM($B129:$B$228))+(-'Swap - Encargos'!J46-'Swap - Encargos'!$L46)*(1+SUM($B129:$B$228))+('Swap - Encargos'!AF46)*(1+SUM($B129:$B$228))</f>
        <v>186.24950000000001</v>
      </c>
      <c r="T129" s="4">
        <f>Forward!T129*(1+SUM($B129:$B$228))+(-'Swap - Encargos'!K46-'Swap - Encargos'!$L46)*(1+SUM($B129:$B$228))+('Swap - Encargos'!AG46)*(1+SUM($B129:$B$228))</f>
        <v>180.00650000000002</v>
      </c>
      <c r="U129" s="4">
        <f>Forward!U129*(1+SUM($B129:$B$228))</f>
        <v>0</v>
      </c>
      <c r="V129" s="6"/>
      <c r="W129" s="20">
        <f t="shared" si="0"/>
        <v>213.62043055555554</v>
      </c>
      <c r="X129" s="20">
        <f t="shared" si="1"/>
        <v>194.74446327160487</v>
      </c>
      <c r="Y129" s="23">
        <f t="shared" si="2"/>
        <v>203.48711666666665</v>
      </c>
      <c r="Z129" s="23">
        <f t="shared" si="3"/>
        <v>191.89455552469133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4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192.48461944444441</v>
      </c>
      <c r="AJ129" s="9">
        <f t="shared" si="8"/>
        <v>0.47397740915668107</v>
      </c>
      <c r="AK129" s="9">
        <f t="shared" si="9"/>
        <v>0.47397740915668107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Encargos'!E47-'Swap - Encargos'!$L47)*(1+SUM($B130:$B$228))+('Swap - Encargos'!AA47)*(1+SUM($B130:$B$228))</f>
        <v>316.64639999999997</v>
      </c>
      <c r="O130" s="4">
        <f>Forward!O130*(1+SUM($B130:$B$228))+(-'Swap - Encargos'!F47-'Swap - Encargos'!$L47)*(1+SUM($B130:$B$228))+('Swap - Encargos'!AB47)*(1+SUM($B130:$B$228))</f>
        <v>244.77599999999998</v>
      </c>
      <c r="P130" s="4">
        <f>Forward!P130*(1+SUM($B130:$B$228))+(-'Swap - Encargos'!G47-'Swap - Encargos'!$L47)*(1+SUM($B130:$B$228))+('Swap - Encargos'!AC47)*(1+SUM($B130:$B$228))</f>
        <v>202.07040000000003</v>
      </c>
      <c r="Q130" s="4">
        <f>Forward!Q130*(1+SUM($B130:$B$228))+(-'Swap - Encargos'!H47-'Swap - Encargos'!$L47)*(1+SUM($B130:$B$228))+('Swap - Encargos'!AD47)*(1+SUM($B130:$B$228))</f>
        <v>190.61280000000002</v>
      </c>
      <c r="R130" s="4">
        <f>Forward!R130*(1+SUM($B130:$B$228))+(-'Swap - Encargos'!I47-'Swap - Encargos'!$L47)*(1+SUM($B130:$B$228))+('Swap - Encargos'!AE47)*(1+SUM($B130:$B$228))</f>
        <v>201.02880000000002</v>
      </c>
      <c r="S130" s="4">
        <f>Forward!S130*(1+SUM($B130:$B$228))+(-'Swap - Encargos'!J47-'Swap - Encargos'!$L47)*(1+SUM($B130:$B$228))+('Swap - Encargos'!AF47)*(1+SUM($B130:$B$228))</f>
        <v>202.07040000000003</v>
      </c>
      <c r="T130" s="4">
        <f>Forward!T130*(1+SUM($B130:$B$228))+(-'Swap - Encargos'!K47-'Swap - Encargos'!$L47)*(1+SUM($B130:$B$228))+('Swap - Encargos'!AG47)*(1+SUM($B130:$B$228))</f>
        <v>193.73760000000004</v>
      </c>
      <c r="U130" s="4">
        <f>Forward!U130*(1+SUM($B130:$B$228))</f>
        <v>0</v>
      </c>
      <c r="V130" s="6"/>
      <c r="W130" s="20">
        <f t="shared" si="0"/>
        <v>226.49013333333335</v>
      </c>
      <c r="X130" s="20">
        <f t="shared" si="1"/>
        <v>194.74446327160487</v>
      </c>
      <c r="Y130" s="23">
        <f t="shared" si="2"/>
        <v>215.75008000000005</v>
      </c>
      <c r="Z130" s="23">
        <f t="shared" si="3"/>
        <v>191.89455552469133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4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7"/>
        <v>179.6149166666666</v>
      </c>
      <c r="AJ130" s="9">
        <f t="shared" si="8"/>
        <v>0.44228683358324805</v>
      </c>
      <c r="AK130" s="9">
        <f t="shared" si="9"/>
        <v>0.44228683358324805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Encargos'!E48-'Swap - Encargos'!$L48)*(1+SUM($B131:$B$228))+('Swap - Encargos'!AA48)*(1+SUM($B131:$B$228))</f>
        <v>308.96640000000002</v>
      </c>
      <c r="O131" s="4">
        <f>Forward!O131*(1+SUM($B131:$B$228))+(-'Swap - Encargos'!F48-'Swap - Encargos'!$L48)*(1+SUM($B131:$B$228))+('Swap - Encargos'!AB48)*(1+SUM($B131:$B$228))</f>
        <v>222.91199999999998</v>
      </c>
      <c r="P131" s="4">
        <f>Forward!P131*(1+SUM($B131:$B$228))+(-'Swap - Encargos'!G48-'Swap - Encargos'!$L48)*(1+SUM($B131:$B$228))+('Swap - Encargos'!AC48)*(1+SUM($B131:$B$228))</f>
        <v>201.13919999999999</v>
      </c>
      <c r="Q131" s="4">
        <f>Forward!Q131*(1+SUM($B131:$B$228))+(-'Swap - Encargos'!H48-'Swap - Encargos'!$L48)*(1+SUM($B131:$B$228))+('Swap - Encargos'!AD48)*(1+SUM($B131:$B$228))</f>
        <v>206.32319999999999</v>
      </c>
      <c r="R131" s="4">
        <f>Forward!R131*(1+SUM($B131:$B$228))+(-'Swap - Encargos'!I48-'Swap - Encargos'!$L48)*(1+SUM($B131:$B$228))+('Swap - Encargos'!AE48)*(1+SUM($B131:$B$228))</f>
        <v>210.47039999999998</v>
      </c>
      <c r="S131" s="4">
        <f>Forward!S131*(1+SUM($B131:$B$228))+(-'Swap - Encargos'!J48-'Swap - Encargos'!$L48)*(1+SUM($B131:$B$228))+('Swap - Encargos'!AF48)*(1+SUM($B131:$B$228))</f>
        <v>212.54399999999998</v>
      </c>
      <c r="T131" s="4">
        <f>Forward!T131*(1+SUM($B131:$B$228))+(-'Swap - Encargos'!K48-'Swap - Encargos'!$L48)*(1+SUM($B131:$B$228))+('Swap - Encargos'!AG48)*(1+SUM($B131:$B$228))</f>
        <v>202.17599999999996</v>
      </c>
      <c r="U131" s="4">
        <f>Forward!U131*(1+SUM($B131:$B$228))</f>
        <v>0</v>
      </c>
      <c r="V131" s="6"/>
      <c r="W131" s="20">
        <f t="shared" si="0"/>
        <v>218.67839999999998</v>
      </c>
      <c r="X131" s="20">
        <f t="shared" si="1"/>
        <v>194.74446327160487</v>
      </c>
      <c r="Y131" s="23">
        <f t="shared" si="2"/>
        <v>215.49887999999999</v>
      </c>
      <c r="Z131" s="23">
        <f t="shared" si="3"/>
        <v>191.89455552469133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4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7"/>
        <v>187.42664999999997</v>
      </c>
      <c r="AJ131" s="9">
        <f t="shared" si="8"/>
        <v>0.46152257894847648</v>
      </c>
      <c r="AK131" s="9">
        <f>IF(AJ131&gt;0,AJ131,0)</f>
        <v>0.46152257894847648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Encargos'!E49-'Swap - Encargos'!$L49)*(1+SUM($B132:$B$228))+('Swap - Encargos'!AA49)*(1+SUM($B132:$B$228))</f>
        <v>279.69300000000004</v>
      </c>
      <c r="O132" s="4">
        <f>Forward!O132*(1+SUM($B132:$B$228))+(-'Swap - Encargos'!F49-'Swap - Encargos'!$L49)*(1+SUM($B132:$B$228))+('Swap - Encargos'!AB49)*(1+SUM($B132:$B$228))</f>
        <v>218.57489999999996</v>
      </c>
      <c r="P132" s="4">
        <f>Forward!P132*(1+SUM($B132:$B$228))+(-'Swap - Encargos'!G49-'Swap - Encargos'!$L49)*(1+SUM($B132:$B$228))+('Swap - Encargos'!AC49)*(1+SUM($B132:$B$228))</f>
        <v>195.78509999999997</v>
      </c>
      <c r="Q132" s="4">
        <f>Forward!Q132*(1+SUM($B132:$B$228))+(-'Swap - Encargos'!H49-'Swap - Encargos'!$L49)*(1+SUM($B132:$B$228))+('Swap - Encargos'!AD49)*(1+SUM($B132:$B$228))</f>
        <v>200.96459999999999</v>
      </c>
      <c r="R132" s="4">
        <f>Forward!R132*(1+SUM($B132:$B$228))+(-'Swap - Encargos'!I49-'Swap - Encargos'!$L49)*(1+SUM($B132:$B$228))+('Swap - Encargos'!AE49)*(1+SUM($B132:$B$228))</f>
        <v>199.92869999999999</v>
      </c>
      <c r="S132" s="4">
        <f>Forward!S132*(1+SUM($B132:$B$228))+(-'Swap - Encargos'!J49-'Swap - Encargos'!$L49)*(1+SUM($B132:$B$228))+('Swap - Encargos'!AF49)*(1+SUM($B132:$B$228))</f>
        <v>207.18</v>
      </c>
      <c r="T132" s="4">
        <f>Forward!T132*(1+SUM($B132:$B$228))+(-'Swap - Encargos'!K49-'Swap - Encargos'!$L49)*(1+SUM($B132:$B$228))+('Swap - Encargos'!AG49)*(1+SUM($B132:$B$228))</f>
        <v>197.85689999999997</v>
      </c>
      <c r="U132" s="4">
        <f>Forward!U132*(1+SUM($B132:$B$228))</f>
        <v>0</v>
      </c>
      <c r="V132" s="6"/>
      <c r="W132" s="20">
        <f t="shared" si="0"/>
        <v>209.48199999999997</v>
      </c>
      <c r="X132" s="20">
        <f t="shared" si="1"/>
        <v>194.74446327160487</v>
      </c>
      <c r="Y132" s="23">
        <f t="shared" si="2"/>
        <v>206.90375999999998</v>
      </c>
      <c r="Z132" s="23">
        <f t="shared" si="3"/>
        <v>191.89455552469133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4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7"/>
        <v>196.62304999999998</v>
      </c>
      <c r="AJ132" s="9">
        <f t="shared" si="8"/>
        <v>0.48416795112496142</v>
      </c>
      <c r="AK132" s="9">
        <f>IF(AJ132&gt;0,AJ132,0)</f>
        <v>0.48416795112496142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Encargos'!E50-'Swap - Encargos'!$L50)*(1+SUM($B133:$B$228))+('Swap - Encargos'!AA50)*(1+SUM($B133:$B$228))</f>
        <v>306.09360000000004</v>
      </c>
      <c r="O133" s="4">
        <f>Forward!O133*(1+SUM($B133:$B$228))+(-'Swap - Encargos'!F50-'Swap - Encargos'!$L50)*(1+SUM($B133:$B$228))+('Swap - Encargos'!AB50)*(1+SUM($B133:$B$228))</f>
        <v>259.5591</v>
      </c>
      <c r="P133" s="4">
        <f>Forward!P133*(1+SUM($B133:$B$228))+(-'Swap - Encargos'!G50-'Swap - Encargos'!$L50)*(1+SUM($B133:$B$228))+('Swap - Encargos'!AC50)*(1+SUM($B133:$B$228))</f>
        <v>232.67249999999999</v>
      </c>
      <c r="Q133" s="4">
        <f>Forward!Q133*(1+SUM($B133:$B$228))+(-'Swap - Encargos'!H50-'Swap - Encargos'!$L50)*(1+SUM($B133:$B$228))+('Swap - Encargos'!AD50)*(1+SUM($B133:$B$228))</f>
        <v>233.70659999999998</v>
      </c>
      <c r="R133" s="4">
        <f>Forward!R133*(1+SUM($B133:$B$228))+(-'Swap - Encargos'!I50-'Swap - Encargos'!$L50)*(1+SUM($B133:$B$228))+('Swap - Encargos'!AE50)*(1+SUM($B133:$B$228))</f>
        <v>213.02460000000002</v>
      </c>
      <c r="S133" s="4">
        <f>Forward!S133*(1+SUM($B133:$B$228))+(-'Swap - Encargos'!J50-'Swap - Encargos'!$L50)*(1+SUM($B133:$B$228))+('Swap - Encargos'!AF50)*(1+SUM($B133:$B$228))</f>
        <v>196.47900000000001</v>
      </c>
      <c r="T133" s="4">
        <f>Forward!T133*(1+SUM($B133:$B$228))+(-'Swap - Encargos'!K50-'Swap - Encargos'!$L50)*(1+SUM($B133:$B$228))+('Swap - Encargos'!AG50)*(1+SUM($B133:$B$228))</f>
        <v>183.03570000000002</v>
      </c>
      <c r="U133" s="4">
        <f>Forward!U133*(1+SUM($B133:$B$228))</f>
        <v>0</v>
      </c>
      <c r="V133" s="6"/>
      <c r="W133" s="20">
        <f t="shared" si="0"/>
        <v>243.99014999999997</v>
      </c>
      <c r="X133" s="20">
        <f t="shared" si="1"/>
        <v>194.74446327160487</v>
      </c>
      <c r="Y133" s="23">
        <f t="shared" si="2"/>
        <v>228.91526999999999</v>
      </c>
      <c r="Z133" s="23">
        <f t="shared" si="3"/>
        <v>191.89455552469133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4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7"/>
        <v>162.11489999999998</v>
      </c>
      <c r="AJ133" s="9">
        <f t="shared" si="8"/>
        <v>0.39919449413396851</v>
      </c>
      <c r="AK133" s="9">
        <f>IF(AJ133&gt;0,AJ133,0)</f>
        <v>0.39919449413396851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Encargos'!F51-'Swap - Encargos'!$L51)*(1+SUM($B134:$B$228))+('Swap - Encargos'!AB51)*(1+SUM($B134:$B$228))</f>
        <v>326.76359999999994</v>
      </c>
      <c r="P134" s="4">
        <f>Forward!P134*(1+SUM($B134:$B$228))+(-'Swap - Encargos'!G51-'Swap - Encargos'!$L51)*(1+SUM($B134:$B$228))+('Swap - Encargos'!AC51)*(1+SUM($B134:$B$228))</f>
        <v>259.76159999999993</v>
      </c>
      <c r="Q134" s="4">
        <f>Forward!Q134*(1+SUM($B134:$B$228))+(-'Swap - Encargos'!H51-'Swap - Encargos'!$L51)*(1+SUM($B134:$B$228))+('Swap - Encargos'!AD51)*(1+SUM($B134:$B$228))</f>
        <v>251.51519999999999</v>
      </c>
      <c r="R134" s="4">
        <f>Forward!R134*(1+SUM($B134:$B$228))+(-'Swap - Encargos'!I51-'Swap - Encargos'!$L51)*(1+SUM($B134:$B$228))+('Swap - Encargos'!AE51)*(1+SUM($B134:$B$228))</f>
        <v>236.0532</v>
      </c>
      <c r="S134" s="4">
        <f>Forward!S134*(1+SUM($B134:$B$228))+(-'Swap - Encargos'!J51-'Swap - Encargos'!$L51)*(1+SUM($B134:$B$228))+('Swap - Encargos'!AF51)*(1+SUM($B134:$B$228))</f>
        <v>206.15999999999997</v>
      </c>
      <c r="T134" s="4">
        <f>Forward!T134*(1+SUM($B134:$B$228))+(-'Swap - Encargos'!K51-'Swap - Encargos'!$L51)*(1+SUM($B134:$B$228))+('Swap - Encargos'!AG51)*(1+SUM($B134:$B$228))</f>
        <v>195.85199999999998</v>
      </c>
      <c r="U134" s="4">
        <f>Forward!U134*(1+SUM($B134:$B$228))</f>
        <v>0</v>
      </c>
      <c r="V134" s="6"/>
      <c r="W134" s="20">
        <f t="shared" si="0"/>
        <v>279.34679999999997</v>
      </c>
      <c r="X134" s="20">
        <f t="shared" si="1"/>
        <v>194.74446327160487</v>
      </c>
      <c r="Y134" s="23">
        <f t="shared" si="2"/>
        <v>256.05071999999996</v>
      </c>
      <c r="Z134" s="23">
        <f t="shared" si="3"/>
        <v>191.89455552469133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7"/>
        <v>122.66520000000003</v>
      </c>
      <c r="AJ134" s="9">
        <f t="shared" si="8"/>
        <v>0.30512820512820521</v>
      </c>
      <c r="AK134" s="9">
        <f>IF(AJ134&gt;0,AJ134,0)</f>
        <v>0.30512820512820521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Encargos'!F52-'Swap - Encargos'!$L52)*(1+SUM($B135:$B$228))+('Swap - Encargos'!AB52)*(1+SUM($B135:$B$228))</f>
        <v>376.02819999999997</v>
      </c>
      <c r="P135" s="4">
        <f>Forward!P135*(1+SUM($B135:$B$228))+(-'Swap - Encargos'!G52-'Swap - Encargos'!$L52)*(1+SUM($B135:$B$228))+('Swap - Encargos'!AC52)*(1+SUM($B135:$B$228))</f>
        <v>262.29760000000005</v>
      </c>
      <c r="Q135" s="4">
        <f>Forward!Q135*(1+SUM($B135:$B$228))+(-'Swap - Encargos'!H52-'Swap - Encargos'!$L52)*(1+SUM($B135:$B$228))+('Swap - Encargos'!AD52)*(1+SUM($B135:$B$228))</f>
        <v>268.4452</v>
      </c>
      <c r="R135" s="4">
        <f>Forward!R135*(1+SUM($B135:$B$228))+(-'Swap - Encargos'!I52-'Swap - Encargos'!$L52)*(1+SUM($B135:$B$228))+('Swap - Encargos'!AE52)*(1+SUM($B135:$B$228))</f>
        <v>240.78100000000001</v>
      </c>
      <c r="S135" s="4">
        <f>Forward!S135*(1+SUM($B135:$B$228))+(-'Swap - Encargos'!J52-'Swap - Encargos'!$L52)*(1+SUM($B135:$B$228))+('Swap - Encargos'!AF52)*(1+SUM($B135:$B$228))</f>
        <v>222.3382</v>
      </c>
      <c r="T135" s="4">
        <f>Forward!T135*(1+SUM($B135:$B$228))+(-'Swap - Encargos'!K52-'Swap - Encargos'!$L52)*(1+SUM($B135:$B$228))+('Swap - Encargos'!AG52)*(1+SUM($B135:$B$228))</f>
        <v>196.72320000000002</v>
      </c>
      <c r="U135" s="4">
        <f>Forward!U135*(1+SUM($B135:$B$228))</f>
        <v>0</v>
      </c>
      <c r="V135" s="6"/>
      <c r="W135" s="20">
        <f t="shared" si="0"/>
        <v>298.50013333333334</v>
      </c>
      <c r="X135" s="20">
        <f t="shared" si="1"/>
        <v>194.74446327160487</v>
      </c>
      <c r="Y135" s="23">
        <f t="shared" si="2"/>
        <v>270.98962333333333</v>
      </c>
      <c r="Z135" s="23">
        <f t="shared" si="3"/>
        <v>191.89455552469133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103.51186666666666</v>
      </c>
      <c r="AJ135" s="9">
        <f>(AE135-W135)/AE135</f>
        <v>0.25748451953341356</v>
      </c>
      <c r="AK135" s="9">
        <f>IF(AJ135&gt;0,AJ135,0)</f>
        <v>0.25748451953341356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Encargos'!F53-'Swap - Encargos'!$L53)*(1+SUM($B136:$B$228))+('Swap - Encargos'!AB53)*(1+SUM($B136:$B$228))</f>
        <v>333.27840000000003</v>
      </c>
      <c r="P136" s="4">
        <f>Forward!P136*(1+SUM($B136:$B$228))+(-'Swap - Encargos'!G53-'Swap - Encargos'!$L53)*(1+SUM($B136:$B$228))+('Swap - Encargos'!AC53)*(1+SUM($B136:$B$228))</f>
        <v>245.62720000000002</v>
      </c>
      <c r="Q136" s="4">
        <f>Forward!Q136*(1+SUM($B136:$B$228))+(-'Swap - Encargos'!H53-'Swap - Encargos'!$L53)*(1+SUM($B136:$B$228))+('Swap - Encargos'!AD53)*(1+SUM($B136:$B$228))</f>
        <v>247.66560000000007</v>
      </c>
      <c r="R136" s="4">
        <f>Forward!R136*(1+SUM($B136:$B$228))+(-'Swap - Encargos'!I53-'Swap - Encargos'!$L53)*(1+SUM($B136:$B$228))+('Swap - Encargos'!AE53)*(1+SUM($B136:$B$228))</f>
        <v>232.37760000000003</v>
      </c>
      <c r="S136" s="4">
        <f>Forward!S136*(1+SUM($B136:$B$228))+(-'Swap - Encargos'!J53-'Swap - Encargos'!$L53)*(1+SUM($B136:$B$228))+('Swap - Encargos'!AF53)*(1+SUM($B136:$B$228))</f>
        <v>221.16640000000004</v>
      </c>
      <c r="T136" s="4">
        <f>Forward!T136*(1+SUM($B136:$B$228))+(-'Swap - Encargos'!K53-'Swap - Encargos'!$L53)*(1+SUM($B136:$B$228))+('Swap - Encargos'!AG53)*(1+SUM($B136:$B$228))</f>
        <v>207.91680000000002</v>
      </c>
      <c r="U136" s="4">
        <f>Forward!U136*(1+SUM($B136:$B$228))</f>
        <v>0</v>
      </c>
      <c r="V136" s="6"/>
      <c r="W136" s="20">
        <f t="shared" si="0"/>
        <v>269.91813333333334</v>
      </c>
      <c r="X136" s="20">
        <f t="shared" si="1"/>
        <v>194.74446327160487</v>
      </c>
      <c r="Y136" s="23">
        <f t="shared" si="2"/>
        <v>251.84432000000007</v>
      </c>
      <c r="Z136" s="23">
        <f t="shared" si="3"/>
        <v>191.89455552469133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15">AD136*(1-0%)</f>
        <v>402.012</v>
      </c>
      <c r="AF136" s="8">
        <f t="shared" si="4"/>
        <v>421.44258000000002</v>
      </c>
      <c r="AG136" s="14">
        <f t="shared" ref="AG136:AG139" si="16">$AE136+$AB136</f>
        <v>448.01660400000003</v>
      </c>
      <c r="AH136" s="8">
        <f t="shared" si="6"/>
        <v>483.20811600000002</v>
      </c>
      <c r="AI136" s="25">
        <f t="shared" ref="AI136:AI139" si="17">(AE136-W136)</f>
        <v>132.09386666666666</v>
      </c>
      <c r="AJ136" s="9">
        <f t="shared" ref="AJ136:AJ139" si="18">(AE136-W136)/AE136</f>
        <v>0.32858189971111973</v>
      </c>
      <c r="AK136" s="9">
        <f t="shared" ref="AK136:AK139" si="19">IF(AJ136&gt;0,AJ136,0)</f>
        <v>0.32858189971111973</v>
      </c>
      <c r="AL136" s="9">
        <f t="shared" ref="AL136:AL139" si="20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Encargos'!F54-'Swap - Encargos'!$L54)*(1+SUM($B137:$B$228))+('Swap - Encargos'!AB54)*(1+SUM($B137:$B$228))</f>
        <v>262.23750000000001</v>
      </c>
      <c r="P137" s="4">
        <f>Forward!P137*(1+SUM($B137:$B$228))+(-'Swap - Encargos'!G54-'Swap - Encargos'!$L54)*(1+SUM($B137:$B$228))+('Swap - Encargos'!AC54)*(1+SUM($B137:$B$228))</f>
        <v>244.01249999999999</v>
      </c>
      <c r="Q137" s="4">
        <f>Forward!Q137*(1+SUM($B137:$B$228))+(-'Swap - Encargos'!H54-'Swap - Encargos'!$L54)*(1+SUM($B137:$B$228))+('Swap - Encargos'!AD54)*(1+SUM($B137:$B$228))</f>
        <v>246.03749999999999</v>
      </c>
      <c r="R137" s="4">
        <f>Forward!R137*(1+SUM($B137:$B$228))+(-'Swap - Encargos'!I54-'Swap - Encargos'!$L54)*(1+SUM($B137:$B$228))+('Swap - Encargos'!AE54)*(1+SUM($B137:$B$228))</f>
        <v>227.81249999999997</v>
      </c>
      <c r="S137" s="4">
        <f>Forward!S137*(1+SUM($B137:$B$228))+(-'Swap - Encargos'!J54-'Swap - Encargos'!$L54)*(1+SUM($B137:$B$228))+('Swap - Encargos'!AF54)*(1+SUM($B137:$B$228))</f>
        <v>207.56249999999997</v>
      </c>
      <c r="T137" s="4">
        <f>Forward!T137*(1+SUM($B137:$B$228))+(-'Swap - Encargos'!K54-'Swap - Encargos'!$L54)*(1+SUM($B137:$B$228))+('Swap - Encargos'!AG54)*(1+SUM($B137:$B$228))</f>
        <v>199.46249999999998</v>
      </c>
      <c r="U137" s="4">
        <f>Forward!U137*(1+SUM($B137:$B$228))</f>
        <v>0</v>
      </c>
      <c r="V137" s="4"/>
      <c r="W137" s="20">
        <f t="shared" si="0"/>
        <v>247.89374999999998</v>
      </c>
      <c r="X137" s="20">
        <f t="shared" si="1"/>
        <v>194.74446327160487</v>
      </c>
      <c r="Y137" s="23">
        <f t="shared" si="2"/>
        <v>234.39375000000001</v>
      </c>
      <c r="Z137" s="23">
        <f t="shared" si="3"/>
        <v>191.89455552469133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15"/>
        <v>402.012</v>
      </c>
      <c r="AF137" s="8">
        <f t="shared" si="4"/>
        <v>421.44258000000002</v>
      </c>
      <c r="AG137" s="14">
        <f t="shared" si="16"/>
        <v>448.01660400000003</v>
      </c>
      <c r="AH137" s="8">
        <f t="shared" si="6"/>
        <v>483.20811600000002</v>
      </c>
      <c r="AI137" s="25">
        <f t="shared" si="17"/>
        <v>154.11825000000002</v>
      </c>
      <c r="AJ137" s="9">
        <f t="shared" si="18"/>
        <v>0.38336728754365546</v>
      </c>
      <c r="AK137" s="9">
        <f t="shared" si="19"/>
        <v>0.38336728754365546</v>
      </c>
      <c r="AL137" s="9">
        <f t="shared" si="20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Encargos'!F55-'Swap - Encargos'!$L55)*(1+SUM($B138:$B$228))+('Swap - Encargos'!AB55)*(1+SUM($B138:$B$228))</f>
        <v>299.72840000000002</v>
      </c>
      <c r="P138" s="4">
        <f>Forward!P138*(1+SUM($B138:$B$228))+(-'Swap - Encargos'!G55-'Swap - Encargos'!$L55)*(1+SUM($B138:$B$228))+('Swap - Encargos'!AC55)*(1+SUM($B138:$B$228))</f>
        <v>257.48480000000001</v>
      </c>
      <c r="Q138" s="4">
        <f>Forward!Q138*(1+SUM($B138:$B$228))+(-'Swap - Encargos'!H55-'Swap - Encargos'!$L55)*(1+SUM($B138:$B$228))+('Swap - Encargos'!AD55)*(1+SUM($B138:$B$228))</f>
        <v>245.41520000000003</v>
      </c>
      <c r="R138" s="4">
        <f>Forward!R138*(1+SUM($B138:$B$228))+(-'Swap - Encargos'!I55-'Swap - Encargos'!$L55)*(1+SUM($B138:$B$228))+('Swap - Encargos'!AE55)*(1+SUM($B138:$B$228))</f>
        <v>227.31080000000003</v>
      </c>
      <c r="S138" s="4">
        <f>Forward!S138*(1+SUM($B138:$B$228))+(-'Swap - Encargos'!J55-'Swap - Encargos'!$L55)*(1+SUM($B138:$B$228))+('Swap - Encargos'!AF55)*(1+SUM($B138:$B$228))</f>
        <v>223.2876</v>
      </c>
      <c r="T138" s="4">
        <f>Forward!T138*(1+SUM($B138:$B$228))+(-'Swap - Encargos'!K55-'Swap - Encargos'!$L55)*(1+SUM($B138:$B$228))+('Swap - Encargos'!AG55)*(1+SUM($B138:$B$228))</f>
        <v>200.1542</v>
      </c>
      <c r="U138" s="4">
        <f>Forward!U138*(1+SUM($B138:$B$228))</f>
        <v>0</v>
      </c>
      <c r="V138" s="4"/>
      <c r="W138" s="20">
        <f t="shared" si="0"/>
        <v>259.49640000000005</v>
      </c>
      <c r="X138" s="20">
        <f t="shared" si="1"/>
        <v>194.74446327160487</v>
      </c>
      <c r="Y138" s="23">
        <f t="shared" si="2"/>
        <v>244.00708</v>
      </c>
      <c r="Z138" s="23">
        <f t="shared" si="3"/>
        <v>191.89455552469133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15"/>
        <v>402.012</v>
      </c>
      <c r="AF138" s="8">
        <f t="shared" si="4"/>
        <v>421.44258000000002</v>
      </c>
      <c r="AG138" s="14">
        <f t="shared" si="16"/>
        <v>448.01660400000003</v>
      </c>
      <c r="AH138" s="8">
        <f t="shared" si="6"/>
        <v>483.20811600000002</v>
      </c>
      <c r="AI138" s="25">
        <f t="shared" si="17"/>
        <v>142.51559999999995</v>
      </c>
      <c r="AJ138" s="9">
        <f t="shared" si="18"/>
        <v>0.35450583564669697</v>
      </c>
      <c r="AK138" s="9">
        <f t="shared" si="19"/>
        <v>0.35450583564669697</v>
      </c>
      <c r="AL138" s="9">
        <f t="shared" si="20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Encargos'!F56-'Swap - Encargos'!$L56)*(1+SUM($B139:$B$228))+('Swap - Encargos'!AB56)*(1+SUM($B139:$B$228))</f>
        <v>285</v>
      </c>
      <c r="P139" s="4">
        <f>Forward!P139*(1+SUM($B139:$B$228))+(-'Swap - Encargos'!G56-'Swap - Encargos'!$L56)*(1+SUM($B139:$B$228))+('Swap - Encargos'!AC56)*(1+SUM($B139:$B$228))</f>
        <v>263</v>
      </c>
      <c r="Q139" s="4">
        <f>Forward!Q139*(1+SUM($B139:$B$228))+(-'Swap - Encargos'!H56-'Swap - Encargos'!$L56)*(1+SUM($B139:$B$228))+('Swap - Encargos'!AD56)*(1+SUM($B139:$B$228))</f>
        <v>247</v>
      </c>
      <c r="R139" s="4">
        <f>Forward!R139*(1+SUM($B139:$B$228))+(-'Swap - Encargos'!I56-'Swap - Encargos'!$L56)*(1+SUM($B139:$B$228))+('Swap - Encargos'!AE56)*(1+SUM($B139:$B$228))</f>
        <v>232</v>
      </c>
      <c r="S139" s="4">
        <f>Forward!S139*(1+SUM($B139:$B$228))+(-'Swap - Encargos'!J56-'Swap - Encargos'!$L56)*(1+SUM($B139:$B$228))+('Swap - Encargos'!AF56)*(1+SUM($B139:$B$228))</f>
        <v>214</v>
      </c>
      <c r="T139" s="4">
        <f>Forward!T139*(1+SUM($B139:$B$228))+(-'Swap - Encargos'!K56-'Swap - Encargos'!$L56)*(1+SUM($B139:$B$228))+('Swap - Encargos'!AG56)*(1+SUM($B139:$B$228))</f>
        <v>204</v>
      </c>
      <c r="U139" s="4">
        <f>Forward!U139*(1+SUM($B139:$B$228))</f>
        <v>0</v>
      </c>
      <c r="V139" s="4"/>
      <c r="W139" s="20">
        <f t="shared" si="0"/>
        <v>257.63888888888891</v>
      </c>
      <c r="X139" s="20">
        <f t="shared" si="1"/>
        <v>194.74446327160487</v>
      </c>
      <c r="Y139" s="23">
        <f t="shared" si="2"/>
        <v>241.45</v>
      </c>
      <c r="Z139" s="23">
        <f t="shared" si="3"/>
        <v>191.89455552469133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15"/>
        <v>402.012</v>
      </c>
      <c r="AF139" s="8">
        <f t="shared" si="4"/>
        <v>421.44258000000002</v>
      </c>
      <c r="AG139" s="14">
        <f t="shared" si="16"/>
        <v>448.01660400000003</v>
      </c>
      <c r="AH139" s="8">
        <f t="shared" si="6"/>
        <v>483.20811600000002</v>
      </c>
      <c r="AI139" s="25">
        <f t="shared" si="17"/>
        <v>144.37311111111109</v>
      </c>
      <c r="AJ139" s="9">
        <f t="shared" si="18"/>
        <v>0.35912637212598403</v>
      </c>
      <c r="AK139" s="9">
        <f t="shared" si="19"/>
        <v>0.35912637212598403</v>
      </c>
      <c r="AL139" s="9">
        <f t="shared" si="20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F47F6-11E9-4213-B3C3-DCB2C717FE6A}">
  <dimension ref="A1:AR145"/>
  <sheetViews>
    <sheetView topLeftCell="A75" workbookViewId="0">
      <selection activeCell="K86" sqref="K8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Encargos'!B3-'Swap - Encargos'!$L3)+('Swap - Encargos'!X3)</f>
        <v>208</v>
      </c>
      <c r="L86" s="4">
        <f>Forward!L86+(-'Swap - Encargos'!C3-'Swap - Encargos'!$L3)+('Swap - Encargos'!Y3)</f>
        <v>218</v>
      </c>
      <c r="M86" s="4">
        <f>Forward!M86+(-'Swap - Encargos'!D3-'Swap - Encargos'!$L3)+('Swap - Encargos'!Z3)</f>
        <v>195</v>
      </c>
      <c r="N86" s="4">
        <f>Forward!N86+(-'Swap - Encargos'!E3-'Swap - Encargos'!$L3)+('Swap - Encargos'!AA3)</f>
        <v>183</v>
      </c>
      <c r="O86" s="4">
        <f>Forward!O86+(-'Swap - Encargos'!F3-'Swap - Encargos'!$L3)+('Swap - Encargos'!AB3)</f>
        <v>175</v>
      </c>
      <c r="P86" s="4">
        <f>Forward!P86+(-'Swap - Encargos'!G3-'Swap - Encargos'!$L3)+('Swap - Encargos'!AC3)</f>
        <v>173</v>
      </c>
      <c r="Q86" s="4">
        <f>Forward!Q86+(-'Swap - Encargos'!H3-'Swap - Encargos'!$L3)+('Swap - Encargos'!AD3)</f>
        <v>168</v>
      </c>
      <c r="R86" s="4">
        <f>Forward!R86+(-'Swap - Encargos'!I3-'Swap - Encargos'!$L3)+('Swap - Encargos'!AE3)</f>
        <v>163</v>
      </c>
      <c r="S86" s="4">
        <f>Forward!S86+(-'Swap - Encargos'!J3-'Swap - Encargos'!$L3)+('Swap - Encargos'!AF3)</f>
        <v>159</v>
      </c>
      <c r="T86" s="4">
        <f>Forward!T86+(-'Swap - Encargos'!K3-'Swap - Encargos'!$L3)+('Swap - Encargos'!AG3)</f>
        <v>154</v>
      </c>
      <c r="U86" s="4">
        <f>Forward!U86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207</v>
      </c>
      <c r="X86" s="20">
        <f t="shared" ref="X86:X139" si="1">AVERAGE($W$2:$W$198)</f>
        <v>177.52674897119346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195.8</v>
      </c>
      <c r="Z86" s="23">
        <f t="shared" ref="Z86:Z139" si="3">AVERAGE($Y$2:$Y$198)</f>
        <v>174.58148148148152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39" si="4">$AE86+$AA86</f>
        <v>335.89</v>
      </c>
      <c r="AG86" s="14">
        <f t="shared" ref="AG86:AG130" si="5">$AE86+$AB86</f>
        <v>371</v>
      </c>
      <c r="AH86" s="8">
        <f t="shared" ref="AH86:AH139" si="6">$AE86+$AC86</f>
        <v>403.95</v>
      </c>
      <c r="AI86" s="25">
        <f t="shared" ref="AI86:AI134" si="7">(AE86-W86)</f>
        <v>99</v>
      </c>
      <c r="AJ86" s="9">
        <f t="shared" ref="AJ86:AJ134" si="8">(AE86-W86)/AE86</f>
        <v>0.3235294117647059</v>
      </c>
      <c r="AK86" s="9">
        <f t="shared" ref="AK86:AK130" si="9">IF(AJ86&gt;0,AJ86,0)</f>
        <v>0.3235294117647059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Encargos'!B4-'Swap - Encargos'!$L4)+('Swap - Encargos'!X4)</f>
        <v>138</v>
      </c>
      <c r="L87" s="4">
        <f>Forward!L87+(-'Swap - Encargos'!C4-'Swap - Encargos'!$L4)+('Swap - Encargos'!Y4)</f>
        <v>203</v>
      </c>
      <c r="M87" s="4">
        <f>Forward!M87+(-'Swap - Encargos'!D4-'Swap - Encargos'!$L4)+('Swap - Encargos'!Z4)</f>
        <v>200</v>
      </c>
      <c r="N87" s="4">
        <f>Forward!N87+(-'Swap - Encargos'!E4-'Swap - Encargos'!$L4)+('Swap - Encargos'!AA4)</f>
        <v>183</v>
      </c>
      <c r="O87" s="4">
        <f>Forward!O87+(-'Swap - Encargos'!F4-'Swap - Encargos'!$L4)+('Swap - Encargos'!AB4)</f>
        <v>178</v>
      </c>
      <c r="P87" s="4">
        <f>Forward!P87+(-'Swap - Encargos'!G4-'Swap - Encargos'!$L4)+('Swap - Encargos'!AC4)</f>
        <v>174</v>
      </c>
      <c r="Q87" s="4">
        <f>Forward!Q87+(-'Swap - Encargos'!H4-'Swap - Encargos'!$L4)+('Swap - Encargos'!AD4)</f>
        <v>171</v>
      </c>
      <c r="R87" s="4">
        <f>Forward!R87+(-'Swap - Encargos'!I4-'Swap - Encargos'!$L4)+('Swap - Encargos'!AE4)</f>
        <v>165</v>
      </c>
      <c r="S87" s="4">
        <f>Forward!S87+(-'Swap - Encargos'!J4-'Swap - Encargos'!$L4)+('Swap - Encargos'!AF4)</f>
        <v>160</v>
      </c>
      <c r="T87" s="4">
        <f>Forward!T87+(-'Swap - Encargos'!K4-'Swap - Encargos'!$L4)+('Swap - Encargos'!AG4)</f>
        <v>156</v>
      </c>
      <c r="U87" s="4">
        <f>Forward!U87</f>
        <v>0</v>
      </c>
      <c r="V87" s="6"/>
      <c r="W87" s="20">
        <f t="shared" si="0"/>
        <v>181.58333333333334</v>
      </c>
      <c r="X87" s="20">
        <f t="shared" si="1"/>
        <v>177.52674897119346</v>
      </c>
      <c r="Y87" s="23">
        <f t="shared" si="2"/>
        <v>181</v>
      </c>
      <c r="Z87" s="23">
        <f t="shared" si="3"/>
        <v>174.58148148148152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124.41666666666666</v>
      </c>
      <c r="AJ87" s="9">
        <f t="shared" si="8"/>
        <v>0.4065904139433551</v>
      </c>
      <c r="AK87" s="9">
        <f t="shared" si="9"/>
        <v>0.4065904139433551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Encargos'!B5-'Swap - Encargos'!$L5)+('Swap - Encargos'!X5)</f>
        <v>177</v>
      </c>
      <c r="L88" s="4">
        <f>Forward!L88+(-'Swap - Encargos'!C5-'Swap - Encargos'!$L5)+('Swap - Encargos'!Y5)</f>
        <v>234</v>
      </c>
      <c r="M88" s="4">
        <f>Forward!M88+(-'Swap - Encargos'!D5-'Swap - Encargos'!$L5)+('Swap - Encargos'!Z5)</f>
        <v>205</v>
      </c>
      <c r="N88" s="4">
        <f>Forward!N88+(-'Swap - Encargos'!E5-'Swap - Encargos'!$L5)+('Swap - Encargos'!AA5)</f>
        <v>180</v>
      </c>
      <c r="O88" s="4">
        <f>Forward!O88+(-'Swap - Encargos'!F5-'Swap - Encargos'!$L5)+('Swap - Encargos'!AB5)</f>
        <v>179</v>
      </c>
      <c r="P88" s="4">
        <f>Forward!P88+(-'Swap - Encargos'!G5-'Swap - Encargos'!$L5)+('Swap - Encargos'!AC5)</f>
        <v>172</v>
      </c>
      <c r="Q88" s="4">
        <f>Forward!Q88+(-'Swap - Encargos'!H5-'Swap - Encargos'!$L5)+('Swap - Encargos'!AD5)</f>
        <v>168</v>
      </c>
      <c r="R88" s="4">
        <f>Forward!R88+(-'Swap - Encargos'!I5-'Swap - Encargos'!$L5)+('Swap - Encargos'!AE5)</f>
        <v>166</v>
      </c>
      <c r="S88" s="4">
        <f>Forward!S88+(-'Swap - Encargos'!J5-'Swap - Encargos'!$L5)+('Swap - Encargos'!AF5)</f>
        <v>162</v>
      </c>
      <c r="T88" s="4">
        <f>Forward!T88+(-'Swap - Encargos'!K5-'Swap - Encargos'!$L5)+('Swap - Encargos'!AG5)</f>
        <v>156</v>
      </c>
      <c r="U88" s="4">
        <f>Forward!U88</f>
        <v>0</v>
      </c>
      <c r="V88" s="6"/>
      <c r="W88" s="20">
        <f t="shared" si="0"/>
        <v>205.5</v>
      </c>
      <c r="X88" s="20">
        <f t="shared" si="1"/>
        <v>177.52674897119346</v>
      </c>
      <c r="Y88" s="23">
        <f t="shared" si="2"/>
        <v>194.83333333333334</v>
      </c>
      <c r="Z88" s="23">
        <f t="shared" si="3"/>
        <v>174.58148148148152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100.5</v>
      </c>
      <c r="AJ88" s="9">
        <f t="shared" si="8"/>
        <v>0.32843137254901961</v>
      </c>
      <c r="AK88" s="9">
        <f t="shared" si="9"/>
        <v>0.32843137254901961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Encargos'!B6-'Swap - Encargos'!$L6)+('Swap - Encargos'!X6)</f>
        <v>157</v>
      </c>
      <c r="L89" s="4">
        <f>Forward!L89+(-'Swap - Encargos'!C6-'Swap - Encargos'!$L6)+('Swap - Encargos'!Y6)</f>
        <v>226</v>
      </c>
      <c r="M89" s="4">
        <f>Forward!M89+(-'Swap - Encargos'!D6-'Swap - Encargos'!$L6)+('Swap - Encargos'!Z6)</f>
        <v>211</v>
      </c>
      <c r="N89" s="4">
        <f>Forward!N89+(-'Swap - Encargos'!E6-'Swap - Encargos'!$L6)+('Swap - Encargos'!AA6)</f>
        <v>185</v>
      </c>
      <c r="O89" s="4">
        <f>Forward!O89+(-'Swap - Encargos'!F6-'Swap - Encargos'!$L6)+('Swap - Encargos'!AB6)</f>
        <v>176</v>
      </c>
      <c r="P89" s="4">
        <f>Forward!P89+(-'Swap - Encargos'!G6-'Swap - Encargos'!$L6)+('Swap - Encargos'!AC6)</f>
        <v>173</v>
      </c>
      <c r="Q89" s="4">
        <f>Forward!Q89+(-'Swap - Encargos'!H6-'Swap - Encargos'!$L6)+('Swap - Encargos'!AD6)</f>
        <v>170</v>
      </c>
      <c r="R89" s="4">
        <f>Forward!R89+(-'Swap - Encargos'!I6-'Swap - Encargos'!$L6)+('Swap - Encargos'!AE6)</f>
        <v>166</v>
      </c>
      <c r="S89" s="4">
        <f>Forward!S89+(-'Swap - Encargos'!J6-'Swap - Encargos'!$L6)+('Swap - Encargos'!AF6)</f>
        <v>163</v>
      </c>
      <c r="T89" s="4">
        <f>Forward!T89+(-'Swap - Encargos'!K6-'Swap - Encargos'!$L6)+('Swap - Encargos'!AG6)</f>
        <v>159</v>
      </c>
      <c r="U89" s="4">
        <f>Forward!U89</f>
        <v>0</v>
      </c>
      <c r="V89" s="6"/>
      <c r="W89" s="20">
        <f t="shared" si="0"/>
        <v>200.33333333333334</v>
      </c>
      <c r="X89" s="20">
        <f t="shared" si="1"/>
        <v>177.52674897119346</v>
      </c>
      <c r="Y89" s="23">
        <f t="shared" si="2"/>
        <v>191.8</v>
      </c>
      <c r="Z89" s="23">
        <f t="shared" si="3"/>
        <v>174.58148148148152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105.66666666666666</v>
      </c>
      <c r="AJ89" s="9">
        <f t="shared" si="8"/>
        <v>0.34531590413943353</v>
      </c>
      <c r="AK89" s="9">
        <f t="shared" si="9"/>
        <v>0.34531590413943353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Encargos'!B7-'Swap - Encargos'!$L7)+('Swap - Encargos'!X7)</f>
        <v>155</v>
      </c>
      <c r="L90" s="4">
        <f>Forward!L90+(-'Swap - Encargos'!C7-'Swap - Encargos'!$L7)+('Swap - Encargos'!Y7)</f>
        <v>204</v>
      </c>
      <c r="M90" s="4">
        <f>Forward!M90+(-'Swap - Encargos'!D7-'Swap - Encargos'!$L7)+('Swap - Encargos'!Z7)</f>
        <v>209</v>
      </c>
      <c r="N90" s="4">
        <f>Forward!N90+(-'Swap - Encargos'!E7-'Swap - Encargos'!$L7)+('Swap - Encargos'!AA7)</f>
        <v>198</v>
      </c>
      <c r="O90" s="4">
        <f>Forward!O90+(-'Swap - Encargos'!F7-'Swap - Encargos'!$L7)+('Swap - Encargos'!AB7)</f>
        <v>181</v>
      </c>
      <c r="P90" s="4">
        <f>Forward!P90+(-'Swap - Encargos'!G7-'Swap - Encargos'!$L7)+('Swap - Encargos'!AC7)</f>
        <v>179</v>
      </c>
      <c r="Q90" s="4">
        <f>Forward!Q90+(-'Swap - Encargos'!H7-'Swap - Encargos'!$L7)+('Swap - Encargos'!AD7)</f>
        <v>177</v>
      </c>
      <c r="R90" s="4">
        <f>Forward!R90+(-'Swap - Encargos'!I7-'Swap - Encargos'!$L7)+('Swap - Encargos'!AE7)</f>
        <v>173</v>
      </c>
      <c r="S90" s="4">
        <f>Forward!S90+(-'Swap - Encargos'!J7-'Swap - Encargos'!$L7)+('Swap - Encargos'!AF7)</f>
        <v>167</v>
      </c>
      <c r="T90" s="4">
        <f>Forward!T90+(-'Swap - Encargos'!K7-'Swap - Encargos'!$L7)+('Swap - Encargos'!AG7)</f>
        <v>165</v>
      </c>
      <c r="U90" s="4">
        <f>Forward!U90</f>
        <v>0</v>
      </c>
      <c r="V90" s="6"/>
      <c r="W90" s="20">
        <f t="shared" si="0"/>
        <v>194.11111111111111</v>
      </c>
      <c r="X90" s="20">
        <f t="shared" si="1"/>
        <v>177.52674897119346</v>
      </c>
      <c r="Y90" s="23">
        <f t="shared" si="2"/>
        <v>191</v>
      </c>
      <c r="Z90" s="23">
        <f t="shared" si="3"/>
        <v>174.58148148148152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111.88888888888889</v>
      </c>
      <c r="AJ90" s="9">
        <f t="shared" si="8"/>
        <v>0.36564996368917935</v>
      </c>
      <c r="AK90" s="9">
        <f t="shared" si="9"/>
        <v>0.36564996368917935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Encargos'!B8-'Swap - Encargos'!$L8)+('Swap - Encargos'!X8)</f>
        <v>149</v>
      </c>
      <c r="L91" s="4">
        <f>Forward!L91+(-'Swap - Encargos'!C8-'Swap - Encargos'!$L8)+('Swap - Encargos'!Y8)</f>
        <v>207</v>
      </c>
      <c r="M91" s="4">
        <f>Forward!M91+(-'Swap - Encargos'!D8-'Swap - Encargos'!$L8)+('Swap - Encargos'!Z8)</f>
        <v>205</v>
      </c>
      <c r="N91" s="4">
        <f>Forward!N91+(-'Swap - Encargos'!E8-'Swap - Encargos'!$L8)+('Swap - Encargos'!AA8)</f>
        <v>180</v>
      </c>
      <c r="O91" s="4">
        <f>Forward!O91+(-'Swap - Encargos'!F8-'Swap - Encargos'!$L8)+('Swap - Encargos'!AB8)</f>
        <v>173</v>
      </c>
      <c r="P91" s="4">
        <f>Forward!P91+(-'Swap - Encargos'!G8-'Swap - Encargos'!$L8)+('Swap - Encargos'!AC8)</f>
        <v>174</v>
      </c>
      <c r="Q91" s="4">
        <f>Forward!Q91+(-'Swap - Encargos'!H8-'Swap - Encargos'!$L8)+('Swap - Encargos'!AD8)</f>
        <v>169</v>
      </c>
      <c r="R91" s="4">
        <f>Forward!R91+(-'Swap - Encargos'!I8-'Swap - Encargos'!$L8)+('Swap - Encargos'!AE8)</f>
        <v>168</v>
      </c>
      <c r="S91" s="4">
        <f>Forward!S91+(-'Swap - Encargos'!J8-'Swap - Encargos'!$L8)+('Swap - Encargos'!AF8)</f>
        <v>164</v>
      </c>
      <c r="T91" s="4">
        <f>Forward!T91+(-'Swap - Encargos'!K8-'Swap - Encargos'!$L8)+('Swap - Encargos'!AG8)</f>
        <v>158</v>
      </c>
      <c r="U91" s="4">
        <f>Forward!U91</f>
        <v>0</v>
      </c>
      <c r="V91" s="6"/>
      <c r="W91" s="20">
        <f t="shared" si="0"/>
        <v>191.30555555555554</v>
      </c>
      <c r="X91" s="20">
        <f t="shared" si="1"/>
        <v>177.52674897119346</v>
      </c>
      <c r="Y91" s="23">
        <f t="shared" si="2"/>
        <v>184.88333333333333</v>
      </c>
      <c r="Z91" s="23">
        <f t="shared" si="3"/>
        <v>174.58148148148152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114.69444444444446</v>
      </c>
      <c r="AJ91" s="9">
        <f t="shared" si="8"/>
        <v>0.37481844589687729</v>
      </c>
      <c r="AK91" s="9">
        <f t="shared" si="9"/>
        <v>0.37481844589687729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Encargos'!B9-'Swap - Encargos'!$L9)+('Swap - Encargos'!X9)</f>
        <v>81</v>
      </c>
      <c r="L92" s="4">
        <f>Forward!L92+(-'Swap - Encargos'!C9-'Swap - Encargos'!$L9)+('Swap - Encargos'!Y9)</f>
        <v>195</v>
      </c>
      <c r="M92" s="4">
        <f>Forward!M92+(-'Swap - Encargos'!D9-'Swap - Encargos'!$L9)+('Swap - Encargos'!Z9)</f>
        <v>197</v>
      </c>
      <c r="N92" s="4">
        <f>Forward!N92+(-'Swap - Encargos'!E9-'Swap - Encargos'!$L9)+('Swap - Encargos'!AA9)</f>
        <v>186</v>
      </c>
      <c r="O92" s="4">
        <f>Forward!O92+(-'Swap - Encargos'!F9-'Swap - Encargos'!$L9)+('Swap - Encargos'!AB9)</f>
        <v>174</v>
      </c>
      <c r="P92" s="4">
        <f>Forward!P92+(-'Swap - Encargos'!G9-'Swap - Encargos'!$L9)+('Swap - Encargos'!AC9)</f>
        <v>175</v>
      </c>
      <c r="Q92" s="4">
        <f>Forward!Q92+(-'Swap - Encargos'!H9-'Swap - Encargos'!$L9)+('Swap - Encargos'!AD9)</f>
        <v>171</v>
      </c>
      <c r="R92" s="4">
        <f>Forward!R92+(-'Swap - Encargos'!I9-'Swap - Encargos'!$L9)+('Swap - Encargos'!AE9)</f>
        <v>167</v>
      </c>
      <c r="S92" s="4">
        <f>Forward!S92+(-'Swap - Encargos'!J9-'Swap - Encargos'!$L9)+('Swap - Encargos'!AF9)</f>
        <v>163</v>
      </c>
      <c r="T92" s="4">
        <f>Forward!T92+(-'Swap - Encargos'!K9-'Swap - Encargos'!$L9)+('Swap - Encargos'!AG9)</f>
        <v>160</v>
      </c>
      <c r="U92" s="4">
        <f>Forward!U92</f>
        <v>0</v>
      </c>
      <c r="V92" s="6"/>
      <c r="W92" s="20">
        <f t="shared" si="0"/>
        <v>175.16666666666666</v>
      </c>
      <c r="X92" s="20">
        <f t="shared" si="1"/>
        <v>177.52674897119346</v>
      </c>
      <c r="Y92" s="23">
        <f t="shared" si="2"/>
        <v>176</v>
      </c>
      <c r="Z92" s="23">
        <f t="shared" si="3"/>
        <v>174.58148148148152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130.83333333333334</v>
      </c>
      <c r="AJ92" s="9">
        <f t="shared" si="8"/>
        <v>0.42755991285403055</v>
      </c>
      <c r="AK92" s="9">
        <f t="shared" si="9"/>
        <v>0.42755991285403055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Encargos'!B10-'Swap - Encargos'!$L10)+('Swap - Encargos'!X10)</f>
        <v>94</v>
      </c>
      <c r="L93" s="4">
        <f>Forward!L93+(-'Swap - Encargos'!C10-'Swap - Encargos'!$L10)+('Swap - Encargos'!Y10)</f>
        <v>186</v>
      </c>
      <c r="M93" s="4">
        <f>Forward!M93+(-'Swap - Encargos'!D10-'Swap - Encargos'!$L10)+('Swap - Encargos'!Z10)</f>
        <v>187</v>
      </c>
      <c r="N93" s="4">
        <f>Forward!N93+(-'Swap - Encargos'!E10-'Swap - Encargos'!$L10)+('Swap - Encargos'!AA10)</f>
        <v>177</v>
      </c>
      <c r="O93" s="4">
        <f>Forward!O93+(-'Swap - Encargos'!F10-'Swap - Encargos'!$L10)+('Swap - Encargos'!AB10)</f>
        <v>174</v>
      </c>
      <c r="P93" s="4">
        <f>Forward!P93+(-'Swap - Encargos'!G10-'Swap - Encargos'!$L10)+('Swap - Encargos'!AC10)</f>
        <v>169</v>
      </c>
      <c r="Q93" s="4">
        <f>Forward!Q93+(-'Swap - Encargos'!H10-'Swap - Encargos'!$L10)+('Swap - Encargos'!AD10)</f>
        <v>171</v>
      </c>
      <c r="R93" s="4">
        <f>Forward!R93+(-'Swap - Encargos'!I10-'Swap - Encargos'!$L10)+('Swap - Encargos'!AE10)</f>
        <v>165</v>
      </c>
      <c r="S93" s="4">
        <f>Forward!S93+(-'Swap - Encargos'!J10-'Swap - Encargos'!$L10)+('Swap - Encargos'!AF10)</f>
        <v>157</v>
      </c>
      <c r="T93" s="4">
        <f>Forward!T93+(-'Swap - Encargos'!K10-'Swap - Encargos'!$L10)+('Swap - Encargos'!AG10)</f>
        <v>154</v>
      </c>
      <c r="U93" s="4">
        <f>Forward!U93</f>
        <v>0</v>
      </c>
      <c r="V93" s="6"/>
      <c r="W93" s="20">
        <f t="shared" si="0"/>
        <v>171.80555555555554</v>
      </c>
      <c r="X93" s="20">
        <f t="shared" si="1"/>
        <v>177.52674897119346</v>
      </c>
      <c r="Y93" s="23">
        <f t="shared" si="2"/>
        <v>172.35</v>
      </c>
      <c r="Z93" s="23">
        <f t="shared" si="3"/>
        <v>174.58148148148152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134.19444444444446</v>
      </c>
      <c r="AJ93" s="9">
        <f t="shared" si="8"/>
        <v>0.43854393609295572</v>
      </c>
      <c r="AK93" s="9">
        <f t="shared" si="9"/>
        <v>0.43854393609295572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Encargos'!B11-'Swap - Encargos'!$L11)+('Swap - Encargos'!X11)</f>
        <v>113</v>
      </c>
      <c r="L94" s="4">
        <f>Forward!L94+(-'Swap - Encargos'!C11-'Swap - Encargos'!$L11)+('Swap - Encargos'!Y11)</f>
        <v>170</v>
      </c>
      <c r="M94" s="4">
        <f>Forward!M94+(-'Swap - Encargos'!D11-'Swap - Encargos'!$L11)+('Swap - Encargos'!Z11)</f>
        <v>187</v>
      </c>
      <c r="N94" s="4">
        <f>Forward!N94+(-'Swap - Encargos'!E11-'Swap - Encargos'!$L11)+('Swap - Encargos'!AA11)</f>
        <v>184</v>
      </c>
      <c r="O94" s="4">
        <f>Forward!O94+(-'Swap - Encargos'!F11-'Swap - Encargos'!$L11)+('Swap - Encargos'!AB11)</f>
        <v>174</v>
      </c>
      <c r="P94" s="4">
        <f>Forward!P94+(-'Swap - Encargos'!G11-'Swap - Encargos'!$L11)+('Swap - Encargos'!AC11)</f>
        <v>171</v>
      </c>
      <c r="Q94" s="4">
        <f>Forward!Q94+(-'Swap - Encargos'!H11-'Swap - Encargos'!$L11)+('Swap - Encargos'!AD11)</f>
        <v>167</v>
      </c>
      <c r="R94" s="4">
        <f>Forward!R94+(-'Swap - Encargos'!I11-'Swap - Encargos'!$L11)+('Swap - Encargos'!AE11)</f>
        <v>160</v>
      </c>
      <c r="S94" s="4">
        <f>Forward!S94+(-'Swap - Encargos'!J11-'Swap - Encargos'!$L11)+('Swap - Encargos'!AF11)</f>
        <v>157</v>
      </c>
      <c r="T94" s="4">
        <f>Forward!T94+(-'Swap - Encargos'!K11-'Swap - Encargos'!$L11)+('Swap - Encargos'!AG11)</f>
        <v>153</v>
      </c>
      <c r="U94" s="4">
        <f>Forward!U94</f>
        <v>0</v>
      </c>
      <c r="V94" s="6"/>
      <c r="W94" s="20">
        <f t="shared" si="0"/>
        <v>172.44444444444446</v>
      </c>
      <c r="X94" s="20">
        <f t="shared" si="1"/>
        <v>177.52674897119346</v>
      </c>
      <c r="Y94" s="23">
        <f t="shared" si="2"/>
        <v>173.33333333333334</v>
      </c>
      <c r="Z94" s="23">
        <f t="shared" si="3"/>
        <v>174.58148148148152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133.55555555555554</v>
      </c>
      <c r="AJ94" s="9">
        <f t="shared" si="8"/>
        <v>0.43645606390704428</v>
      </c>
      <c r="AK94" s="9">
        <f t="shared" si="9"/>
        <v>0.43645606390704428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Encargos'!B12-'Swap - Encargos'!$L12)+('Swap - Encargos'!X12)</f>
        <v>93</v>
      </c>
      <c r="L95" s="4">
        <f>Forward!L95+(-'Swap - Encargos'!C12-'Swap - Encargos'!$L12)+('Swap - Encargos'!Y12)</f>
        <v>145</v>
      </c>
      <c r="M95" s="4">
        <f>Forward!M95+(-'Swap - Encargos'!D12-'Swap - Encargos'!$L12)+('Swap - Encargos'!Z12)</f>
        <v>164</v>
      </c>
      <c r="N95" s="4">
        <f>Forward!N95+(-'Swap - Encargos'!E12-'Swap - Encargos'!$L12)+('Swap - Encargos'!AA12)</f>
        <v>168</v>
      </c>
      <c r="O95" s="4">
        <f>Forward!O95+(-'Swap - Encargos'!F12-'Swap - Encargos'!$L12)+('Swap - Encargos'!AB12)</f>
        <v>163</v>
      </c>
      <c r="P95" s="4">
        <f>Forward!P95+(-'Swap - Encargos'!G12-'Swap - Encargos'!$L12)+('Swap - Encargos'!AC12)</f>
        <v>159</v>
      </c>
      <c r="Q95" s="4">
        <f>Forward!Q95+(-'Swap - Encargos'!H12-'Swap - Encargos'!$L12)+('Swap - Encargos'!AD12)</f>
        <v>156</v>
      </c>
      <c r="R95" s="4">
        <f>Forward!R95+(-'Swap - Encargos'!I12-'Swap - Encargos'!$L12)+('Swap - Encargos'!AE12)</f>
        <v>153</v>
      </c>
      <c r="S95" s="4">
        <f>Forward!S95+(-'Swap - Encargos'!J12-'Swap - Encargos'!$L12)+('Swap - Encargos'!AF12)</f>
        <v>150</v>
      </c>
      <c r="T95" s="4">
        <f>Forward!T95+(-'Swap - Encargos'!K12-'Swap - Encargos'!$L12)+('Swap - Encargos'!AG12)</f>
        <v>146</v>
      </c>
      <c r="U95" s="4">
        <f>Forward!U95</f>
        <v>0</v>
      </c>
      <c r="V95" s="6"/>
      <c r="W95" s="20">
        <f t="shared" si="0"/>
        <v>152.75</v>
      </c>
      <c r="X95" s="20">
        <f t="shared" si="1"/>
        <v>177.52674897119346</v>
      </c>
      <c r="Y95" s="23">
        <f t="shared" si="2"/>
        <v>156.5</v>
      </c>
      <c r="Z95" s="23">
        <f t="shared" si="3"/>
        <v>174.58148148148152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153.25</v>
      </c>
      <c r="AJ95" s="9">
        <f t="shared" si="8"/>
        <v>0.50081699346405228</v>
      </c>
      <c r="AK95" s="9">
        <f t="shared" si="9"/>
        <v>0.50081699346405228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Encargos'!B13-'Swap - Encargos'!$L13)+('Swap - Encargos'!X13)</f>
        <v>87</v>
      </c>
      <c r="L96" s="4">
        <f>Forward!L96+(-'Swap - Encargos'!C13-'Swap - Encargos'!$L13)+('Swap - Encargos'!Y13)</f>
        <v>104</v>
      </c>
      <c r="M96" s="4">
        <f>Forward!M96+(-'Swap - Encargos'!D13-'Swap - Encargos'!$L13)+('Swap - Encargos'!Z13)</f>
        <v>143</v>
      </c>
      <c r="N96" s="4">
        <f>Forward!N96+(-'Swap - Encargos'!E13-'Swap - Encargos'!$L13)+('Swap - Encargos'!AA13)</f>
        <v>153</v>
      </c>
      <c r="O96" s="4">
        <f>Forward!O96+(-'Swap - Encargos'!F13-'Swap - Encargos'!$L13)+('Swap - Encargos'!AB13)</f>
        <v>148</v>
      </c>
      <c r="P96" s="4">
        <f>Forward!P96+(-'Swap - Encargos'!G13-'Swap - Encargos'!$L13)+('Swap - Encargos'!AC13)</f>
        <v>157</v>
      </c>
      <c r="Q96" s="4">
        <f>Forward!Q96+(-'Swap - Encargos'!H13-'Swap - Encargos'!$L13)+('Swap - Encargos'!AD13)</f>
        <v>154</v>
      </c>
      <c r="R96" s="4">
        <f>Forward!R96+(-'Swap - Encargos'!I13-'Swap - Encargos'!$L13)+('Swap - Encargos'!AE13)</f>
        <v>154</v>
      </c>
      <c r="S96" s="4">
        <f>Forward!S96+(-'Swap - Encargos'!J13-'Swap - Encargos'!$L13)+('Swap - Encargos'!AF13)</f>
        <v>149</v>
      </c>
      <c r="T96" s="4">
        <f>Forward!T96+(-'Swap - Encargos'!K13-'Swap - Encargos'!$L13)+('Swap - Encargos'!AG13)</f>
        <v>144</v>
      </c>
      <c r="U96" s="4">
        <f>Forward!U96</f>
        <v>0</v>
      </c>
      <c r="V96" s="6"/>
      <c r="W96" s="20">
        <f t="shared" si="0"/>
        <v>129.66666666666666</v>
      </c>
      <c r="X96" s="20">
        <f t="shared" si="1"/>
        <v>177.52674897119346</v>
      </c>
      <c r="Y96" s="23">
        <f t="shared" si="2"/>
        <v>138.66666666666666</v>
      </c>
      <c r="Z96" s="23">
        <f t="shared" si="3"/>
        <v>174.58148148148152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176.33333333333334</v>
      </c>
      <c r="AJ96" s="9">
        <f t="shared" si="8"/>
        <v>0.57625272331154687</v>
      </c>
      <c r="AK96" s="9">
        <f t="shared" si="9"/>
        <v>0.57625272331154687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Encargos'!B14-'Swap - Encargos'!$L14)+('Swap - Encargos'!X14)</f>
        <v>91</v>
      </c>
      <c r="L97" s="4">
        <f>Forward!L97+(-'Swap - Encargos'!C14-'Swap - Encargos'!$L14)+('Swap - Encargos'!Y14)</f>
        <v>101</v>
      </c>
      <c r="M97" s="4">
        <f>Forward!M97+(-'Swap - Encargos'!D14-'Swap - Encargos'!$L14)+('Swap - Encargos'!Z14)</f>
        <v>138</v>
      </c>
      <c r="N97" s="4">
        <f>Forward!N97+(-'Swap - Encargos'!E14-'Swap - Encargos'!$L14)+('Swap - Encargos'!AA14)</f>
        <v>150</v>
      </c>
      <c r="O97" s="4">
        <f>Forward!O97+(-'Swap - Encargos'!F14-'Swap - Encargos'!$L14)+('Swap - Encargos'!AB14)</f>
        <v>143</v>
      </c>
      <c r="P97" s="4">
        <f>Forward!P97+(-'Swap - Encargos'!G14-'Swap - Encargos'!$L14)+('Swap - Encargos'!AC14)</f>
        <v>162</v>
      </c>
      <c r="Q97" s="4">
        <f>Forward!Q97+(-'Swap - Encargos'!H14-'Swap - Encargos'!$L14)+('Swap - Encargos'!AD14)</f>
        <v>161</v>
      </c>
      <c r="R97" s="4">
        <f>Forward!R97+(-'Swap - Encargos'!I14-'Swap - Encargos'!$L14)+('Swap - Encargos'!AE14)</f>
        <v>151</v>
      </c>
      <c r="S97" s="4">
        <f>Forward!S97+(-'Swap - Encargos'!J14-'Swap - Encargos'!$L14)+('Swap - Encargos'!AF14)</f>
        <v>148</v>
      </c>
      <c r="T97" s="4">
        <f>Forward!T97+(-'Swap - Encargos'!K14-'Swap - Encargos'!$L14)+('Swap - Encargos'!AG14)</f>
        <v>143</v>
      </c>
      <c r="U97" s="4">
        <f>Forward!U97</f>
        <v>0</v>
      </c>
      <c r="V97" s="6"/>
      <c r="W97" s="20">
        <f t="shared" si="0"/>
        <v>128.02777777777777</v>
      </c>
      <c r="X97" s="20">
        <f t="shared" si="1"/>
        <v>177.52674897119346</v>
      </c>
      <c r="Y97" s="23">
        <f t="shared" si="2"/>
        <v>137.61666666666667</v>
      </c>
      <c r="Z97" s="23">
        <f t="shared" si="3"/>
        <v>174.58148148148152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177.97222222222223</v>
      </c>
      <c r="AJ97" s="9">
        <f t="shared" si="8"/>
        <v>0.58160856935366745</v>
      </c>
      <c r="AK97" s="9">
        <f t="shared" si="9"/>
        <v>0.58160856935366745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Encargos'!C15-'Swap - Encargos'!$L15)+('Swap - Encargos'!Y15)</f>
        <v>95</v>
      </c>
      <c r="M98" s="4">
        <f>Forward!M98+(-'Swap - Encargos'!D15-'Swap - Encargos'!$L15)+('Swap - Encargos'!Z15)</f>
        <v>112</v>
      </c>
      <c r="N98" s="4">
        <f>Forward!N98+(-'Swap - Encargos'!E15-'Swap - Encargos'!$L15)+('Swap - Encargos'!AA15)</f>
        <v>128</v>
      </c>
      <c r="O98" s="4">
        <f>Forward!O98+(-'Swap - Encargos'!F15-'Swap - Encargos'!$L15)+('Swap - Encargos'!AB15)</f>
        <v>140</v>
      </c>
      <c r="P98" s="4">
        <f>Forward!P98+(-'Swap - Encargos'!G15-'Swap - Encargos'!$L15)+('Swap - Encargos'!AC15)</f>
        <v>165</v>
      </c>
      <c r="Q98" s="4">
        <f>Forward!Q98+(-'Swap - Encargos'!H15-'Swap - Encargos'!$L15)+('Swap - Encargos'!AD15)</f>
        <v>161</v>
      </c>
      <c r="R98" s="4">
        <f>Forward!R98+(-'Swap - Encargos'!I15-'Swap - Encargos'!$L15)+('Swap - Encargos'!AE15)</f>
        <v>157</v>
      </c>
      <c r="S98" s="4">
        <f>Forward!S98+(-'Swap - Encargos'!J15-'Swap - Encargos'!$L15)+('Swap - Encargos'!AF15)</f>
        <v>154</v>
      </c>
      <c r="T98" s="4">
        <f>Forward!T98+(-'Swap - Encargos'!K15-'Swap - Encargos'!$L15)+('Swap - Encargos'!AG15)</f>
        <v>148</v>
      </c>
      <c r="U98" s="4">
        <f>Forward!U98</f>
        <v>0</v>
      </c>
      <c r="V98" s="6"/>
      <c r="W98" s="20">
        <f t="shared" si="0"/>
        <v>111.66666666666667</v>
      </c>
      <c r="X98" s="20">
        <f t="shared" si="1"/>
        <v>177.52674897119346</v>
      </c>
      <c r="Y98" s="23">
        <f t="shared" si="2"/>
        <v>128</v>
      </c>
      <c r="Z98" s="23">
        <f t="shared" si="3"/>
        <v>174.58148148148152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205.13333333333333</v>
      </c>
      <c r="AJ98" s="9">
        <f t="shared" si="8"/>
        <v>0.64751683501683499</v>
      </c>
      <c r="AK98" s="9">
        <f t="shared" si="9"/>
        <v>0.64751683501683499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Encargos'!C16-'Swap - Encargos'!$L16)+('Swap - Encargos'!Y16)</f>
        <v>98</v>
      </c>
      <c r="M99" s="4">
        <f>Forward!M99+(-'Swap - Encargos'!D16-'Swap - Encargos'!$L16)+('Swap - Encargos'!Z16)</f>
        <v>105</v>
      </c>
      <c r="N99" s="4">
        <f>Forward!N99+(-'Swap - Encargos'!E16-'Swap - Encargos'!$L16)+('Swap - Encargos'!AA16)</f>
        <v>117</v>
      </c>
      <c r="O99" s="4">
        <f>Forward!O99+(-'Swap - Encargos'!F16-'Swap - Encargos'!$L16)+('Swap - Encargos'!AB16)</f>
        <v>132</v>
      </c>
      <c r="P99" s="4">
        <f>Forward!P99+(-'Swap - Encargos'!G16-'Swap - Encargos'!$L16)+('Swap - Encargos'!AC16)</f>
        <v>171</v>
      </c>
      <c r="Q99" s="4">
        <f>Forward!Q99+(-'Swap - Encargos'!H16-'Swap - Encargos'!$L16)+('Swap - Encargos'!AD16)</f>
        <v>167</v>
      </c>
      <c r="R99" s="4">
        <f>Forward!R99+(-'Swap - Encargos'!I16-'Swap - Encargos'!$L16)+('Swap - Encargos'!AE16)</f>
        <v>160</v>
      </c>
      <c r="S99" s="4">
        <f>Forward!S99+(-'Swap - Encargos'!J16-'Swap - Encargos'!$L16)+('Swap - Encargos'!AF16)</f>
        <v>158</v>
      </c>
      <c r="T99" s="4">
        <f>Forward!T99+(-'Swap - Encargos'!K16-'Swap - Encargos'!$L16)+('Swap - Encargos'!AG16)</f>
        <v>152</v>
      </c>
      <c r="U99" s="4">
        <f>Forward!U99</f>
        <v>0</v>
      </c>
      <c r="V99" s="6"/>
      <c r="W99" s="20">
        <f t="shared" si="0"/>
        <v>107.61111111111111</v>
      </c>
      <c r="X99" s="20">
        <f t="shared" si="1"/>
        <v>177.52674897119346</v>
      </c>
      <c r="Y99" s="23">
        <f t="shared" si="2"/>
        <v>125.75</v>
      </c>
      <c r="Z99" s="23">
        <f t="shared" si="3"/>
        <v>174.58148148148152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209.1888888888889</v>
      </c>
      <c r="AJ99" s="9">
        <f t="shared" si="8"/>
        <v>0.6603184624017957</v>
      </c>
      <c r="AK99" s="9">
        <f t="shared" si="9"/>
        <v>0.6603184624017957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Encargos'!C17-'Swap - Encargos'!$L17)+('Swap - Encargos'!Y17)</f>
        <v>96</v>
      </c>
      <c r="M100" s="4">
        <f>Forward!M100+(-'Swap - Encargos'!D17-'Swap - Encargos'!$L17)+('Swap - Encargos'!Z17)</f>
        <v>109</v>
      </c>
      <c r="N100" s="4">
        <f>Forward!N100+(-'Swap - Encargos'!E17-'Swap - Encargos'!$L17)+('Swap - Encargos'!AA17)</f>
        <v>111</v>
      </c>
      <c r="O100" s="4">
        <f>Forward!O100+(-'Swap - Encargos'!F17-'Swap - Encargos'!$L17)+('Swap - Encargos'!AB17)</f>
        <v>123</v>
      </c>
      <c r="P100" s="4">
        <f>Forward!P100+(-'Swap - Encargos'!G17-'Swap - Encargos'!$L17)+('Swap - Encargos'!AC17)</f>
        <v>145</v>
      </c>
      <c r="Q100" s="4">
        <f>Forward!Q100+(-'Swap - Encargos'!H17-'Swap - Encargos'!$L17)+('Swap - Encargos'!AD17)</f>
        <v>161</v>
      </c>
      <c r="R100" s="4">
        <f>Forward!R100+(-'Swap - Encargos'!I17-'Swap - Encargos'!$L17)+('Swap - Encargos'!AE17)</f>
        <v>152</v>
      </c>
      <c r="S100" s="4">
        <f>Forward!S100+(-'Swap - Encargos'!J17-'Swap - Encargos'!$L17)+('Swap - Encargos'!AF17)</f>
        <v>151</v>
      </c>
      <c r="T100" s="4">
        <f>Forward!T100+(-'Swap - Encargos'!K17-'Swap - Encargos'!$L17)+('Swap - Encargos'!AG17)</f>
        <v>144</v>
      </c>
      <c r="U100" s="4">
        <f>Forward!U100</f>
        <v>0</v>
      </c>
      <c r="V100" s="6"/>
      <c r="W100" s="20">
        <f t="shared" si="0"/>
        <v>106.83333333333333</v>
      </c>
      <c r="X100" s="20">
        <f t="shared" si="1"/>
        <v>177.52674897119346</v>
      </c>
      <c r="Y100" s="23">
        <f t="shared" si="2"/>
        <v>118.96666666666667</v>
      </c>
      <c r="Z100" s="23">
        <f t="shared" si="3"/>
        <v>174.58148148148152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209.9666666666667</v>
      </c>
      <c r="AJ100" s="9">
        <f t="shared" si="8"/>
        <v>0.6627735690235691</v>
      </c>
      <c r="AK100" s="9">
        <f t="shared" si="9"/>
        <v>0.6627735690235691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Encargos'!C18-'Swap - Encargos'!$L18)+('Swap - Encargos'!Y18)</f>
        <v>89</v>
      </c>
      <c r="M101" s="4">
        <f>Forward!M101+(-'Swap - Encargos'!D18-'Swap - Encargos'!$L18)+('Swap - Encargos'!Z18)</f>
        <v>95</v>
      </c>
      <c r="N101" s="4">
        <f>Forward!N101+(-'Swap - Encargos'!E18-'Swap - Encargos'!$L18)+('Swap - Encargos'!AA18)</f>
        <v>99</v>
      </c>
      <c r="O101" s="4">
        <f>Forward!O101+(-'Swap - Encargos'!F18-'Swap - Encargos'!$L18)+('Swap - Encargos'!AB18)</f>
        <v>113</v>
      </c>
      <c r="P101" s="4">
        <f>Forward!P101+(-'Swap - Encargos'!G18-'Swap - Encargos'!$L18)+('Swap - Encargos'!AC18)</f>
        <v>138</v>
      </c>
      <c r="Q101" s="4">
        <f>Forward!Q101+(-'Swap - Encargos'!H18-'Swap - Encargos'!$L18)+('Swap - Encargos'!AD18)</f>
        <v>151</v>
      </c>
      <c r="R101" s="4">
        <f>Forward!R101+(-'Swap - Encargos'!I18-'Swap - Encargos'!$L18)+('Swap - Encargos'!AE18)</f>
        <v>152</v>
      </c>
      <c r="S101" s="4">
        <f>Forward!S101+(-'Swap - Encargos'!J18-'Swap - Encargos'!$L18)+('Swap - Encargos'!AF18)</f>
        <v>150</v>
      </c>
      <c r="T101" s="4">
        <f>Forward!T101+(-'Swap - Encargos'!K18-'Swap - Encargos'!$L18)+('Swap - Encargos'!AG18)</f>
        <v>146</v>
      </c>
      <c r="U101" s="4">
        <f>Forward!U101</f>
        <v>0</v>
      </c>
      <c r="V101" s="6"/>
      <c r="W101" s="20">
        <f t="shared" si="0"/>
        <v>96.333333333333329</v>
      </c>
      <c r="X101" s="20">
        <f t="shared" si="1"/>
        <v>177.52674897119346</v>
      </c>
      <c r="Y101" s="23">
        <f t="shared" si="2"/>
        <v>109.9</v>
      </c>
      <c r="Z101" s="23">
        <f t="shared" si="3"/>
        <v>174.58148148148152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220.4666666666667</v>
      </c>
      <c r="AJ101" s="9">
        <f t="shared" si="8"/>
        <v>0.69591750841750843</v>
      </c>
      <c r="AK101" s="9">
        <f t="shared" si="9"/>
        <v>0.69591750841750843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Encargos'!C19-'Swap - Encargos'!$L19)+('Swap - Encargos'!Y19)</f>
        <v>100</v>
      </c>
      <c r="M102" s="4">
        <f>Forward!M102+(-'Swap - Encargos'!D19-'Swap - Encargos'!$L19)+('Swap - Encargos'!Z19)</f>
        <v>99</v>
      </c>
      <c r="N102" s="4">
        <f>Forward!N102+(-'Swap - Encargos'!E19-'Swap - Encargos'!$L19)+('Swap - Encargos'!AA19)</f>
        <v>110</v>
      </c>
      <c r="O102" s="4">
        <f>Forward!O102+(-'Swap - Encargos'!F19-'Swap - Encargos'!$L19)+('Swap - Encargos'!AB19)</f>
        <v>123</v>
      </c>
      <c r="P102" s="4">
        <f>Forward!P102+(-'Swap - Encargos'!G19-'Swap - Encargos'!$L19)+('Swap - Encargos'!AC19)</f>
        <v>137</v>
      </c>
      <c r="Q102" s="4">
        <f>Forward!Q102+(-'Swap - Encargos'!H19-'Swap - Encargos'!$L19)+('Swap - Encargos'!AD19)</f>
        <v>151</v>
      </c>
      <c r="R102" s="4">
        <f>Forward!R102+(-'Swap - Encargos'!I19-'Swap - Encargos'!$L19)+('Swap - Encargos'!AE19)</f>
        <v>151</v>
      </c>
      <c r="S102" s="4">
        <f>Forward!S102+(-'Swap - Encargos'!J19-'Swap - Encargos'!$L19)+('Swap - Encargos'!AF19)</f>
        <v>146</v>
      </c>
      <c r="T102" s="4">
        <f>Forward!T102+(-'Swap - Encargos'!K19-'Swap - Encargos'!$L19)+('Swap - Encargos'!AG19)</f>
        <v>146</v>
      </c>
      <c r="U102" s="4">
        <f>Forward!U102</f>
        <v>0</v>
      </c>
      <c r="V102" s="6"/>
      <c r="W102" s="20">
        <f t="shared" si="0"/>
        <v>105.55555555555556</v>
      </c>
      <c r="X102" s="20">
        <f t="shared" si="1"/>
        <v>177.52674897119346</v>
      </c>
      <c r="Y102" s="23">
        <f t="shared" si="2"/>
        <v>117.2</v>
      </c>
      <c r="Z102" s="23">
        <f t="shared" si="3"/>
        <v>174.58148148148152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211.24444444444447</v>
      </c>
      <c r="AJ102" s="9">
        <f t="shared" si="8"/>
        <v>0.66680695847362514</v>
      </c>
      <c r="AK102" s="9">
        <f t="shared" si="9"/>
        <v>0.66680695847362514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Encargos'!C20-'Swap - Encargos'!$L20)+('Swap - Encargos'!Y20)</f>
        <v>97</v>
      </c>
      <c r="M103" s="4">
        <f>Forward!M103+(-'Swap - Encargos'!D20-'Swap - Encargos'!$L20)+('Swap - Encargos'!Z20)</f>
        <v>101</v>
      </c>
      <c r="N103" s="4">
        <f>Forward!N103+(-'Swap - Encargos'!E20-'Swap - Encargos'!$L20)+('Swap - Encargos'!AA20)</f>
        <v>111</v>
      </c>
      <c r="O103" s="4">
        <f>Forward!O103+(-'Swap - Encargos'!F20-'Swap - Encargos'!$L20)+('Swap - Encargos'!AB20)</f>
        <v>117</v>
      </c>
      <c r="P103" s="4">
        <f>Forward!P103+(-'Swap - Encargos'!G20-'Swap - Encargos'!$L20)+('Swap - Encargos'!AC20)</f>
        <v>132</v>
      </c>
      <c r="Q103" s="4">
        <f>Forward!Q103+(-'Swap - Encargos'!H20-'Swap - Encargos'!$L20)+('Swap - Encargos'!AD20)</f>
        <v>148</v>
      </c>
      <c r="R103" s="4">
        <f>Forward!R103+(-'Swap - Encargos'!I20-'Swap - Encargos'!$L20)+('Swap - Encargos'!AE20)</f>
        <v>146</v>
      </c>
      <c r="S103" s="4">
        <f>Forward!S103+(-'Swap - Encargos'!J20-'Swap - Encargos'!$L20)+('Swap - Encargos'!AF20)</f>
        <v>145</v>
      </c>
      <c r="T103" s="4">
        <f>Forward!T103+(-'Swap - Encargos'!K20-'Swap - Encargos'!$L20)+('Swap - Encargos'!AG20)</f>
        <v>140</v>
      </c>
      <c r="U103" s="4">
        <f>Forward!U103</f>
        <v>0</v>
      </c>
      <c r="V103" s="6"/>
      <c r="W103" s="20">
        <f t="shared" si="0"/>
        <v>105.77777777777777</v>
      </c>
      <c r="X103" s="20">
        <f t="shared" si="1"/>
        <v>177.52674897119346</v>
      </c>
      <c r="Y103" s="23">
        <f t="shared" si="2"/>
        <v>115.85</v>
      </c>
      <c r="Z103" s="23">
        <f t="shared" si="3"/>
        <v>174.58148148148152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211.02222222222224</v>
      </c>
      <c r="AJ103" s="9">
        <f t="shared" si="8"/>
        <v>0.66610549943883279</v>
      </c>
      <c r="AK103" s="9">
        <f t="shared" si="9"/>
        <v>0.66610549943883279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Encargos'!C21-'Swap - Encargos'!$L21)+('Swap - Encargos'!Y21)</f>
        <v>100</v>
      </c>
      <c r="M104" s="4">
        <f>Forward!M104+(-'Swap - Encargos'!D21-'Swap - Encargos'!$L21)+('Swap - Encargos'!Z21)</f>
        <v>100</v>
      </c>
      <c r="N104" s="4">
        <f>Forward!N104+(-'Swap - Encargos'!E21-'Swap - Encargos'!$L21)+('Swap - Encargos'!AA21)</f>
        <v>113</v>
      </c>
      <c r="O104" s="4">
        <f>Forward!O104+(-'Swap - Encargos'!F21-'Swap - Encargos'!$L21)+('Swap - Encargos'!AB21)</f>
        <v>119</v>
      </c>
      <c r="P104" s="4">
        <f>Forward!P104+(-'Swap - Encargos'!G21-'Swap - Encargos'!$L21)+('Swap - Encargos'!AC21)</f>
        <v>125</v>
      </c>
      <c r="Q104" s="4">
        <f>Forward!Q104+(-'Swap - Encargos'!H21-'Swap - Encargos'!$L21)+('Swap - Encargos'!AD21)</f>
        <v>145</v>
      </c>
      <c r="R104" s="4">
        <f>Forward!R104+(-'Swap - Encargos'!I21-'Swap - Encargos'!$L21)+('Swap - Encargos'!AE21)</f>
        <v>141</v>
      </c>
      <c r="S104" s="4">
        <f>Forward!S104+(-'Swap - Encargos'!J21-'Swap - Encargos'!$L21)+('Swap - Encargos'!AF21)</f>
        <v>139</v>
      </c>
      <c r="T104" s="4">
        <f>Forward!T104+(-'Swap - Encargos'!K21-'Swap - Encargos'!$L21)+('Swap - Encargos'!AG21)</f>
        <v>139</v>
      </c>
      <c r="U104" s="4">
        <f>Forward!U104</f>
        <v>0</v>
      </c>
      <c r="V104" s="6"/>
      <c r="W104" s="20">
        <f t="shared" si="0"/>
        <v>107.5</v>
      </c>
      <c r="X104" s="20">
        <f t="shared" si="1"/>
        <v>177.52674897119346</v>
      </c>
      <c r="Y104" s="23">
        <f t="shared" si="2"/>
        <v>115.9</v>
      </c>
      <c r="Z104" s="23">
        <f t="shared" si="3"/>
        <v>174.58148148148152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209.3</v>
      </c>
      <c r="AJ104" s="9">
        <f t="shared" si="8"/>
        <v>0.66066919191919193</v>
      </c>
      <c r="AK104" s="9">
        <f t="shared" si="9"/>
        <v>0.66066919191919193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Encargos'!C22-'Swap - Encargos'!$L22)+('Swap - Encargos'!Y22)</f>
        <v>103</v>
      </c>
      <c r="M105" s="4">
        <f>Forward!M105+(-'Swap - Encargos'!D22-'Swap - Encargos'!$L22)+('Swap - Encargos'!Z22)</f>
        <v>95</v>
      </c>
      <c r="N105" s="4">
        <f>Forward!N105+(-'Swap - Encargos'!E22-'Swap - Encargos'!$L22)+('Swap - Encargos'!AA22)</f>
        <v>110</v>
      </c>
      <c r="O105" s="4">
        <f>Forward!O105+(-'Swap - Encargos'!F22-'Swap - Encargos'!$L22)+('Swap - Encargos'!AB22)</f>
        <v>118</v>
      </c>
      <c r="P105" s="4">
        <f>Forward!P105+(-'Swap - Encargos'!G22-'Swap - Encargos'!$L22)+('Swap - Encargos'!AC22)</f>
        <v>133</v>
      </c>
      <c r="Q105" s="4">
        <f>Forward!Q105+(-'Swap - Encargos'!H22-'Swap - Encargos'!$L22)+('Swap - Encargos'!AD22)</f>
        <v>139</v>
      </c>
      <c r="R105" s="4">
        <f>Forward!R105+(-'Swap - Encargos'!I22-'Swap - Encargos'!$L22)+('Swap - Encargos'!AE22)</f>
        <v>140</v>
      </c>
      <c r="S105" s="4">
        <f>Forward!S105+(-'Swap - Encargos'!J22-'Swap - Encargos'!$L22)+('Swap - Encargos'!AF22)</f>
        <v>139</v>
      </c>
      <c r="T105" s="4">
        <f>Forward!T105+(-'Swap - Encargos'!K22-'Swap - Encargos'!$L22)+('Swap - Encargos'!AG22)</f>
        <v>134</v>
      </c>
      <c r="U105" s="4">
        <f>Forward!U105</f>
        <v>0</v>
      </c>
      <c r="V105" s="6"/>
      <c r="W105" s="20">
        <f t="shared" si="0"/>
        <v>105.58333333333333</v>
      </c>
      <c r="X105" s="20">
        <f t="shared" si="1"/>
        <v>177.52674897119346</v>
      </c>
      <c r="Y105" s="23">
        <f t="shared" si="2"/>
        <v>116</v>
      </c>
      <c r="Z105" s="23">
        <f t="shared" si="3"/>
        <v>174.58148148148152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211.2166666666667</v>
      </c>
      <c r="AJ105" s="9">
        <f t="shared" si="8"/>
        <v>0.66671927609427617</v>
      </c>
      <c r="AK105" s="9">
        <f t="shared" si="9"/>
        <v>0.66671927609427617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Encargos'!C23-'Swap - Encargos'!$L23)+('Swap - Encargos'!Y23)</f>
        <v>101</v>
      </c>
      <c r="M106" s="4">
        <f>Forward!M106+(-'Swap - Encargos'!D23-'Swap - Encargos'!$L23)+('Swap - Encargos'!Z23)</f>
        <v>95</v>
      </c>
      <c r="N106" s="4">
        <f>Forward!N106+(-'Swap - Encargos'!E23-'Swap - Encargos'!$L23)+('Swap - Encargos'!AA23)</f>
        <v>103</v>
      </c>
      <c r="O106" s="4">
        <f>Forward!O106+(-'Swap - Encargos'!F23-'Swap - Encargos'!$L23)+('Swap - Encargos'!AB23)</f>
        <v>112</v>
      </c>
      <c r="P106" s="4">
        <f>Forward!P106+(-'Swap - Encargos'!G23-'Swap - Encargos'!$L23)+('Swap - Encargos'!AC23)</f>
        <v>132</v>
      </c>
      <c r="Q106" s="4">
        <f>Forward!Q106+(-'Swap - Encargos'!H23-'Swap - Encargos'!$L23)+('Swap - Encargos'!AD23)</f>
        <v>139</v>
      </c>
      <c r="R106" s="4">
        <f>Forward!R106+(-'Swap - Encargos'!I23-'Swap - Encargos'!$L23)+('Swap - Encargos'!AE23)</f>
        <v>141</v>
      </c>
      <c r="S106" s="4">
        <f>Forward!S106+(-'Swap - Encargos'!J23-'Swap - Encargos'!$L23)+('Swap - Encargos'!AF23)</f>
        <v>136</v>
      </c>
      <c r="T106" s="4">
        <f>Forward!T106+(-'Swap - Encargos'!K23-'Swap - Encargos'!$L23)+('Swap - Encargos'!AG23)</f>
        <v>135</v>
      </c>
      <c r="U106" s="4">
        <f>Forward!U106</f>
        <v>0</v>
      </c>
      <c r="V106" s="6"/>
      <c r="W106" s="20">
        <f t="shared" si="0"/>
        <v>102.11111111111111</v>
      </c>
      <c r="X106" s="20">
        <f t="shared" si="1"/>
        <v>177.52674897119346</v>
      </c>
      <c r="Y106" s="23">
        <f t="shared" si="2"/>
        <v>113.66666666666667</v>
      </c>
      <c r="Z106" s="23">
        <f t="shared" si="3"/>
        <v>174.58148148148152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214.6888888888889</v>
      </c>
      <c r="AJ106" s="9">
        <f t="shared" si="8"/>
        <v>0.67767957351290686</v>
      </c>
      <c r="AK106" s="9">
        <f t="shared" si="9"/>
        <v>0.67767957351290686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Encargos'!C24-'Swap - Encargos'!$L24)+('Swap - Encargos'!Y24)</f>
        <v>104</v>
      </c>
      <c r="M107" s="4">
        <f>Forward!M107+(-'Swap - Encargos'!D24-'Swap - Encargos'!$L24)+('Swap - Encargos'!Z24)</f>
        <v>93</v>
      </c>
      <c r="N107" s="4">
        <f>Forward!N107+(-'Swap - Encargos'!E24-'Swap - Encargos'!$L24)+('Swap - Encargos'!AA24)</f>
        <v>111</v>
      </c>
      <c r="O107" s="4">
        <f>Forward!O107+(-'Swap - Encargos'!F24-'Swap - Encargos'!$L24)+('Swap - Encargos'!AB24)</f>
        <v>121</v>
      </c>
      <c r="P107" s="4">
        <f>Forward!P107+(-'Swap - Encargos'!G24-'Swap - Encargos'!$L24)+('Swap - Encargos'!AC24)</f>
        <v>124</v>
      </c>
      <c r="Q107" s="4">
        <f>Forward!Q107+(-'Swap - Encargos'!H24-'Swap - Encargos'!$L24)+('Swap - Encargos'!AD24)</f>
        <v>137</v>
      </c>
      <c r="R107" s="4">
        <f>Forward!R107+(-'Swap - Encargos'!I24-'Swap - Encargos'!$L24)+('Swap - Encargos'!AE24)</f>
        <v>139</v>
      </c>
      <c r="S107" s="4">
        <f>Forward!S107+(-'Swap - Encargos'!J24-'Swap - Encargos'!$L24)+('Swap - Encargos'!AF24)</f>
        <v>137</v>
      </c>
      <c r="T107" s="4">
        <f>Forward!T107+(-'Swap - Encargos'!K24-'Swap - Encargos'!$L24)+('Swap - Encargos'!AG24)</f>
        <v>134</v>
      </c>
      <c r="U107" s="4">
        <f>Forward!U107</f>
        <v>0</v>
      </c>
      <c r="V107" s="6"/>
      <c r="W107" s="20">
        <f t="shared" si="0"/>
        <v>106.91666666666667</v>
      </c>
      <c r="X107" s="20">
        <f t="shared" si="1"/>
        <v>177.52674897119346</v>
      </c>
      <c r="Y107" s="23">
        <f t="shared" si="2"/>
        <v>115.55</v>
      </c>
      <c r="Z107" s="23">
        <f t="shared" si="3"/>
        <v>174.58148148148152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209.88333333333333</v>
      </c>
      <c r="AJ107" s="9">
        <f t="shared" si="8"/>
        <v>0.66251052188552184</v>
      </c>
      <c r="AK107" s="9">
        <f t="shared" si="9"/>
        <v>0.66251052188552184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Encargos'!C25-'Swap - Encargos'!$L25)+('Swap - Encargos'!Y25)</f>
        <v>104</v>
      </c>
      <c r="M108" s="4">
        <f>Forward!M108+(-'Swap - Encargos'!D25-'Swap - Encargos'!$L25)+('Swap - Encargos'!Z25)</f>
        <v>108</v>
      </c>
      <c r="N108" s="4">
        <f>Forward!N108+(-'Swap - Encargos'!E25-'Swap - Encargos'!$L25)+('Swap - Encargos'!AA25)</f>
        <v>123</v>
      </c>
      <c r="O108" s="4">
        <f>Forward!O108+(-'Swap - Encargos'!F25-'Swap - Encargos'!$L25)+('Swap - Encargos'!AB25)</f>
        <v>127</v>
      </c>
      <c r="P108" s="4">
        <f>Forward!P108+(-'Swap - Encargos'!G25-'Swap - Encargos'!$L25)+('Swap - Encargos'!AC25)</f>
        <v>127</v>
      </c>
      <c r="Q108" s="4">
        <f>Forward!Q108+(-'Swap - Encargos'!H25-'Swap - Encargos'!$L25)+('Swap - Encargos'!AD25)</f>
        <v>140</v>
      </c>
      <c r="R108" s="4">
        <f>Forward!R108+(-'Swap - Encargos'!I25-'Swap - Encargos'!$L25)+('Swap - Encargos'!AE25)</f>
        <v>139</v>
      </c>
      <c r="S108" s="4">
        <f>Forward!S108+(-'Swap - Encargos'!J25-'Swap - Encargos'!$L25)+('Swap - Encargos'!AF25)</f>
        <v>138</v>
      </c>
      <c r="T108" s="4">
        <f>Forward!T108+(-'Swap - Encargos'!K25-'Swap - Encargos'!$L25)+('Swap - Encargos'!AG25)</f>
        <v>136</v>
      </c>
      <c r="U108" s="4">
        <f>Forward!U108</f>
        <v>0</v>
      </c>
      <c r="V108" s="6"/>
      <c r="W108" s="20">
        <f t="shared" si="0"/>
        <v>118.05555555555556</v>
      </c>
      <c r="X108" s="20">
        <f t="shared" si="1"/>
        <v>177.52674897119346</v>
      </c>
      <c r="Y108" s="23">
        <f t="shared" si="2"/>
        <v>123.8</v>
      </c>
      <c r="Z108" s="23">
        <f t="shared" si="3"/>
        <v>174.58148148148152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198.74444444444447</v>
      </c>
      <c r="AJ108" s="9">
        <f t="shared" si="8"/>
        <v>0.62734988776655454</v>
      </c>
      <c r="AK108" s="9">
        <f t="shared" si="9"/>
        <v>0.62734988776655454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Encargos'!C26-'Swap - Encargos'!$L26)+('Swap - Encargos'!Y26)</f>
        <v>105</v>
      </c>
      <c r="M109" s="4">
        <f>Forward!M109+(-'Swap - Encargos'!D26-'Swap - Encargos'!$L26)+('Swap - Encargos'!Z26)</f>
        <v>107</v>
      </c>
      <c r="N109" s="4">
        <f>Forward!N109+(-'Swap - Encargos'!E26-'Swap - Encargos'!$L26)+('Swap - Encargos'!AA26)</f>
        <v>136</v>
      </c>
      <c r="O109" s="4">
        <f>Forward!O109+(-'Swap - Encargos'!F26-'Swap - Encargos'!$L26)+('Swap - Encargos'!AB26)</f>
        <v>142</v>
      </c>
      <c r="P109" s="4">
        <f>Forward!P109+(-'Swap - Encargos'!G26-'Swap - Encargos'!$L26)+('Swap - Encargos'!AC26)</f>
        <v>145</v>
      </c>
      <c r="Q109" s="4">
        <f>Forward!Q109+(-'Swap - Encargos'!H26-'Swap - Encargos'!$L26)+('Swap - Encargos'!AD26)</f>
        <v>147</v>
      </c>
      <c r="R109" s="4">
        <f>Forward!R109+(-'Swap - Encargos'!I26-'Swap - Encargos'!$L26)+('Swap - Encargos'!AE26)</f>
        <v>149</v>
      </c>
      <c r="S109" s="4">
        <f>Forward!S109+(-'Swap - Encargos'!J26-'Swap - Encargos'!$L26)+('Swap - Encargos'!AF26)</f>
        <v>147</v>
      </c>
      <c r="T109" s="4">
        <f>Forward!T109+(-'Swap - Encargos'!K26-'Swap - Encargos'!$L26)+('Swap - Encargos'!AG26)</f>
        <v>145</v>
      </c>
      <c r="U109" s="4">
        <f>Forward!U109</f>
        <v>0</v>
      </c>
      <c r="V109" s="6"/>
      <c r="W109" s="20">
        <f t="shared" si="0"/>
        <v>127.30555555555556</v>
      </c>
      <c r="X109" s="20">
        <f t="shared" si="1"/>
        <v>177.52674897119346</v>
      </c>
      <c r="Y109" s="23">
        <f t="shared" si="2"/>
        <v>134.69999999999999</v>
      </c>
      <c r="Z109" s="23">
        <f t="shared" si="3"/>
        <v>174.58148148148152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189.49444444444447</v>
      </c>
      <c r="AJ109" s="9">
        <f t="shared" si="8"/>
        <v>0.59815165544332216</v>
      </c>
      <c r="AK109" s="9">
        <f t="shared" si="9"/>
        <v>0.59815165544332216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Encargos'!D27-'Swap - Encargos'!$L27)+('Swap - Encargos'!Z27)</f>
        <v>110</v>
      </c>
      <c r="N110" s="4">
        <f>Forward!N110+(-'Swap - Encargos'!E27-'Swap - Encargos'!$L27)+('Swap - Encargos'!AA27)</f>
        <v>121</v>
      </c>
      <c r="O110" s="4">
        <f>Forward!O110+(-'Swap - Encargos'!F27-'Swap - Encargos'!$L27)+('Swap - Encargos'!AB27)</f>
        <v>133</v>
      </c>
      <c r="P110" s="4">
        <f>Forward!P110+(-'Swap - Encargos'!G27-'Swap - Encargos'!$L27)+('Swap - Encargos'!AC27)</f>
        <v>158</v>
      </c>
      <c r="Q110" s="4">
        <f>Forward!Q110+(-'Swap - Encargos'!H27-'Swap - Encargos'!$L27)+('Swap - Encargos'!AD27)</f>
        <v>156</v>
      </c>
      <c r="R110" s="4">
        <f>Forward!R110+(-'Swap - Encargos'!I27-'Swap - Encargos'!$L27)+('Swap - Encargos'!AE27)</f>
        <v>158</v>
      </c>
      <c r="S110" s="4">
        <f>Forward!S110+(-'Swap - Encargos'!J27-'Swap - Encargos'!$L27)+('Swap - Encargos'!AF27)</f>
        <v>155</v>
      </c>
      <c r="T110" s="4">
        <f>Forward!T110+(-'Swap - Encargos'!K27-'Swap - Encargos'!$L27)+('Swap - Encargos'!AG27)</f>
        <v>153</v>
      </c>
      <c r="U110" s="4">
        <f>Forward!U110</f>
        <v>0</v>
      </c>
      <c r="V110" s="6"/>
      <c r="W110" s="20">
        <f t="shared" si="0"/>
        <v>121.33333333333333</v>
      </c>
      <c r="X110" s="20">
        <f t="shared" si="1"/>
        <v>177.52674897119346</v>
      </c>
      <c r="Y110" s="23">
        <f t="shared" si="2"/>
        <v>135.6</v>
      </c>
      <c r="Z110" s="23">
        <f t="shared" si="3"/>
        <v>174.58148148148152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225.16666666666669</v>
      </c>
      <c r="AJ110" s="9">
        <f t="shared" si="8"/>
        <v>0.64983164983164987</v>
      </c>
      <c r="AK110" s="9">
        <f t="shared" si="9"/>
        <v>0.64983164983164987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Encargos'!D28-'Swap - Encargos'!$L28)+('Swap - Encargos'!Z28)</f>
        <v>146</v>
      </c>
      <c r="N111" s="4">
        <f>Forward!N111+(-'Swap - Encargos'!E28-'Swap - Encargos'!$L28)+('Swap - Encargos'!AA28)</f>
        <v>204</v>
      </c>
      <c r="O111" s="4">
        <f>Forward!O111+(-'Swap - Encargos'!F28-'Swap - Encargos'!$L28)+('Swap - Encargos'!AB28)</f>
        <v>200</v>
      </c>
      <c r="P111" s="4">
        <f>Forward!P111+(-'Swap - Encargos'!G28-'Swap - Encargos'!$L28)+('Swap - Encargos'!AC28)</f>
        <v>190</v>
      </c>
      <c r="Q111" s="4">
        <f>Forward!Q111+(-'Swap - Encargos'!H28-'Swap - Encargos'!$L28)+('Swap - Encargos'!AD28)</f>
        <v>182</v>
      </c>
      <c r="R111" s="4">
        <f>Forward!R111+(-'Swap - Encargos'!I28-'Swap - Encargos'!$L28)+('Swap - Encargos'!AE28)</f>
        <v>176</v>
      </c>
      <c r="S111" s="4">
        <f>Forward!S111+(-'Swap - Encargos'!J28-'Swap - Encargos'!$L28)+('Swap - Encargos'!AF28)</f>
        <v>172</v>
      </c>
      <c r="T111" s="4">
        <f>Forward!T111+(-'Swap - Encargos'!K28-'Swap - Encargos'!$L28)+('Swap - Encargos'!AG28)</f>
        <v>167</v>
      </c>
      <c r="U111" s="4">
        <f>Forward!U111</f>
        <v>0</v>
      </c>
      <c r="V111" s="6"/>
      <c r="W111" s="20">
        <f t="shared" si="0"/>
        <v>184.55555555555554</v>
      </c>
      <c r="X111" s="20">
        <f t="shared" si="1"/>
        <v>177.52674897119346</v>
      </c>
      <c r="Y111" s="23">
        <f t="shared" si="2"/>
        <v>184.9</v>
      </c>
      <c r="Z111" s="23">
        <f t="shared" si="3"/>
        <v>174.58148148148152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161.94444444444446</v>
      </c>
      <c r="AJ111" s="9">
        <f t="shared" si="8"/>
        <v>0.46737213403880074</v>
      </c>
      <c r="AK111" s="9">
        <f t="shared" si="9"/>
        <v>0.46737213403880074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Encargos'!D29-'Swap - Encargos'!$L29)+('Swap - Encargos'!Z29)</f>
        <v>153</v>
      </c>
      <c r="N112" s="4">
        <f>Forward!N112+(-'Swap - Encargos'!E29-'Swap - Encargos'!$L29)+('Swap - Encargos'!AA29)</f>
        <v>185</v>
      </c>
      <c r="O112" s="4">
        <f>Forward!O112+(-'Swap - Encargos'!F29-'Swap - Encargos'!$L29)+('Swap - Encargos'!AB29)</f>
        <v>182</v>
      </c>
      <c r="P112" s="4">
        <f>Forward!P112+(-'Swap - Encargos'!G29-'Swap - Encargos'!$L29)+('Swap - Encargos'!AC29)</f>
        <v>173</v>
      </c>
      <c r="Q112" s="4">
        <f>Forward!Q112+(-'Swap - Encargos'!H29-'Swap - Encargos'!$L29)+('Swap - Encargos'!AD29)</f>
        <v>178</v>
      </c>
      <c r="R112" s="4">
        <f>Forward!R112+(-'Swap - Encargos'!I29-'Swap - Encargos'!$L29)+('Swap - Encargos'!AE29)</f>
        <v>177</v>
      </c>
      <c r="S112" s="4">
        <f>Forward!S112+(-'Swap - Encargos'!J29-'Swap - Encargos'!$L29)+('Swap - Encargos'!AF29)</f>
        <v>174</v>
      </c>
      <c r="T112" s="4">
        <f>Forward!T112+(-'Swap - Encargos'!K29-'Swap - Encargos'!$L29)+('Swap - Encargos'!AG29)</f>
        <v>167</v>
      </c>
      <c r="U112" s="4">
        <f>Forward!U112</f>
        <v>0</v>
      </c>
      <c r="V112" s="6"/>
      <c r="W112" s="20">
        <f t="shared" si="0"/>
        <v>174.44444444444446</v>
      </c>
      <c r="X112" s="20">
        <f t="shared" si="1"/>
        <v>177.52674897119346</v>
      </c>
      <c r="Y112" s="23">
        <f t="shared" si="2"/>
        <v>175</v>
      </c>
      <c r="Z112" s="23">
        <f t="shared" si="3"/>
        <v>174.58148148148152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172.05555555555554</v>
      </c>
      <c r="AJ112" s="9">
        <f t="shared" si="8"/>
        <v>0.49655282988616317</v>
      </c>
      <c r="AK112" s="9">
        <f t="shared" si="9"/>
        <v>0.49655282988616317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Encargos'!D30-'Swap - Encargos'!$L30)+('Swap - Encargos'!Z30)</f>
        <v>136</v>
      </c>
      <c r="N113" s="4">
        <f>Forward!N113+(-'Swap - Encargos'!E30-'Swap - Encargos'!$L30)+('Swap - Encargos'!AA30)</f>
        <v>163</v>
      </c>
      <c r="O113" s="4">
        <f>Forward!O113+(-'Swap - Encargos'!F30-'Swap - Encargos'!$L30)+('Swap - Encargos'!AB30)</f>
        <v>170</v>
      </c>
      <c r="P113" s="4">
        <f>Forward!P113+(-'Swap - Encargos'!G30-'Swap - Encargos'!$L30)+('Swap - Encargos'!AC30)</f>
        <v>170</v>
      </c>
      <c r="Q113" s="4">
        <f>Forward!Q113+(-'Swap - Encargos'!H30-'Swap - Encargos'!$L30)+('Swap - Encargos'!AD30)</f>
        <v>166</v>
      </c>
      <c r="R113" s="4">
        <f>Forward!R113+(-'Swap - Encargos'!I30-'Swap - Encargos'!$L30)+('Swap - Encargos'!AE30)</f>
        <v>162</v>
      </c>
      <c r="S113" s="4">
        <f>Forward!S113+(-'Swap - Encargos'!J30-'Swap - Encargos'!$L30)+('Swap - Encargos'!AF30)</f>
        <v>159</v>
      </c>
      <c r="T113" s="4">
        <f>Forward!T113+(-'Swap - Encargos'!K30-'Swap - Encargos'!$L30)+('Swap - Encargos'!AG30)</f>
        <v>153</v>
      </c>
      <c r="U113" s="4">
        <f>Forward!U113</f>
        <v>0</v>
      </c>
      <c r="V113" s="6"/>
      <c r="W113" s="20">
        <f t="shared" si="0"/>
        <v>159.16666666666666</v>
      </c>
      <c r="X113" s="20">
        <f t="shared" si="1"/>
        <v>177.52674897119346</v>
      </c>
      <c r="Y113" s="23">
        <f t="shared" si="2"/>
        <v>162.30000000000001</v>
      </c>
      <c r="Z113" s="23">
        <f t="shared" si="3"/>
        <v>174.58148148148152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187.33333333333334</v>
      </c>
      <c r="AJ113" s="9">
        <f t="shared" si="8"/>
        <v>0.54064454064454071</v>
      </c>
      <c r="AK113" s="9">
        <f t="shared" si="9"/>
        <v>0.54064454064454071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Encargos'!D31-'Swap - Encargos'!$L31)+('Swap - Encargos'!Z31)</f>
        <v>108</v>
      </c>
      <c r="N114" s="4">
        <f>Forward!N114+(-'Swap - Encargos'!E31-'Swap - Encargos'!$L31)+('Swap - Encargos'!AA31)</f>
        <v>146</v>
      </c>
      <c r="O114" s="4">
        <f>Forward!O114+(-'Swap - Encargos'!F31-'Swap - Encargos'!$L31)+('Swap - Encargos'!AB31)</f>
        <v>162</v>
      </c>
      <c r="P114" s="4">
        <f>Forward!P114+(-'Swap - Encargos'!G31-'Swap - Encargos'!$L31)+('Swap - Encargos'!AC31)</f>
        <v>161</v>
      </c>
      <c r="Q114" s="4">
        <f>Forward!Q114+(-'Swap - Encargos'!H31-'Swap - Encargos'!$L31)+('Swap - Encargos'!AD31)</f>
        <v>157</v>
      </c>
      <c r="R114" s="4">
        <f>Forward!R114+(-'Swap - Encargos'!I31-'Swap - Encargos'!$L31)+('Swap - Encargos'!AE31)</f>
        <v>153</v>
      </c>
      <c r="S114" s="4">
        <f>Forward!S114+(-'Swap - Encargos'!J31-'Swap - Encargos'!$L31)+('Swap - Encargos'!AF31)</f>
        <v>147</v>
      </c>
      <c r="T114" s="4">
        <f>Forward!T114+(-'Swap - Encargos'!K31-'Swap - Encargos'!$L31)+('Swap - Encargos'!AG31)</f>
        <v>145</v>
      </c>
      <c r="U114" s="4">
        <f>Forward!U114</f>
        <v>0</v>
      </c>
      <c r="V114" s="6"/>
      <c r="W114" s="20">
        <f t="shared" si="0"/>
        <v>144.55555555555554</v>
      </c>
      <c r="X114" s="20">
        <f t="shared" si="1"/>
        <v>177.52674897119346</v>
      </c>
      <c r="Y114" s="23">
        <f t="shared" si="2"/>
        <v>149.80000000000001</v>
      </c>
      <c r="Z114" s="23">
        <f t="shared" si="3"/>
        <v>174.58148148148152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201.94444444444446</v>
      </c>
      <c r="AJ114" s="9">
        <f t="shared" si="8"/>
        <v>0.58281224947891619</v>
      </c>
      <c r="AK114" s="9">
        <f t="shared" si="9"/>
        <v>0.58281224947891619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Encargos'!D32-'Swap - Encargos'!$L32)+('Swap - Encargos'!Z32)</f>
        <v>164</v>
      </c>
      <c r="N115" s="4">
        <f>Forward!N115+(-'Swap - Encargos'!E32-'Swap - Encargos'!$L32)+('Swap - Encargos'!AA32)</f>
        <v>179</v>
      </c>
      <c r="O115" s="4">
        <f>Forward!O115+(-'Swap - Encargos'!F32-'Swap - Encargos'!$L32)+('Swap - Encargos'!AB32)</f>
        <v>176</v>
      </c>
      <c r="P115" s="4">
        <f>Forward!P115+(-'Swap - Encargos'!G32-'Swap - Encargos'!$L32)+('Swap - Encargos'!AC32)</f>
        <v>168</v>
      </c>
      <c r="Q115" s="4">
        <f>Forward!Q115+(-'Swap - Encargos'!H32-'Swap - Encargos'!$L32)+('Swap - Encargos'!AD32)</f>
        <v>167</v>
      </c>
      <c r="R115" s="4">
        <f>Forward!R115+(-'Swap - Encargos'!I32-'Swap - Encargos'!$L32)+('Swap - Encargos'!AE32)</f>
        <v>162</v>
      </c>
      <c r="S115" s="4">
        <f>Forward!S115+(-'Swap - Encargos'!J32-'Swap - Encargos'!$L32)+('Swap - Encargos'!AF32)</f>
        <v>157</v>
      </c>
      <c r="T115" s="4">
        <f>Forward!T115+(-'Swap - Encargos'!K32-'Swap - Encargos'!$L32)+('Swap - Encargos'!AG32)</f>
        <v>153</v>
      </c>
      <c r="U115" s="4">
        <f>Forward!U115</f>
        <v>0</v>
      </c>
      <c r="V115" s="6"/>
      <c r="W115" s="20">
        <f t="shared" si="0"/>
        <v>173.55555555555554</v>
      </c>
      <c r="X115" s="20">
        <f t="shared" si="1"/>
        <v>177.52674897119346</v>
      </c>
      <c r="Y115" s="23">
        <f t="shared" si="2"/>
        <v>170.63333333333333</v>
      </c>
      <c r="Z115" s="23">
        <f t="shared" si="3"/>
        <v>174.58148148148152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172.94444444444446</v>
      </c>
      <c r="AJ115" s="9">
        <f t="shared" si="8"/>
        <v>0.49911816578483248</v>
      </c>
      <c r="AK115" s="9">
        <f t="shared" si="9"/>
        <v>0.49911816578483248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Encargos'!D33-'Swap - Encargos'!$L33)+('Swap - Encargos'!Z33)</f>
        <v>222</v>
      </c>
      <c r="N116" s="4">
        <f>Forward!N116+(-'Swap - Encargos'!E33-'Swap - Encargos'!$L33)+('Swap - Encargos'!AA33)</f>
        <v>200</v>
      </c>
      <c r="O116" s="4">
        <f>Forward!O116+(-'Swap - Encargos'!F33-'Swap - Encargos'!$L33)+('Swap - Encargos'!AB33)</f>
        <v>187</v>
      </c>
      <c r="P116" s="4">
        <f>Forward!P116+(-'Swap - Encargos'!G33-'Swap - Encargos'!$L33)+('Swap - Encargos'!AC33)</f>
        <v>170</v>
      </c>
      <c r="Q116" s="4">
        <f>Forward!Q116+(-'Swap - Encargos'!H33-'Swap - Encargos'!$L33)+('Swap - Encargos'!AD33)</f>
        <v>167</v>
      </c>
      <c r="R116" s="4">
        <f>Forward!R116+(-'Swap - Encargos'!I33-'Swap - Encargos'!$L33)+('Swap - Encargos'!AE33)</f>
        <v>161</v>
      </c>
      <c r="S116" s="4">
        <f>Forward!S116+(-'Swap - Encargos'!J33-'Swap - Encargos'!$L33)+('Swap - Encargos'!AF33)</f>
        <v>159</v>
      </c>
      <c r="T116" s="4">
        <f>Forward!T116+(-'Swap - Encargos'!K33-'Swap - Encargos'!$L33)+('Swap - Encargos'!AG33)</f>
        <v>151</v>
      </c>
      <c r="U116" s="4">
        <f>Forward!U116</f>
        <v>0</v>
      </c>
      <c r="V116" s="6"/>
      <c r="W116" s="20">
        <f t="shared" si="0"/>
        <v>194.33333333333334</v>
      </c>
      <c r="X116" s="20">
        <f t="shared" si="1"/>
        <v>177.52674897119346</v>
      </c>
      <c r="Y116" s="23">
        <f t="shared" si="2"/>
        <v>183.1</v>
      </c>
      <c r="Z116" s="23">
        <f t="shared" si="3"/>
        <v>174.58148148148152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152.16666666666666</v>
      </c>
      <c r="AJ116" s="9">
        <f t="shared" si="8"/>
        <v>0.43915343915343913</v>
      </c>
      <c r="AK116" s="9">
        <f t="shared" si="9"/>
        <v>0.43915343915343913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Encargos'!D34-'Swap - Encargos'!$L34)+('Swap - Encargos'!Z34)</f>
        <v>172</v>
      </c>
      <c r="N117" s="4">
        <f>Forward!N117+(-'Swap - Encargos'!E34-'Swap - Encargos'!$L34)+('Swap - Encargos'!AA34)</f>
        <v>190</v>
      </c>
      <c r="O117" s="4">
        <f>Forward!O117+(-'Swap - Encargos'!F34-'Swap - Encargos'!$L34)+('Swap - Encargos'!AB34)</f>
        <v>181</v>
      </c>
      <c r="P117" s="4">
        <f>Forward!P117+(-'Swap - Encargos'!G34-'Swap - Encargos'!$L34)+('Swap - Encargos'!AC34)</f>
        <v>170</v>
      </c>
      <c r="Q117" s="4">
        <f>Forward!Q117+(-'Swap - Encargos'!H34-'Swap - Encargos'!$L34)+('Swap - Encargos'!AD34)</f>
        <v>162</v>
      </c>
      <c r="R117" s="4">
        <f>Forward!R117+(-'Swap - Encargos'!I34-'Swap - Encargos'!$L34)+('Swap - Encargos'!AE34)</f>
        <v>159</v>
      </c>
      <c r="S117" s="4">
        <f>Forward!S117+(-'Swap - Encargos'!J34-'Swap - Encargos'!$L34)+('Swap - Encargos'!AF34)</f>
        <v>154</v>
      </c>
      <c r="T117" s="4">
        <f>Forward!T117+(-'Swap - Encargos'!K34-'Swap - Encargos'!$L34)+('Swap - Encargos'!AG34)</f>
        <v>153</v>
      </c>
      <c r="U117" s="4">
        <f>Forward!U117</f>
        <v>0</v>
      </c>
      <c r="V117" s="6"/>
      <c r="W117" s="20">
        <f t="shared" si="0"/>
        <v>180.61111111111111</v>
      </c>
      <c r="X117" s="20">
        <f t="shared" si="1"/>
        <v>177.52674897119346</v>
      </c>
      <c r="Y117" s="23">
        <f t="shared" si="2"/>
        <v>173.48333333333332</v>
      </c>
      <c r="Z117" s="23">
        <f t="shared" si="3"/>
        <v>174.58148148148152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165.88888888888889</v>
      </c>
      <c r="AJ117" s="9">
        <f t="shared" si="8"/>
        <v>0.47875581208914542</v>
      </c>
      <c r="AK117" s="9">
        <f t="shared" si="9"/>
        <v>0.47875581208914542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Encargos'!D35-'Swap - Encargos'!$L35)+('Swap - Encargos'!Z35)</f>
        <v>216</v>
      </c>
      <c r="N118" s="4">
        <f>Forward!N118+(-'Swap - Encargos'!E35-'Swap - Encargos'!$L35)+('Swap - Encargos'!AA35)</f>
        <v>195</v>
      </c>
      <c r="O118" s="4">
        <f>Forward!O118+(-'Swap - Encargos'!F35-'Swap - Encargos'!$L35)+('Swap - Encargos'!AB35)</f>
        <v>188</v>
      </c>
      <c r="P118" s="4">
        <f>Forward!P118+(-'Swap - Encargos'!G35-'Swap - Encargos'!$L35)+('Swap - Encargos'!AC35)</f>
        <v>174</v>
      </c>
      <c r="Q118" s="4">
        <f>Forward!Q118+(-'Swap - Encargos'!H35-'Swap - Encargos'!$L35)+('Swap - Encargos'!AD35)</f>
        <v>166</v>
      </c>
      <c r="R118" s="4">
        <f>Forward!R118+(-'Swap - Encargos'!I35-'Swap - Encargos'!$L35)+('Swap - Encargos'!AE35)</f>
        <v>161</v>
      </c>
      <c r="S118" s="4">
        <f>Forward!S118+(-'Swap - Encargos'!J35-'Swap - Encargos'!$L35)+('Swap - Encargos'!AF35)</f>
        <v>158</v>
      </c>
      <c r="T118" s="4">
        <f>Forward!T118+(-'Swap - Encargos'!K35-'Swap - Encargos'!$L35)+('Swap - Encargos'!AG35)</f>
        <v>155</v>
      </c>
      <c r="U118" s="4">
        <f>Forward!U118</f>
        <v>0</v>
      </c>
      <c r="V118" s="6"/>
      <c r="W118" s="20">
        <f t="shared" si="0"/>
        <v>190.33333333333334</v>
      </c>
      <c r="X118" s="20">
        <f t="shared" si="1"/>
        <v>177.52674897119346</v>
      </c>
      <c r="Y118" s="23">
        <f t="shared" si="2"/>
        <v>180.46666666666667</v>
      </c>
      <c r="Z118" s="23">
        <f t="shared" si="3"/>
        <v>174.58148148148152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156.16666666666666</v>
      </c>
      <c r="AJ118" s="9">
        <f t="shared" si="8"/>
        <v>0.45069745069745065</v>
      </c>
      <c r="AK118" s="9">
        <f t="shared" si="9"/>
        <v>0.45069745069745065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Encargos'!D36-'Swap - Encargos'!$L36)+('Swap - Encargos'!Z36)</f>
        <v>272</v>
      </c>
      <c r="N119" s="4">
        <f>Forward!N119+(-'Swap - Encargos'!E36-'Swap - Encargos'!$L36)+('Swap - Encargos'!AA36)</f>
        <v>207</v>
      </c>
      <c r="O119" s="4">
        <f>Forward!O119+(-'Swap - Encargos'!F36-'Swap - Encargos'!$L36)+('Swap - Encargos'!AB36)</f>
        <v>184</v>
      </c>
      <c r="P119" s="4">
        <f>Forward!P119+(-'Swap - Encargos'!G36-'Swap - Encargos'!$L36)+('Swap - Encargos'!AC36)</f>
        <v>166</v>
      </c>
      <c r="Q119" s="4">
        <f>Forward!Q119+(-'Swap - Encargos'!H36-'Swap - Encargos'!$L36)+('Swap - Encargos'!AD36)</f>
        <v>167</v>
      </c>
      <c r="R119" s="4">
        <f>Forward!R119+(-'Swap - Encargos'!I36-'Swap - Encargos'!$L36)+('Swap - Encargos'!AE36)</f>
        <v>160</v>
      </c>
      <c r="S119" s="4">
        <f>Forward!S119+(-'Swap - Encargos'!J36-'Swap - Encargos'!$L36)+('Swap - Encargos'!AF36)</f>
        <v>158</v>
      </c>
      <c r="T119" s="4">
        <f>Forward!T119+(-'Swap - Encargos'!K36-'Swap - Encargos'!$L36)+('Swap - Encargos'!AG36)</f>
        <v>154</v>
      </c>
      <c r="U119" s="4">
        <f>Forward!U119</f>
        <v>0</v>
      </c>
      <c r="V119" s="6"/>
      <c r="W119" s="20">
        <f t="shared" si="0"/>
        <v>194.5</v>
      </c>
      <c r="X119" s="20">
        <f t="shared" si="1"/>
        <v>177.52674897119346</v>
      </c>
      <c r="Y119" s="23">
        <f t="shared" si="2"/>
        <v>182.4</v>
      </c>
      <c r="Z119" s="23">
        <f t="shared" si="3"/>
        <v>174.58148148148152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152</v>
      </c>
      <c r="AJ119" s="9">
        <f t="shared" si="8"/>
        <v>0.43867243867243866</v>
      </c>
      <c r="AK119" s="9">
        <f t="shared" si="9"/>
        <v>0.43867243867243866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Encargos'!D37-'Swap - Encargos'!$L37)+('Swap - Encargos'!Z37)</f>
        <v>237</v>
      </c>
      <c r="N120" s="4">
        <f>Forward!N120+(-'Swap - Encargos'!E37-'Swap - Encargos'!$L37)+('Swap - Encargos'!AA37)</f>
        <v>140</v>
      </c>
      <c r="O120" s="4">
        <f>Forward!O120+(-'Swap - Encargos'!F37-'Swap - Encargos'!$L37)+('Swap - Encargos'!AB37)</f>
        <v>172</v>
      </c>
      <c r="P120" s="4">
        <f>Forward!P120+(-'Swap - Encargos'!G37-'Swap - Encargos'!$L37)+('Swap - Encargos'!AC37)</f>
        <v>169</v>
      </c>
      <c r="Q120" s="4">
        <f>Forward!Q120+(-'Swap - Encargos'!H37-'Swap - Encargos'!$L37)+('Swap - Encargos'!AD37)</f>
        <v>163</v>
      </c>
      <c r="R120" s="4">
        <f>Forward!R120+(-'Swap - Encargos'!I37-'Swap - Encargos'!$L37)+('Swap - Encargos'!AE37)</f>
        <v>157</v>
      </c>
      <c r="S120" s="4">
        <f>Forward!S120+(-'Swap - Encargos'!J37-'Swap - Encargos'!$L37)+('Swap - Encargos'!AF37)</f>
        <v>153</v>
      </c>
      <c r="T120" s="4">
        <f>Forward!T120+(-'Swap - Encargos'!K37-'Swap - Encargos'!$L37)+('Swap - Encargos'!AG37)</f>
        <v>149</v>
      </c>
      <c r="U120" s="4">
        <f>Forward!U120</f>
        <v>0</v>
      </c>
      <c r="V120" s="6"/>
      <c r="W120" s="20">
        <f t="shared" si="0"/>
        <v>164.11111111111111</v>
      </c>
      <c r="X120" s="20">
        <f t="shared" si="1"/>
        <v>177.52674897119346</v>
      </c>
      <c r="Y120" s="23">
        <f t="shared" si="2"/>
        <v>162.86666666666667</v>
      </c>
      <c r="Z120" s="23">
        <f t="shared" si="3"/>
        <v>174.58148148148152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182.38888888888889</v>
      </c>
      <c r="AJ120" s="9">
        <f t="shared" si="8"/>
        <v>0.52637485970819298</v>
      </c>
      <c r="AK120" s="9">
        <f t="shared" si="9"/>
        <v>0.52637485970819298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Encargos'!D38-'Swap - Encargos'!$L38)+('Swap - Encargos'!Z38)</f>
        <v>108</v>
      </c>
      <c r="N121" s="4">
        <f>Forward!N121+(-'Swap - Encargos'!E38-'Swap - Encargos'!$L38)+('Swap - Encargos'!AA38)</f>
        <v>152</v>
      </c>
      <c r="O121" s="4">
        <f>Forward!O121+(-'Swap - Encargos'!F38-'Swap - Encargos'!$L38)+('Swap - Encargos'!AB38)</f>
        <v>172</v>
      </c>
      <c r="P121" s="4">
        <f>Forward!P121+(-'Swap - Encargos'!G38-'Swap - Encargos'!$L38)+('Swap - Encargos'!AC38)</f>
        <v>176</v>
      </c>
      <c r="Q121" s="4">
        <f>Forward!Q121+(-'Swap - Encargos'!H38-'Swap - Encargos'!$L38)+('Swap - Encargos'!AD38)</f>
        <v>166</v>
      </c>
      <c r="R121" s="4">
        <f>Forward!R121+(-'Swap - Encargos'!I38-'Swap - Encargos'!$L38)+('Swap - Encargos'!AE38)</f>
        <v>165</v>
      </c>
      <c r="S121" s="4">
        <f>Forward!S121+(-'Swap - Encargos'!J38-'Swap - Encargos'!$L38)+('Swap - Encargos'!AF38)</f>
        <v>161</v>
      </c>
      <c r="T121" s="4">
        <f>Forward!T121+(-'Swap - Encargos'!K38-'Swap - Encargos'!$L38)+('Swap - Encargos'!AG38)</f>
        <v>159</v>
      </c>
      <c r="U121" s="4">
        <f>Forward!U121</f>
        <v>0</v>
      </c>
      <c r="V121" s="6"/>
      <c r="W121" s="20">
        <f t="shared" si="0"/>
        <v>164.77777777777777</v>
      </c>
      <c r="X121" s="20">
        <f t="shared" si="1"/>
        <v>177.52674897119346</v>
      </c>
      <c r="Y121" s="23">
        <f t="shared" si="2"/>
        <v>165.25</v>
      </c>
      <c r="Z121" s="23">
        <f t="shared" si="3"/>
        <v>174.58148148148152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181.72222222222223</v>
      </c>
      <c r="AJ121" s="9">
        <f t="shared" si="8"/>
        <v>0.52445085778419109</v>
      </c>
      <c r="AK121" s="9">
        <f t="shared" si="9"/>
        <v>0.52445085778419109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Encargos'!E39-'Swap - Encargos'!$L39)+('Swap - Encargos'!AA39)</f>
        <v>148</v>
      </c>
      <c r="O122" s="4">
        <f>Forward!O122+(-'Swap - Encargos'!F39-'Swap - Encargos'!$L39)+('Swap - Encargos'!AB39)</f>
        <v>185</v>
      </c>
      <c r="P122" s="4">
        <f>Forward!P122+(-'Swap - Encargos'!G39-'Swap - Encargos'!$L39)+('Swap - Encargos'!AC39)</f>
        <v>168</v>
      </c>
      <c r="Q122" s="4">
        <f>Forward!Q122+(-'Swap - Encargos'!H39-'Swap - Encargos'!$L39)+('Swap - Encargos'!AD39)</f>
        <v>160</v>
      </c>
      <c r="R122" s="4">
        <f>Forward!R122+(-'Swap - Encargos'!I39-'Swap - Encargos'!$L39)+('Swap - Encargos'!AE39)</f>
        <v>159</v>
      </c>
      <c r="S122" s="4">
        <f>Forward!S122+(-'Swap - Encargos'!J39-'Swap - Encargos'!$L39)+('Swap - Encargos'!AF39)</f>
        <v>157</v>
      </c>
      <c r="T122" s="4">
        <f>Forward!T122+(-'Swap - Encargos'!K39-'Swap - Encargos'!$L39)+('Swap - Encargos'!AG39)</f>
        <v>153</v>
      </c>
      <c r="U122" s="4">
        <f>Forward!U122</f>
        <v>0</v>
      </c>
      <c r="V122" s="6"/>
      <c r="W122" s="20">
        <f t="shared" si="0"/>
        <v>167</v>
      </c>
      <c r="X122" s="20">
        <f t="shared" si="1"/>
        <v>177.52674897119346</v>
      </c>
      <c r="Y122" s="23">
        <f t="shared" si="2"/>
        <v>164</v>
      </c>
      <c r="Z122" s="23">
        <f t="shared" si="3"/>
        <v>174.58148148148152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211.3</v>
      </c>
      <c r="AJ122" s="9">
        <f t="shared" si="8"/>
        <v>0.55855141422151733</v>
      </c>
      <c r="AK122" s="9">
        <f t="shared" si="9"/>
        <v>0.55855141422151733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Encargos'!E40-'Swap - Encargos'!$L40)+('Swap - Encargos'!AA40)</f>
        <v>204</v>
      </c>
      <c r="O123" s="4">
        <f>Forward!O123+(-'Swap - Encargos'!F40-'Swap - Encargos'!$L40)+('Swap - Encargos'!AB40)</f>
        <v>198</v>
      </c>
      <c r="P123" s="4">
        <f>Forward!P123+(-'Swap - Encargos'!G40-'Swap - Encargos'!$L40)+('Swap - Encargos'!AC40)</f>
        <v>183</v>
      </c>
      <c r="Q123" s="4">
        <f>Forward!Q123+(-'Swap - Encargos'!H40-'Swap - Encargos'!$L40)+('Swap - Encargos'!AD40)</f>
        <v>171</v>
      </c>
      <c r="R123" s="4">
        <f>Forward!R123+(-'Swap - Encargos'!I40-'Swap - Encargos'!$L40)+('Swap - Encargos'!AE40)</f>
        <v>165</v>
      </c>
      <c r="S123" s="4">
        <f>Forward!S123+(-'Swap - Encargos'!J40-'Swap - Encargos'!$L40)+('Swap - Encargos'!AF40)</f>
        <v>162</v>
      </c>
      <c r="T123" s="4">
        <f>Forward!T123+(-'Swap - Encargos'!K40-'Swap - Encargos'!$L40)+('Swap - Encargos'!AG40)</f>
        <v>153</v>
      </c>
      <c r="U123" s="4">
        <f>Forward!U123</f>
        <v>0</v>
      </c>
      <c r="V123" s="6"/>
      <c r="W123" s="20">
        <f t="shared" si="0"/>
        <v>194.08333333333334</v>
      </c>
      <c r="X123" s="20">
        <f t="shared" si="1"/>
        <v>177.52674897119346</v>
      </c>
      <c r="Y123" s="23">
        <f t="shared" si="2"/>
        <v>183.5</v>
      </c>
      <c r="Z123" s="23">
        <f t="shared" si="3"/>
        <v>174.58148148148152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184.21666666666667</v>
      </c>
      <c r="AJ123" s="9">
        <f t="shared" si="8"/>
        <v>0.48695920345404881</v>
      </c>
      <c r="AK123" s="9">
        <f t="shared" si="9"/>
        <v>0.48695920345404881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Encargos'!E41-'Swap - Encargos'!$L41)+('Swap - Encargos'!AA41)</f>
        <v>274</v>
      </c>
      <c r="O124" s="4">
        <f>Forward!O124+(-'Swap - Encargos'!F41-'Swap - Encargos'!$L41)+('Swap - Encargos'!AB41)</f>
        <v>223</v>
      </c>
      <c r="P124" s="4">
        <f>Forward!P124+(-'Swap - Encargos'!G41-'Swap - Encargos'!$L41)+('Swap - Encargos'!AC41)</f>
        <v>183</v>
      </c>
      <c r="Q124" s="4">
        <f>Forward!Q124+(-'Swap - Encargos'!H41-'Swap - Encargos'!$L41)+('Swap - Encargos'!AD41)</f>
        <v>175</v>
      </c>
      <c r="R124" s="4">
        <f>Forward!R124+(-'Swap - Encargos'!I41-'Swap - Encargos'!$L41)+('Swap - Encargos'!AE41)</f>
        <v>175</v>
      </c>
      <c r="S124" s="4">
        <f>Forward!S124+(-'Swap - Encargos'!J41-'Swap - Encargos'!$L41)+('Swap - Encargos'!AF41)</f>
        <v>174</v>
      </c>
      <c r="T124" s="4">
        <f>Forward!T124+(-'Swap - Encargos'!K41-'Swap - Encargos'!$L41)+('Swap - Encargos'!AG41)</f>
        <v>161</v>
      </c>
      <c r="U124" s="4">
        <f>Forward!U124</f>
        <v>0</v>
      </c>
      <c r="V124" s="6"/>
      <c r="W124" s="20">
        <f t="shared" si="0"/>
        <v>221.16666666666666</v>
      </c>
      <c r="X124" s="20">
        <f t="shared" si="1"/>
        <v>177.52674897119346</v>
      </c>
      <c r="Y124" s="23">
        <f t="shared" si="2"/>
        <v>202.66666666666666</v>
      </c>
      <c r="Z124" s="23">
        <f t="shared" si="3"/>
        <v>174.58148148148152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157.13333333333335</v>
      </c>
      <c r="AJ124" s="9">
        <f t="shared" si="8"/>
        <v>0.41536699268658034</v>
      </c>
      <c r="AK124" s="9">
        <f t="shared" si="9"/>
        <v>0.41536699268658034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Encargos'!E42-'Swap - Encargos'!$L42)+('Swap - Encargos'!AA42)</f>
        <v>278</v>
      </c>
      <c r="O125" s="4">
        <f>Forward!O125+(-'Swap - Encargos'!F42-'Swap - Encargos'!$L42)+('Swap - Encargos'!AB42)</f>
        <v>225</v>
      </c>
      <c r="P125" s="4">
        <f>Forward!P125+(-'Swap - Encargos'!G42-'Swap - Encargos'!$L42)+('Swap - Encargos'!AC42)</f>
        <v>178</v>
      </c>
      <c r="Q125" s="4">
        <f>Forward!Q125+(-'Swap - Encargos'!H42-'Swap - Encargos'!$L42)+('Swap - Encargos'!AD42)</f>
        <v>167</v>
      </c>
      <c r="R125" s="4">
        <f>Forward!R125+(-'Swap - Encargos'!I42-'Swap - Encargos'!$L42)+('Swap - Encargos'!AE42)</f>
        <v>176</v>
      </c>
      <c r="S125" s="4">
        <f>Forward!S125+(-'Swap - Encargos'!J42-'Swap - Encargos'!$L42)+('Swap - Encargos'!AF42)</f>
        <v>175</v>
      </c>
      <c r="T125" s="4">
        <f>Forward!T125+(-'Swap - Encargos'!K42-'Swap - Encargos'!$L42)+('Swap - Encargos'!AG42)</f>
        <v>168</v>
      </c>
      <c r="U125" s="4">
        <f>Forward!U125</f>
        <v>0</v>
      </c>
      <c r="V125" s="6"/>
      <c r="W125" s="20">
        <f t="shared" si="0"/>
        <v>217.75</v>
      </c>
      <c r="X125" s="20">
        <f t="shared" si="1"/>
        <v>177.52674897119346</v>
      </c>
      <c r="Y125" s="23">
        <f t="shared" si="2"/>
        <v>199.65</v>
      </c>
      <c r="Z125" s="23">
        <f t="shared" si="3"/>
        <v>174.58148148148152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160.55000000000001</v>
      </c>
      <c r="AJ125" s="9">
        <f t="shared" si="8"/>
        <v>0.42439862542955326</v>
      </c>
      <c r="AK125" s="9">
        <f t="shared" si="9"/>
        <v>0.42439862542955326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Encargos'!E43-'Swap - Encargos'!$L43)+('Swap - Encargos'!AA43)</f>
        <v>295</v>
      </c>
      <c r="O126" s="4">
        <f>Forward!O126+(-'Swap - Encargos'!F43-'Swap - Encargos'!$L43)+('Swap - Encargos'!AB43)</f>
        <v>231</v>
      </c>
      <c r="P126" s="4">
        <f>Forward!P126+(-'Swap - Encargos'!G43-'Swap - Encargos'!$L43)+('Swap - Encargos'!AC43)</f>
        <v>180</v>
      </c>
      <c r="Q126" s="4">
        <f>Forward!Q126+(-'Swap - Encargos'!H43-'Swap - Encargos'!$L43)+('Swap - Encargos'!AD43)</f>
        <v>169</v>
      </c>
      <c r="R126" s="4">
        <f>Forward!R126+(-'Swap - Encargos'!I43-'Swap - Encargos'!$L43)+('Swap - Encargos'!AE43)</f>
        <v>175</v>
      </c>
      <c r="S126" s="4">
        <f>Forward!S126+(-'Swap - Encargos'!J43-'Swap - Encargos'!$L43)+('Swap - Encargos'!AF43)</f>
        <v>179</v>
      </c>
      <c r="T126" s="4">
        <f>Forward!T126+(-'Swap - Encargos'!K43-'Swap - Encargos'!$L43)+('Swap - Encargos'!AG43)</f>
        <v>168</v>
      </c>
      <c r="U126" s="4">
        <f>Forward!U126</f>
        <v>0</v>
      </c>
      <c r="V126" s="6"/>
      <c r="W126" s="20">
        <f t="shared" si="0"/>
        <v>221.33333333333334</v>
      </c>
      <c r="X126" s="20">
        <f t="shared" si="1"/>
        <v>177.52674897119346</v>
      </c>
      <c r="Y126" s="23">
        <f t="shared" si="2"/>
        <v>202.26666666666668</v>
      </c>
      <c r="Z126" s="23">
        <f t="shared" si="3"/>
        <v>174.58148148148152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156.96666666666667</v>
      </c>
      <c r="AJ126" s="9">
        <f t="shared" si="8"/>
        <v>0.41492642523570356</v>
      </c>
      <c r="AK126" s="9">
        <f t="shared" si="9"/>
        <v>0.41492642523570356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Encargos'!E44-'Swap - Encargos'!$L44)+('Swap - Encargos'!AA44)</f>
        <v>310</v>
      </c>
      <c r="O127" s="4">
        <f>Forward!O127+(-'Swap - Encargos'!F44-'Swap - Encargos'!$L44)+('Swap - Encargos'!AB44)</f>
        <v>245</v>
      </c>
      <c r="P127" s="4">
        <f>Forward!P127+(-'Swap - Encargos'!G44-'Swap - Encargos'!$L44)+('Swap - Encargos'!AC44)</f>
        <v>186</v>
      </c>
      <c r="Q127" s="4">
        <f>Forward!Q127+(-'Swap - Encargos'!H44-'Swap - Encargos'!$L44)+('Swap - Encargos'!AD44)</f>
        <v>175</v>
      </c>
      <c r="R127" s="4">
        <f>Forward!R127+(-'Swap - Encargos'!I44-'Swap - Encargos'!$L44)+('Swap - Encargos'!AE44)</f>
        <v>183</v>
      </c>
      <c r="S127" s="4">
        <f>Forward!S127+(-'Swap - Encargos'!J44-'Swap - Encargos'!$L44)+('Swap - Encargos'!AF44)</f>
        <v>180</v>
      </c>
      <c r="T127" s="4">
        <f>Forward!T127+(-'Swap - Encargos'!K44-'Swap - Encargos'!$L44)+('Swap - Encargos'!AG44)</f>
        <v>169</v>
      </c>
      <c r="U127" s="4">
        <f>Forward!U127</f>
        <v>0</v>
      </c>
      <c r="V127" s="6"/>
      <c r="W127" s="20">
        <f t="shared" si="0"/>
        <v>228.25</v>
      </c>
      <c r="X127" s="20">
        <f t="shared" si="1"/>
        <v>177.52674897119346</v>
      </c>
      <c r="Y127" s="23">
        <f t="shared" si="2"/>
        <v>208.96666666666667</v>
      </c>
      <c r="Z127" s="23">
        <f t="shared" si="3"/>
        <v>174.58148148148152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150.05000000000001</v>
      </c>
      <c r="AJ127" s="9">
        <f t="shared" si="8"/>
        <v>0.39664287602431936</v>
      </c>
      <c r="AK127" s="9">
        <f t="shared" si="9"/>
        <v>0.39664287602431936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Encargos'!E45-'Swap - Encargos'!$L45)+('Swap - Encargos'!AA45)</f>
        <v>276</v>
      </c>
      <c r="O128" s="4">
        <f>Forward!O128+(-'Swap - Encargos'!F45-'Swap - Encargos'!$L45)+('Swap - Encargos'!AB45)</f>
        <v>235</v>
      </c>
      <c r="P128" s="4">
        <f>Forward!P128+(-'Swap - Encargos'!G45-'Swap - Encargos'!$L45)+('Swap - Encargos'!AC45)</f>
        <v>198</v>
      </c>
      <c r="Q128" s="4">
        <f>Forward!Q128+(-'Swap - Encargos'!H45-'Swap - Encargos'!$L45)+('Swap - Encargos'!AD45)</f>
        <v>179</v>
      </c>
      <c r="R128" s="4">
        <f>Forward!R128+(-'Swap - Encargos'!I45-'Swap - Encargos'!$L45)+('Swap - Encargos'!AE45)</f>
        <v>182</v>
      </c>
      <c r="S128" s="4">
        <f>Forward!S128+(-'Swap - Encargos'!J45-'Swap - Encargos'!$L45)+('Swap - Encargos'!AF45)</f>
        <v>179</v>
      </c>
      <c r="T128" s="4">
        <f>Forward!T128+(-'Swap - Encargos'!K45-'Swap - Encargos'!$L45)+('Swap - Encargos'!AG45)</f>
        <v>167</v>
      </c>
      <c r="U128" s="4">
        <f>Forward!U128</f>
        <v>0</v>
      </c>
      <c r="V128" s="6"/>
      <c r="W128" s="20">
        <f t="shared" si="0"/>
        <v>220.16666666666666</v>
      </c>
      <c r="X128" s="20">
        <f t="shared" si="1"/>
        <v>177.52674897119346</v>
      </c>
      <c r="Y128" s="23">
        <f t="shared" si="2"/>
        <v>204.3</v>
      </c>
      <c r="Z128" s="23">
        <f t="shared" si="3"/>
        <v>174.58148148148152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158.13333333333335</v>
      </c>
      <c r="AJ128" s="9">
        <f t="shared" si="8"/>
        <v>0.41801039739184076</v>
      </c>
      <c r="AK128" s="9">
        <f t="shared" si="9"/>
        <v>0.41801039739184076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Encargos'!E46-'Swap - Encargos'!$L46)+('Swap - Encargos'!AA46)</f>
        <v>253</v>
      </c>
      <c r="O129" s="4">
        <f>Forward!O129+(-'Swap - Encargos'!F46-'Swap - Encargos'!$L46)+('Swap - Encargos'!AB46)</f>
        <v>217</v>
      </c>
      <c r="P129" s="4">
        <f>Forward!P129+(-'Swap - Encargos'!G46-'Swap - Encargos'!$L46)+('Swap - Encargos'!AC46)</f>
        <v>192</v>
      </c>
      <c r="Q129" s="4">
        <f>Forward!Q129+(-'Swap - Encargos'!H46-'Swap - Encargos'!$L46)+('Swap - Encargos'!AD46)</f>
        <v>174</v>
      </c>
      <c r="R129" s="4">
        <f>Forward!R129+(-'Swap - Encargos'!I46-'Swap - Encargos'!$L46)+('Swap - Encargos'!AE46)</f>
        <v>185</v>
      </c>
      <c r="S129" s="4">
        <f>Forward!S129+(-'Swap - Encargos'!J46-'Swap - Encargos'!$L46)+('Swap - Encargos'!AF46)</f>
        <v>179</v>
      </c>
      <c r="T129" s="4">
        <f>Forward!T129+(-'Swap - Encargos'!K46-'Swap - Encargos'!$L46)+('Swap - Encargos'!AG46)</f>
        <v>173</v>
      </c>
      <c r="U129" s="4">
        <f>Forward!U129</f>
        <v>0</v>
      </c>
      <c r="V129" s="6"/>
      <c r="W129" s="20">
        <f t="shared" si="0"/>
        <v>205.30555555555554</v>
      </c>
      <c r="X129" s="20">
        <f t="shared" si="1"/>
        <v>177.52674897119346</v>
      </c>
      <c r="Y129" s="23">
        <f t="shared" si="2"/>
        <v>195.56666666666666</v>
      </c>
      <c r="Z129" s="23">
        <f t="shared" si="3"/>
        <v>174.58148148148152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172.99444444444447</v>
      </c>
      <c r="AJ129" s="9">
        <f t="shared" si="8"/>
        <v>0.45729432842834911</v>
      </c>
      <c r="AK129" s="9">
        <f t="shared" si="9"/>
        <v>0.45729432842834911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Encargos'!E47-'Swap - Encargos'!$L47)+('Swap - Encargos'!AA47)</f>
        <v>304</v>
      </c>
      <c r="O130" s="4">
        <f>Forward!O130+(-'Swap - Encargos'!F47-'Swap - Encargos'!$L47)+('Swap - Encargos'!AB47)</f>
        <v>235</v>
      </c>
      <c r="P130" s="4">
        <f>Forward!P130+(-'Swap - Encargos'!G47-'Swap - Encargos'!$L47)+('Swap - Encargos'!AC47)</f>
        <v>194</v>
      </c>
      <c r="Q130" s="4">
        <f>Forward!Q130+(-'Swap - Encargos'!H47-'Swap - Encargos'!$L47)+('Swap - Encargos'!AD47)</f>
        <v>183</v>
      </c>
      <c r="R130" s="4">
        <f>Forward!R130+(-'Swap - Encargos'!I47-'Swap - Encargos'!$L47)+('Swap - Encargos'!AE47)</f>
        <v>193</v>
      </c>
      <c r="S130" s="4">
        <f>Forward!S130+(-'Swap - Encargos'!J47-'Swap - Encargos'!$L47)+('Swap - Encargos'!AF47)</f>
        <v>194</v>
      </c>
      <c r="T130" s="4">
        <f>Forward!T130+(-'Swap - Encargos'!K47-'Swap - Encargos'!$L47)+('Swap - Encargos'!AG47)</f>
        <v>186</v>
      </c>
      <c r="U130" s="4">
        <f>Forward!U130</f>
        <v>0</v>
      </c>
      <c r="V130" s="6"/>
      <c r="W130" s="20">
        <f t="shared" si="0"/>
        <v>217.44444444444446</v>
      </c>
      <c r="X130" s="20">
        <f t="shared" si="1"/>
        <v>177.52674897119346</v>
      </c>
      <c r="Y130" s="23">
        <f t="shared" si="2"/>
        <v>207.13333333333333</v>
      </c>
      <c r="Z130" s="23">
        <f t="shared" si="3"/>
        <v>174.58148148148152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160.85555555555555</v>
      </c>
      <c r="AJ130" s="9">
        <f t="shared" si="8"/>
        <v>0.42520633242282724</v>
      </c>
      <c r="AK130" s="9">
        <f t="shared" si="9"/>
        <v>0.42520633242282724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Encargos'!E48-'Swap - Encargos'!$L48)+('Swap - Encargos'!AA48)</f>
        <v>298</v>
      </c>
      <c r="O131" s="4">
        <f>Forward!O131+(-'Swap - Encargos'!F48-'Swap - Encargos'!$L48)+('Swap - Encargos'!AB48)</f>
        <v>215</v>
      </c>
      <c r="P131" s="4">
        <f>Forward!P131+(-'Swap - Encargos'!G48-'Swap - Encargos'!$L48)+('Swap - Encargos'!AC48)</f>
        <v>194</v>
      </c>
      <c r="Q131" s="4">
        <f>Forward!Q131+(-'Swap - Encargos'!H48-'Swap - Encargos'!$L48)+('Swap - Encargos'!AD48)</f>
        <v>199</v>
      </c>
      <c r="R131" s="4">
        <f>Forward!R131+(-'Swap - Encargos'!I48-'Swap - Encargos'!$L48)+('Swap - Encargos'!AE48)</f>
        <v>203</v>
      </c>
      <c r="S131" s="4">
        <f>Forward!S131+(-'Swap - Encargos'!J48-'Swap - Encargos'!$L48)+('Swap - Encargos'!AF48)</f>
        <v>205</v>
      </c>
      <c r="T131" s="4">
        <f>Forward!T131+(-'Swap - Encargos'!K48-'Swap - Encargos'!$L48)+('Swap - Encargos'!AG48)</f>
        <v>195</v>
      </c>
      <c r="U131" s="4">
        <f>Forward!U131</f>
        <v>0</v>
      </c>
      <c r="V131" s="6"/>
      <c r="W131" s="20">
        <f t="shared" si="0"/>
        <v>210.91666666666666</v>
      </c>
      <c r="X131" s="20">
        <f t="shared" si="1"/>
        <v>177.52674897119346</v>
      </c>
      <c r="Y131" s="23">
        <f t="shared" si="2"/>
        <v>207.85</v>
      </c>
      <c r="Z131" s="23">
        <f t="shared" si="3"/>
        <v>174.58148148148152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167.38333333333335</v>
      </c>
      <c r="AJ131" s="9">
        <f t="shared" si="8"/>
        <v>0.4424618909154992</v>
      </c>
      <c r="AK131" s="9">
        <f>IF(AJ131&gt;0,AJ131,0)</f>
        <v>0.4424618909154992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Encargos'!E49-'Swap - Encargos'!$L49)+('Swap - Encargos'!AA49)</f>
        <v>270</v>
      </c>
      <c r="O132" s="4">
        <f>Forward!O132+(-'Swap - Encargos'!F49-'Swap - Encargos'!$L49)+('Swap - Encargos'!AB49)</f>
        <v>211</v>
      </c>
      <c r="P132" s="4">
        <f>Forward!P132+(-'Swap - Encargos'!G49-'Swap - Encargos'!$L49)+('Swap - Encargos'!AC49)</f>
        <v>189</v>
      </c>
      <c r="Q132" s="4">
        <f>Forward!Q132+(-'Swap - Encargos'!H49-'Swap - Encargos'!$L49)+('Swap - Encargos'!AD49)</f>
        <v>194</v>
      </c>
      <c r="R132" s="4">
        <f>Forward!R132+(-'Swap - Encargos'!I49-'Swap - Encargos'!$L49)+('Swap - Encargos'!AE49)</f>
        <v>193</v>
      </c>
      <c r="S132" s="4">
        <f>Forward!S132+(-'Swap - Encargos'!J49-'Swap - Encargos'!$L49)+('Swap - Encargos'!AF49)</f>
        <v>200</v>
      </c>
      <c r="T132" s="4">
        <f>Forward!T132+(-'Swap - Encargos'!K49-'Swap - Encargos'!$L49)+('Swap - Encargos'!AG49)</f>
        <v>191</v>
      </c>
      <c r="U132" s="4">
        <f>Forward!U132</f>
        <v>0</v>
      </c>
      <c r="V132" s="6"/>
      <c r="W132" s="20">
        <f t="shared" si="0"/>
        <v>202.22222222222223</v>
      </c>
      <c r="X132" s="20">
        <f t="shared" si="1"/>
        <v>177.52674897119346</v>
      </c>
      <c r="Y132" s="23">
        <f t="shared" si="2"/>
        <v>199.73333333333332</v>
      </c>
      <c r="Z132" s="23">
        <f t="shared" si="3"/>
        <v>174.58148148148152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176.07777777777778</v>
      </c>
      <c r="AJ132" s="9">
        <f t="shared" si="8"/>
        <v>0.46544482626956851</v>
      </c>
      <c r="AK132" s="9">
        <f>IF(AJ132&gt;0,AJ132,0)</f>
        <v>0.46544482626956851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Encargos'!E50-'Swap - Encargos'!$L50)+('Swap - Encargos'!AA50)</f>
        <v>296</v>
      </c>
      <c r="O133" s="4">
        <f>Forward!O133+(-'Swap - Encargos'!F50-'Swap - Encargos'!$L50)+('Swap - Encargos'!AB50)</f>
        <v>251</v>
      </c>
      <c r="P133" s="4">
        <f>Forward!P133+(-'Swap - Encargos'!G50-'Swap - Encargos'!$L50)+('Swap - Encargos'!AC50)</f>
        <v>225</v>
      </c>
      <c r="Q133" s="4">
        <f>Forward!Q133+(-'Swap - Encargos'!H50-'Swap - Encargos'!$L50)+('Swap - Encargos'!AD50)</f>
        <v>226</v>
      </c>
      <c r="R133" s="4">
        <f>Forward!R133+(-'Swap - Encargos'!I50-'Swap - Encargos'!$L50)+('Swap - Encargos'!AE50)</f>
        <v>206</v>
      </c>
      <c r="S133" s="4">
        <f>Forward!S133+(-'Swap - Encargos'!J50-'Swap - Encargos'!$L50)+('Swap - Encargos'!AF50)</f>
        <v>190</v>
      </c>
      <c r="T133" s="4">
        <f>Forward!T133+(-'Swap - Encargos'!K50-'Swap - Encargos'!$L50)+('Swap - Encargos'!AG50)</f>
        <v>177</v>
      </c>
      <c r="U133" s="4">
        <f>Forward!U133</f>
        <v>0</v>
      </c>
      <c r="V133" s="6"/>
      <c r="W133" s="20">
        <f t="shared" si="0"/>
        <v>235.94444444444446</v>
      </c>
      <c r="X133" s="20">
        <f t="shared" si="1"/>
        <v>177.52674897119346</v>
      </c>
      <c r="Y133" s="23">
        <f t="shared" si="2"/>
        <v>221.36666666666667</v>
      </c>
      <c r="Z133" s="23">
        <f t="shared" si="3"/>
        <v>174.58148148148152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142.35555555555555</v>
      </c>
      <c r="AJ133" s="9">
        <f t="shared" si="8"/>
        <v>0.3763033453755103</v>
      </c>
      <c r="AK133" s="9">
        <f>IF(AJ133&gt;0,AJ133,0)</f>
        <v>0.3763033453755103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Encargos'!F51-'Swap - Encargos'!$L51)+('Swap - Encargos'!AB51)</f>
        <v>317</v>
      </c>
      <c r="P134" s="4">
        <f>Forward!P134+(-'Swap - Encargos'!G51-'Swap - Encargos'!$L51)+('Swap - Encargos'!AC51)</f>
        <v>252</v>
      </c>
      <c r="Q134" s="4">
        <f>Forward!Q134+(-'Swap - Encargos'!H51-'Swap - Encargos'!$L51)+('Swap - Encargos'!AD51)</f>
        <v>244</v>
      </c>
      <c r="R134" s="4">
        <f>Forward!R134+(-'Swap - Encargos'!I51-'Swap - Encargos'!$L51)+('Swap - Encargos'!AE51)</f>
        <v>229</v>
      </c>
      <c r="S134" s="4">
        <f>Forward!S134+(-'Swap - Encargos'!J51-'Swap - Encargos'!$L51)+('Swap - Encargos'!AF51)</f>
        <v>200</v>
      </c>
      <c r="T134" s="4">
        <f>Forward!T134+(-'Swap - Encargos'!K51-'Swap - Encargos'!$L51)+('Swap - Encargos'!AG51)</f>
        <v>190</v>
      </c>
      <c r="U134" s="4">
        <f>Forward!U134</f>
        <v>0</v>
      </c>
      <c r="V134" s="6"/>
      <c r="W134" s="20">
        <f t="shared" si="0"/>
        <v>271</v>
      </c>
      <c r="X134" s="20">
        <f t="shared" si="1"/>
        <v>177.52674897119346</v>
      </c>
      <c r="Y134" s="23">
        <f t="shared" si="2"/>
        <v>248.4</v>
      </c>
      <c r="Z134" s="23">
        <f t="shared" si="3"/>
        <v>174.58148148148152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119</v>
      </c>
      <c r="AJ134" s="9">
        <f t="shared" si="8"/>
        <v>0.30512820512820515</v>
      </c>
      <c r="AK134" s="9">
        <f>IF(AJ134&gt;0,AJ134,0)</f>
        <v>0.30512820512820515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Encargos'!F52-'Swap - Encargos'!$L52)+('Swap - Encargos'!AB52)</f>
        <v>367</v>
      </c>
      <c r="P135" s="4">
        <f>Forward!P135+(-'Swap - Encargos'!G52-'Swap - Encargos'!$L52)+('Swap - Encargos'!AC52)</f>
        <v>256</v>
      </c>
      <c r="Q135" s="4">
        <f>Forward!Q135+(-'Swap - Encargos'!H52-'Swap - Encargos'!$L52)+('Swap - Encargos'!AD52)</f>
        <v>262</v>
      </c>
      <c r="R135" s="4">
        <f>Forward!R135+(-'Swap - Encargos'!I52-'Swap - Encargos'!$L52)+('Swap - Encargos'!AE52)</f>
        <v>235</v>
      </c>
      <c r="S135" s="4">
        <f>Forward!S135+(-'Swap - Encargos'!J52-'Swap - Encargos'!$L52)+('Swap - Encargos'!AF52)</f>
        <v>217</v>
      </c>
      <c r="T135" s="4">
        <f>Forward!T135+(-'Swap - Encargos'!K52-'Swap - Encargos'!$L52)+('Swap - Encargos'!AG52)</f>
        <v>192</v>
      </c>
      <c r="U135" s="4">
        <f>Forward!U135</f>
        <v>0</v>
      </c>
      <c r="V135" s="6"/>
      <c r="W135" s="20">
        <f t="shared" si="0"/>
        <v>291.33333333333331</v>
      </c>
      <c r="X135" s="20">
        <f t="shared" si="1"/>
        <v>177.52674897119346</v>
      </c>
      <c r="Y135" s="23">
        <f t="shared" si="2"/>
        <v>264.48333333333335</v>
      </c>
      <c r="Z135" s="23">
        <f t="shared" si="3"/>
        <v>174.58148148148152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98.666666666666686</v>
      </c>
      <c r="AJ135" s="9">
        <f>(AE135-W135)/AE135</f>
        <v>0.25299145299145304</v>
      </c>
      <c r="AK135" s="9">
        <f>IF(AJ135&gt;0,AJ135,0)</f>
        <v>0.25299145299145304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Encargos'!F53-'Swap - Encargos'!$L53)+('Swap - Encargos'!AB53)</f>
        <v>327</v>
      </c>
      <c r="P136" s="4">
        <f>Forward!P136+(-'Swap - Encargos'!G53-'Swap - Encargos'!$L53)+('Swap - Encargos'!AC53)</f>
        <v>241</v>
      </c>
      <c r="Q136" s="4">
        <f>Forward!Q136+(-'Swap - Encargos'!H53-'Swap - Encargos'!$L53)+('Swap - Encargos'!AD53)</f>
        <v>243</v>
      </c>
      <c r="R136" s="4">
        <f>Forward!R136+(-'Swap - Encargos'!I53-'Swap - Encargos'!$L53)+('Swap - Encargos'!AE53)</f>
        <v>228</v>
      </c>
      <c r="S136" s="4">
        <f>Forward!S136+(-'Swap - Encargos'!J53-'Swap - Encargos'!$L53)+('Swap - Encargos'!AF53)</f>
        <v>217</v>
      </c>
      <c r="T136" s="4">
        <f>Forward!T136+(-'Swap - Encargos'!K53-'Swap - Encargos'!$L53)+('Swap - Encargos'!AG53)</f>
        <v>204</v>
      </c>
      <c r="U136" s="4">
        <f>Forward!U136</f>
        <v>0</v>
      </c>
      <c r="V136" s="6"/>
      <c r="W136" s="20">
        <f t="shared" si="0"/>
        <v>264.83333333333331</v>
      </c>
      <c r="X136" s="20">
        <f t="shared" si="1"/>
        <v>177.52674897119346</v>
      </c>
      <c r="Y136" s="23">
        <f t="shared" si="2"/>
        <v>247.1</v>
      </c>
      <c r="Z136" s="23">
        <f t="shared" si="3"/>
        <v>174.58148148148152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39" si="16">$AE136+$AB136</f>
        <v>434.63</v>
      </c>
      <c r="AH136" s="8">
        <f t="shared" si="6"/>
        <v>468.77</v>
      </c>
      <c r="AI136" s="25">
        <f t="shared" ref="AI136:AI139" si="17">(AE136-W136)</f>
        <v>125.16666666666669</v>
      </c>
      <c r="AJ136" s="9">
        <f t="shared" ref="AJ136:AJ139" si="18">(AE136-W136)/AE136</f>
        <v>0.32094017094017097</v>
      </c>
      <c r="AK136" s="9">
        <f t="shared" ref="AK136:AK139" si="19">IF(AJ136&gt;0,AJ136,0)</f>
        <v>0.32094017094017097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Encargos'!F54-'Swap - Encargos'!$L54)+('Swap - Encargos'!AB54)</f>
        <v>259</v>
      </c>
      <c r="P137" s="4">
        <f>Forward!P137+(-'Swap - Encargos'!G54-'Swap - Encargos'!$L54)+('Swap - Encargos'!AC54)</f>
        <v>241</v>
      </c>
      <c r="Q137" s="4">
        <f>Forward!Q137+(-'Swap - Encargos'!H54-'Swap - Encargos'!$L54)+('Swap - Encargos'!AD54)</f>
        <v>243</v>
      </c>
      <c r="R137" s="4">
        <f>Forward!R137+(-'Swap - Encargos'!I54-'Swap - Encargos'!$L54)+('Swap - Encargos'!AE54)</f>
        <v>225</v>
      </c>
      <c r="S137" s="4">
        <f>Forward!S137+(-'Swap - Encargos'!J54-'Swap - Encargos'!$L54)+('Swap - Encargos'!AF54)</f>
        <v>205</v>
      </c>
      <c r="T137" s="4">
        <f>Forward!T137+(-'Swap - Encargos'!K54-'Swap - Encargos'!$L54)+('Swap - Encargos'!AG54)</f>
        <v>197</v>
      </c>
      <c r="U137" s="4">
        <f>Forward!U137</f>
        <v>0</v>
      </c>
      <c r="V137" s="4"/>
      <c r="W137" s="20">
        <f t="shared" si="0"/>
        <v>244.83333333333334</v>
      </c>
      <c r="X137" s="20">
        <f t="shared" si="1"/>
        <v>177.52674897119346</v>
      </c>
      <c r="Y137" s="23">
        <f t="shared" si="2"/>
        <v>231.5</v>
      </c>
      <c r="Z137" s="23">
        <f t="shared" si="3"/>
        <v>174.58148148148152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145.16666666666666</v>
      </c>
      <c r="AJ137" s="9">
        <f t="shared" si="18"/>
        <v>0.37222222222222218</v>
      </c>
      <c r="AK137" s="9">
        <f t="shared" si="19"/>
        <v>0.37222222222222218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Encargos'!F55-'Swap - Encargos'!$L55)+('Swap - Encargos'!AB55)</f>
        <v>298</v>
      </c>
      <c r="P138" s="4">
        <f>Forward!P138+(-'Swap - Encargos'!G55-'Swap - Encargos'!$L55)+('Swap - Encargos'!AC55)</f>
        <v>256</v>
      </c>
      <c r="Q138" s="4">
        <f>Forward!Q138+(-'Swap - Encargos'!H55-'Swap - Encargos'!$L55)+('Swap - Encargos'!AD55)</f>
        <v>244</v>
      </c>
      <c r="R138" s="4">
        <f>Forward!R138+(-'Swap - Encargos'!I55-'Swap - Encargos'!$L55)+('Swap - Encargos'!AE55)</f>
        <v>226</v>
      </c>
      <c r="S138" s="4">
        <f>Forward!S138+(-'Swap - Encargos'!J55-'Swap - Encargos'!$L55)+('Swap - Encargos'!AF55)</f>
        <v>222</v>
      </c>
      <c r="T138" s="4">
        <f>Forward!T138+(-'Swap - Encargos'!K55-'Swap - Encargos'!$L55)+('Swap - Encargos'!AG55)</f>
        <v>199</v>
      </c>
      <c r="U138" s="4">
        <f>Forward!U138</f>
        <v>0</v>
      </c>
      <c r="V138" s="4"/>
      <c r="W138" s="20">
        <f t="shared" si="0"/>
        <v>258</v>
      </c>
      <c r="X138" s="20">
        <f t="shared" si="1"/>
        <v>177.52674897119346</v>
      </c>
      <c r="Y138" s="23">
        <f t="shared" si="2"/>
        <v>242.6</v>
      </c>
      <c r="Z138" s="23">
        <f t="shared" si="3"/>
        <v>174.58148148148152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132</v>
      </c>
      <c r="AJ138" s="9">
        <f t="shared" si="18"/>
        <v>0.33846153846153848</v>
      </c>
      <c r="AK138" s="9">
        <f t="shared" si="19"/>
        <v>0.33846153846153848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Encargos'!F56-'Swap - Encargos'!$L56)+('Swap - Encargos'!AB56)</f>
        <v>285</v>
      </c>
      <c r="P139" s="4">
        <f>Forward!P139+(-'Swap - Encargos'!G56-'Swap - Encargos'!$L56)+('Swap - Encargos'!AC56)</f>
        <v>263</v>
      </c>
      <c r="Q139" s="4">
        <f>Forward!Q139+(-'Swap - Encargos'!H56-'Swap - Encargos'!$L56)+('Swap - Encargos'!AD56)</f>
        <v>247</v>
      </c>
      <c r="R139" s="4">
        <f>Forward!R139+(-'Swap - Encargos'!I56-'Swap - Encargos'!$L56)+('Swap - Encargos'!AE56)</f>
        <v>232</v>
      </c>
      <c r="S139" s="4">
        <f>Forward!S139+(-'Swap - Encargos'!J56-'Swap - Encargos'!$L56)+('Swap - Encargos'!AF56)</f>
        <v>214</v>
      </c>
      <c r="T139" s="4">
        <f>Forward!T139+(-'Swap - Encargos'!K56-'Swap - Encargos'!$L56)+('Swap - Encargos'!AG56)</f>
        <v>204</v>
      </c>
      <c r="U139" s="4">
        <f>Forward!U139</f>
        <v>0</v>
      </c>
      <c r="V139" s="4"/>
      <c r="W139" s="20">
        <f t="shared" si="0"/>
        <v>257.63888888888891</v>
      </c>
      <c r="X139" s="20">
        <f t="shared" si="1"/>
        <v>177.52674897119346</v>
      </c>
      <c r="Y139" s="23">
        <f t="shared" si="2"/>
        <v>241.45</v>
      </c>
      <c r="Z139" s="23">
        <f t="shared" si="3"/>
        <v>174.58148148148152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132.36111111111109</v>
      </c>
      <c r="AJ139" s="9">
        <f t="shared" si="18"/>
        <v>0.33938746438746431</v>
      </c>
      <c r="AK139" s="9">
        <f t="shared" si="19"/>
        <v>0.33938746438746431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C27DB-9E1C-44A7-AD67-4CF64BB0A6E3}">
  <dimension ref="A1:AR145"/>
  <sheetViews>
    <sheetView topLeftCell="A106" workbookViewId="0">
      <selection activeCell="K130" sqref="K130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Forward!K86*(1+SUM($B86:$B$228))+(-'Swap - Encargos'!B3-'Swap - Encargos'!$M3-'Swap - Encargos'!$L3)*(1+SUM($B86:$B$228))+('Swap - Encargos'!X3)*(1+SUM($B86:$B$228))</f>
        <v>248.06599999999997</v>
      </c>
      <c r="L86" s="4">
        <f>Forward!L86*(1+SUM($B86:$B$228))+(-'Swap - Encargos'!C3-'Swap - Encargos'!$M3-'Swap - Encargos'!$L3)*(1+SUM($B86:$B$228))+('Swap - Encargos'!Y3)*(1+SUM($B86:$B$228))</f>
        <v>260.286</v>
      </c>
      <c r="M86" s="4">
        <f>Forward!M86*(1+SUM($B86:$B$228))+(-'Swap - Encargos'!D3-'Swap - Encargos'!$M3-'Swap - Encargos'!$L3)*(1+SUM($B86:$B$228))+('Swap - Encargos'!Z3)*(1+SUM($B86:$B$228))</f>
        <v>232.17999999999998</v>
      </c>
      <c r="N86" s="4">
        <f>Forward!N86*(1+SUM($B86:$B$228))+(-'Swap - Encargos'!E3-'Swap - Encargos'!$M3-'Swap - Encargos'!$L3)*(1+SUM($B86:$B$228))+('Swap - Encargos'!AA3)*(1+SUM($B86:$B$228))</f>
        <v>217.51599999999999</v>
      </c>
      <c r="O86" s="4">
        <f>Forward!O86*(1+SUM($B86:$B$228))+(-'Swap - Encargos'!F3-'Swap - Encargos'!$M3-'Swap - Encargos'!$L3)*(1+SUM($B86:$B$228))+('Swap - Encargos'!AB3)*(1+SUM($B86:$B$228))</f>
        <v>207.73999999999998</v>
      </c>
      <c r="P86" s="4">
        <f>Forward!P86*(1+SUM($B86:$B$228))+(-'Swap - Encargos'!G3-'Swap - Encargos'!$M3-'Swap - Encargos'!$L3)*(1+SUM($B86:$B$228))+('Swap - Encargos'!AC3)*(1+SUM($B86:$B$228))</f>
        <v>205.29599999999999</v>
      </c>
      <c r="Q86" s="4">
        <f>Forward!Q86*(1+SUM($B86:$B$228))+(-'Swap - Encargos'!H3-'Swap - Encargos'!$M3-'Swap - Encargos'!$L3)*(1+SUM($B86:$B$228))+('Swap - Encargos'!AD3)*(1+SUM($B86:$B$228))</f>
        <v>199.18600000000001</v>
      </c>
      <c r="R86" s="4">
        <f>Forward!R86*(1+SUM($B86:$B$228))+(-'Swap - Encargos'!I3-'Swap - Encargos'!$M3-'Swap - Encargos'!$L3)*(1+SUM($B86:$B$228))+('Swap - Encargos'!AE3)*(1+SUM($B86:$B$228))</f>
        <v>193.07600000000002</v>
      </c>
      <c r="S86" s="4">
        <f>Forward!S86*(1+SUM($B86:$B$228))+(-'Swap - Encargos'!J3-'Swap - Encargos'!$M3-'Swap - Encargos'!$L3)*(1+SUM($B86:$B$228))+('Swap - Encargos'!AF3)*(1+SUM($B86:$B$228))</f>
        <v>188.18800000000002</v>
      </c>
      <c r="T86" s="4">
        <f>Forward!T86*(1+SUM($B86:$B$228))+(-'Swap - Encargos'!K3-'Swap - Encargos'!$M3-'Swap - Encargos'!$L3)*(1+SUM($B86:$B$228))+('Swap - Encargos'!AG3)*(1+SUM($B86:$B$228))</f>
        <v>182.078</v>
      </c>
      <c r="U86" s="4">
        <f>Forward!U86*(1+SUM($B86:$B$228))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246.84399999999994</v>
      </c>
      <c r="X86" s="20">
        <f t="shared" ref="X86:X139" si="1">AVERAGE($W$2:$W$198)</f>
        <v>189.20705586419751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233.15759999999995</v>
      </c>
      <c r="Z86" s="23">
        <f t="shared" ref="Z86:Z139" si="3">AVERAGE($Y$2:$Y$198)</f>
        <v>186.35714811728397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134" si="7">(AE86-W86)</f>
        <v>127.08800000000002</v>
      </c>
      <c r="AJ86" s="9">
        <f t="shared" ref="AJ86:AJ134" si="8">(AE86-W86)/AE86</f>
        <v>0.3398692810457517</v>
      </c>
      <c r="AK86" s="9">
        <f t="shared" ref="AK86:AK130" si="9">IF(AJ86&gt;0,AJ86,0)</f>
        <v>0.3398692810457517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Forward!K87*(1+SUM($B87:$B$228))+(-'Swap - Encargos'!B4-'Swap - Encargos'!$M4-'Swap - Encargos'!$L4)*(1+SUM($B87:$B$228))+('Swap - Encargos'!X4)*(1+SUM($B87:$B$228))</f>
        <v>161.80779999999996</v>
      </c>
      <c r="L87" s="4">
        <f>Forward!L87*(1+SUM($B87:$B$228))+(-'Swap - Encargos'!C4-'Swap - Encargos'!$M4-'Swap - Encargos'!$L4)*(1+SUM($B87:$B$228))+('Swap - Encargos'!Y4)*(1+SUM($B87:$B$228))</f>
        <v>240.88679999999997</v>
      </c>
      <c r="M87" s="4">
        <f>Forward!M87*(1+SUM($B87:$B$228))+(-'Swap - Encargos'!D4-'Swap - Encargos'!$M4-'Swap - Encargos'!$L4)*(1+SUM($B87:$B$228))+('Swap - Encargos'!Z4)*(1+SUM($B87:$B$228))</f>
        <v>237.23699999999997</v>
      </c>
      <c r="N87" s="4">
        <f>Forward!N87*(1+SUM($B87:$B$228))+(-'Swap - Encargos'!E4-'Swap - Encargos'!$M4-'Swap - Encargos'!$L4)*(1+SUM($B87:$B$228))+('Swap - Encargos'!AA4)*(1+SUM($B87:$B$228))</f>
        <v>216.5548</v>
      </c>
      <c r="O87" s="4">
        <f>Forward!O87*(1+SUM($B87:$B$228))+(-'Swap - Encargos'!F4-'Swap - Encargos'!$M4-'Swap - Encargos'!$L4)*(1+SUM($B87:$B$228))+('Swap - Encargos'!AB4)*(1+SUM($B87:$B$228))</f>
        <v>210.4718</v>
      </c>
      <c r="P87" s="4">
        <f>Forward!P87*(1+SUM($B87:$B$228))+(-'Swap - Encargos'!G4-'Swap - Encargos'!$M4-'Swap - Encargos'!$L4)*(1+SUM($B87:$B$228))+('Swap - Encargos'!AC4)*(1+SUM($B87:$B$228))</f>
        <v>205.60539999999997</v>
      </c>
      <c r="Q87" s="4">
        <f>Forward!Q87*(1+SUM($B87:$B$228))+(-'Swap - Encargos'!H4-'Swap - Encargos'!$M4-'Swap - Encargos'!$L4)*(1+SUM($B87:$B$228))+('Swap - Encargos'!AD4)*(1+SUM($B87:$B$228))</f>
        <v>201.95559999999998</v>
      </c>
      <c r="R87" s="4">
        <f>Forward!R87*(1+SUM($B87:$B$228))+(-'Swap - Encargos'!I4-'Swap - Encargos'!$M4-'Swap - Encargos'!$L4)*(1+SUM($B87:$B$228))+('Swap - Encargos'!AE4)*(1+SUM($B87:$B$228))</f>
        <v>194.65599999999998</v>
      </c>
      <c r="S87" s="4">
        <f>Forward!S87*(1+SUM($B87:$B$228))+(-'Swap - Encargos'!J4-'Swap - Encargos'!$M4-'Swap - Encargos'!$L4)*(1+SUM($B87:$B$228))+('Swap - Encargos'!AF4)*(1+SUM($B87:$B$228))</f>
        <v>188.57299999999998</v>
      </c>
      <c r="T87" s="4">
        <f>Forward!T87*(1+SUM($B87:$B$228))+(-'Swap - Encargos'!K4-'Swap - Encargos'!$M4-'Swap - Encargos'!$L4)*(1+SUM($B87:$B$228))+('Swap - Encargos'!AG4)*(1+SUM($B87:$B$228))</f>
        <v>183.70659999999998</v>
      </c>
      <c r="U87" s="4">
        <f>Forward!U87*(1+SUM($B87:$B$228))</f>
        <v>0</v>
      </c>
      <c r="V87" s="6"/>
      <c r="W87" s="20">
        <f t="shared" si="0"/>
        <v>214.83128333333329</v>
      </c>
      <c r="X87" s="20">
        <f t="shared" si="1"/>
        <v>189.20705586419751</v>
      </c>
      <c r="Y87" s="23">
        <f t="shared" si="2"/>
        <v>214.12159999999997</v>
      </c>
      <c r="Z87" s="23">
        <f t="shared" si="3"/>
        <v>186.35714811728397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159.10071666666667</v>
      </c>
      <c r="AJ87" s="9">
        <f t="shared" si="8"/>
        <v>0.42548034580262373</v>
      </c>
      <c r="AK87" s="9">
        <f t="shared" si="9"/>
        <v>0.42548034580262373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Forward!K88*(1+SUM($B88:$B$228))+(-'Swap - Encargos'!B5-'Swap - Encargos'!$M5-'Swap - Encargos'!$L5)*(1+SUM($B88:$B$228))+('Swap - Encargos'!X5)*(1+SUM($B88:$B$228))</f>
        <v>207.51800000000003</v>
      </c>
      <c r="L88" s="4">
        <f>Forward!L88*(1+SUM($B88:$B$228))+(-'Swap - Encargos'!C5-'Swap - Encargos'!$M5-'Swap - Encargos'!$L5)*(1+SUM($B88:$B$228))+('Swap - Encargos'!Y5)*(1+SUM($B88:$B$228))</f>
        <v>276.28850000000006</v>
      </c>
      <c r="M88" s="4">
        <f>Forward!M88*(1+SUM($B88:$B$228))+(-'Swap - Encargos'!D5-'Swap - Encargos'!$M5-'Swap - Encargos'!$L5)*(1+SUM($B88:$B$228))+('Swap - Encargos'!Z5)*(1+SUM($B88:$B$228))</f>
        <v>241.3</v>
      </c>
      <c r="N88" s="4">
        <f>Forward!N88*(1+SUM($B88:$B$228))+(-'Swap - Encargos'!E5-'Swap - Encargos'!$M5-'Swap - Encargos'!$L5)*(1+SUM($B88:$B$228))+('Swap - Encargos'!AA5)*(1+SUM($B88:$B$228))</f>
        <v>211.13750000000002</v>
      </c>
      <c r="O88" s="4">
        <f>Forward!O88*(1+SUM($B88:$B$228))+(-'Swap - Encargos'!F5-'Swap - Encargos'!$M5-'Swap - Encargos'!$L5)*(1+SUM($B88:$B$228))+('Swap - Encargos'!AB5)*(1+SUM($B88:$B$228))</f>
        <v>209.93100000000004</v>
      </c>
      <c r="P88" s="4">
        <f>Forward!P88*(1+SUM($B88:$B$228))+(-'Swap - Encargos'!G5-'Swap - Encargos'!$M5-'Swap - Encargos'!$L5)*(1+SUM($B88:$B$228))+('Swap - Encargos'!AC5)*(1+SUM($B88:$B$228))</f>
        <v>201.48550000000003</v>
      </c>
      <c r="Q88" s="4">
        <f>Forward!Q88*(1+SUM($B88:$B$228))+(-'Swap - Encargos'!H5-'Swap - Encargos'!$M5-'Swap - Encargos'!$L5)*(1+SUM($B88:$B$228))+('Swap - Encargos'!AD5)*(1+SUM($B88:$B$228))</f>
        <v>196.65950000000001</v>
      </c>
      <c r="R88" s="4">
        <f>Forward!R88*(1+SUM($B88:$B$228))+(-'Swap - Encargos'!I5-'Swap - Encargos'!$M5-'Swap - Encargos'!$L5)*(1+SUM($B88:$B$228))+('Swap - Encargos'!AE5)*(1+SUM($B88:$B$228))</f>
        <v>194.24650000000003</v>
      </c>
      <c r="S88" s="4">
        <f>Forward!S88*(1+SUM($B88:$B$228))+(-'Swap - Encargos'!J5-'Swap - Encargos'!$M5-'Swap - Encargos'!$L5)*(1+SUM($B88:$B$228))+('Swap - Encargos'!AF5)*(1+SUM($B88:$B$228))</f>
        <v>189.4205</v>
      </c>
      <c r="T88" s="4">
        <f>Forward!T88*(1+SUM($B88:$B$228))+(-'Swap - Encargos'!K5-'Swap - Encargos'!$M5-'Swap - Encargos'!$L5)*(1+SUM($B88:$B$228))+('Swap - Encargos'!AG5)*(1+SUM($B88:$B$228))</f>
        <v>182.18150000000003</v>
      </c>
      <c r="U88" s="4">
        <f>Forward!U88*(1+SUM($B88:$B$228))</f>
        <v>0</v>
      </c>
      <c r="V88" s="6"/>
      <c r="W88" s="20">
        <f t="shared" si="0"/>
        <v>241.90325000000004</v>
      </c>
      <c r="X88" s="20">
        <f t="shared" si="1"/>
        <v>189.20705586419751</v>
      </c>
      <c r="Y88" s="23">
        <f t="shared" si="2"/>
        <v>229.0339166666667</v>
      </c>
      <c r="Z88" s="23">
        <f t="shared" si="3"/>
        <v>186.35714811728397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132.02874999999992</v>
      </c>
      <c r="AJ88" s="9">
        <f t="shared" si="8"/>
        <v>0.35308224490014206</v>
      </c>
      <c r="AK88" s="9">
        <f t="shared" si="9"/>
        <v>0.35308224490014206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Forward!K89*(1+SUM($B89:$B$228))+(-'Swap - Encargos'!B6-'Swap - Encargos'!$M6-'Swap - Encargos'!$L6)*(1+SUM($B89:$B$228))+('Swap - Encargos'!X6)*(1+SUM($B89:$B$228))</f>
        <v>180.9256</v>
      </c>
      <c r="L89" s="4">
        <f>Forward!L89*(1+SUM($B89:$B$228))+(-'Swap - Encargos'!C6-'Swap - Encargos'!$M6-'Swap - Encargos'!$L6)*(1+SUM($B89:$B$228))+('Swap - Encargos'!Y6)*(1+SUM($B89:$B$228))</f>
        <v>263.05630000000002</v>
      </c>
      <c r="M89" s="4">
        <f>Forward!M89*(1+SUM($B89:$B$228))+(-'Swap - Encargos'!D6-'Swap - Encargos'!$M6-'Swap - Encargos'!$L6)*(1+SUM($B89:$B$228))+('Swap - Encargos'!Z6)*(1+SUM($B89:$B$228))</f>
        <v>245.20180000000005</v>
      </c>
      <c r="N89" s="4">
        <f>Forward!N89*(1+SUM($B89:$B$228))+(-'Swap - Encargos'!E6-'Swap - Encargos'!$M6-'Swap - Encargos'!$L6)*(1+SUM($B89:$B$228))+('Swap - Encargos'!AA6)*(1+SUM($B89:$B$228))</f>
        <v>214.25400000000002</v>
      </c>
      <c r="O89" s="4">
        <f>Forward!O89*(1+SUM($B89:$B$228))+(-'Swap - Encargos'!F6-'Swap - Encargos'!$M6-'Swap - Encargos'!$L6)*(1+SUM($B89:$B$228))+('Swap - Encargos'!AB6)*(1+SUM($B89:$B$228))</f>
        <v>203.54130000000001</v>
      </c>
      <c r="P89" s="4">
        <f>Forward!P89*(1+SUM($B89:$B$228))+(-'Swap - Encargos'!G6-'Swap - Encargos'!$M6-'Swap - Encargos'!$L6)*(1+SUM($B89:$B$228))+('Swap - Encargos'!AC6)*(1+SUM($B89:$B$228))</f>
        <v>199.97040000000004</v>
      </c>
      <c r="Q89" s="4">
        <f>Forward!Q89*(1+SUM($B89:$B$228))+(-'Swap - Encargos'!H6-'Swap - Encargos'!$M6-'Swap - Encargos'!$L6)*(1+SUM($B89:$B$228))+('Swap - Encargos'!AD6)*(1+SUM($B89:$B$228))</f>
        <v>196.39950000000002</v>
      </c>
      <c r="R89" s="4">
        <f>Forward!R89*(1+SUM($B89:$B$228))+(-'Swap - Encargos'!I6-'Swap - Encargos'!$M6-'Swap - Encargos'!$L6)*(1+SUM($B89:$B$228))+('Swap - Encargos'!AE6)*(1+SUM($B89:$B$228))</f>
        <v>191.63830000000002</v>
      </c>
      <c r="S89" s="4">
        <f>Forward!S89*(1+SUM($B89:$B$228))+(-'Swap - Encargos'!J6-'Swap - Encargos'!$M6-'Swap - Encargos'!$L6)*(1+SUM($B89:$B$228))+('Swap - Encargos'!AF6)*(1+SUM($B89:$B$228))</f>
        <v>188.06740000000002</v>
      </c>
      <c r="T89" s="4">
        <f>Forward!T89*(1+SUM($B89:$B$228))+(-'Swap - Encargos'!K6-'Swap - Encargos'!$M6-'Swap - Encargos'!$L6)*(1+SUM($B89:$B$228))+('Swap - Encargos'!AG6)*(1+SUM($B89:$B$228))</f>
        <v>183.30620000000002</v>
      </c>
      <c r="U89" s="4">
        <f>Forward!U89*(1+SUM($B89:$B$228))</f>
        <v>0</v>
      </c>
      <c r="V89" s="6"/>
      <c r="W89" s="20">
        <f t="shared" si="0"/>
        <v>232.5052666666667</v>
      </c>
      <c r="X89" s="20">
        <f t="shared" si="1"/>
        <v>189.20705586419751</v>
      </c>
      <c r="Y89" s="23">
        <f t="shared" si="2"/>
        <v>222.34804000000003</v>
      </c>
      <c r="Z89" s="23">
        <f t="shared" si="3"/>
        <v>186.35714811728397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141.42673333333326</v>
      </c>
      <c r="AJ89" s="9">
        <f t="shared" si="8"/>
        <v>0.37821511219508702</v>
      </c>
      <c r="AK89" s="9">
        <f t="shared" si="9"/>
        <v>0.37821511219508702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Forward!K90*(1+SUM($B90:$B$228))+(-'Swap - Encargos'!B7-'Swap - Encargos'!$M7-'Swap - Encargos'!$L7)*(1+SUM($B90:$B$228))+('Swap - Encargos'!X7)*(1+SUM($B90:$B$228))</f>
        <v>176.95500000000001</v>
      </c>
      <c r="L90" s="4">
        <f>Forward!L90*(1+SUM($B90:$B$228))+(-'Swap - Encargos'!C7-'Swap - Encargos'!$M7-'Swap - Encargos'!$L7)*(1+SUM($B90:$B$228))+('Swap - Encargos'!Y7)*(1+SUM($B90:$B$228))</f>
        <v>234.76029999999997</v>
      </c>
      <c r="M90" s="4">
        <f>Forward!M90*(1+SUM($B90:$B$228))+(-'Swap - Encargos'!D7-'Swap - Encargos'!$M7-'Swap - Encargos'!$L7)*(1+SUM($B90:$B$228))+('Swap - Encargos'!Z7)*(1+SUM($B90:$B$228))</f>
        <v>240.65879999999996</v>
      </c>
      <c r="N90" s="4">
        <f>Forward!N90*(1+SUM($B90:$B$228))+(-'Swap - Encargos'!E7-'Swap - Encargos'!$M7-'Swap - Encargos'!$L7)*(1+SUM($B90:$B$228))+('Swap - Encargos'!AA7)*(1+SUM($B90:$B$228))</f>
        <v>227.68209999999999</v>
      </c>
      <c r="O90" s="4">
        <f>Forward!O90*(1+SUM($B90:$B$228))+(-'Swap - Encargos'!F7-'Swap - Encargos'!$M7-'Swap - Encargos'!$L7)*(1+SUM($B90:$B$228))+('Swap - Encargos'!AB7)*(1+SUM($B90:$B$228))</f>
        <v>207.62719999999999</v>
      </c>
      <c r="P90" s="4">
        <f>Forward!P90*(1+SUM($B90:$B$228))+(-'Swap - Encargos'!G7-'Swap - Encargos'!$M7-'Swap - Encargos'!$L7)*(1+SUM($B90:$B$228))+('Swap - Encargos'!AC7)*(1+SUM($B90:$B$228))</f>
        <v>205.26779999999997</v>
      </c>
      <c r="Q90" s="4">
        <f>Forward!Q90*(1+SUM($B90:$B$228))+(-'Swap - Encargos'!H7-'Swap - Encargos'!$M7-'Swap - Encargos'!$L7)*(1+SUM($B90:$B$228))+('Swap - Encargos'!AD7)*(1+SUM($B90:$B$228))</f>
        <v>202.90839999999997</v>
      </c>
      <c r="R90" s="4">
        <f>Forward!R90*(1+SUM($B90:$B$228))+(-'Swap - Encargos'!I7-'Swap - Encargos'!$M7-'Swap - Encargos'!$L7)*(1+SUM($B90:$B$228))+('Swap - Encargos'!AE7)*(1+SUM($B90:$B$228))</f>
        <v>198.18959999999998</v>
      </c>
      <c r="S90" s="4">
        <f>Forward!S90*(1+SUM($B90:$B$228))+(-'Swap - Encargos'!J7-'Swap - Encargos'!$M7-'Swap - Encargos'!$L7)*(1+SUM($B90:$B$228))+('Swap - Encargos'!AF7)*(1+SUM($B90:$B$228))</f>
        <v>191.11139999999997</v>
      </c>
      <c r="T90" s="4">
        <f>Forward!T90*(1+SUM($B90:$B$228))+(-'Swap - Encargos'!K7-'Swap - Encargos'!$M7-'Swap - Encargos'!$L7)*(1+SUM($B90:$B$228))+('Swap - Encargos'!AG7)*(1+SUM($B90:$B$228))</f>
        <v>188.75200000000001</v>
      </c>
      <c r="U90" s="4">
        <f>Forward!U90*(1+SUM($B90:$B$228))</f>
        <v>0</v>
      </c>
      <c r="V90" s="6"/>
      <c r="W90" s="20">
        <f t="shared" si="0"/>
        <v>223.09437777777779</v>
      </c>
      <c r="X90" s="20">
        <f t="shared" si="1"/>
        <v>189.20705586419751</v>
      </c>
      <c r="Y90" s="23">
        <f t="shared" si="2"/>
        <v>219.42419999999998</v>
      </c>
      <c r="Z90" s="23">
        <f t="shared" si="3"/>
        <v>186.35714811728397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150.83762222222217</v>
      </c>
      <c r="AJ90" s="9">
        <f t="shared" si="8"/>
        <v>0.40338249259817877</v>
      </c>
      <c r="AK90" s="9">
        <f t="shared" si="9"/>
        <v>0.40338249259817877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Forward!K91*(1+SUM($B91:$B$228))+(-'Swap - Encargos'!B8-'Swap - Encargos'!$M8-'Swap - Encargos'!$L8)*(1+SUM($B91:$B$228))+('Swap - Encargos'!X8)*(1+SUM($B91:$B$228))</f>
        <v>169.20000000000002</v>
      </c>
      <c r="L91" s="4">
        <f>Forward!L91*(1+SUM($B91:$B$228))+(-'Swap - Encargos'!C8-'Swap - Encargos'!$M8-'Swap - Encargos'!$L8)*(1+SUM($B91:$B$228))+('Swap - Encargos'!Y8)*(1+SUM($B91:$B$228))</f>
        <v>237.35000000000002</v>
      </c>
      <c r="M91" s="4">
        <f>Forward!M91*(1+SUM($B91:$B$228))+(-'Swap - Encargos'!D8-'Swap - Encargos'!$M8-'Swap - Encargos'!$L8)*(1+SUM($B91:$B$228))+('Swap - Encargos'!Z8)*(1+SUM($B91:$B$228))</f>
        <v>235.00000000000006</v>
      </c>
      <c r="N91" s="4">
        <f>Forward!N91*(1+SUM($B91:$B$228))+(-'Swap - Encargos'!E8-'Swap - Encargos'!$M8-'Swap - Encargos'!$L8)*(1+SUM($B91:$B$228))+('Swap - Encargos'!AA8)*(1+SUM($B91:$B$228))</f>
        <v>205.62500000000003</v>
      </c>
      <c r="O91" s="4">
        <f>Forward!O91*(1+SUM($B91:$B$228))+(-'Swap - Encargos'!F8-'Swap - Encargos'!$M8-'Swap - Encargos'!$L8)*(1+SUM($B91:$B$228))+('Swap - Encargos'!AB8)*(1+SUM($B91:$B$228))</f>
        <v>197.40000000000003</v>
      </c>
      <c r="P91" s="4">
        <f>Forward!P91*(1+SUM($B91:$B$228))+(-'Swap - Encargos'!G8-'Swap - Encargos'!$M8-'Swap - Encargos'!$L8)*(1+SUM($B91:$B$228))+('Swap - Encargos'!AC8)*(1+SUM($B91:$B$228))</f>
        <v>198.57500000000002</v>
      </c>
      <c r="Q91" s="4">
        <f>Forward!Q91*(1+SUM($B91:$B$228))+(-'Swap - Encargos'!H8-'Swap - Encargos'!$M8-'Swap - Encargos'!$L8)*(1+SUM($B91:$B$228))+('Swap - Encargos'!AD8)*(1+SUM($B91:$B$228))</f>
        <v>192.70000000000002</v>
      </c>
      <c r="R91" s="4">
        <f>Forward!R91*(1+SUM($B91:$B$228))+(-'Swap - Encargos'!I8-'Swap - Encargos'!$M8-'Swap - Encargos'!$L8)*(1+SUM($B91:$B$228))+('Swap - Encargos'!AE8)*(1+SUM($B91:$B$228))</f>
        <v>191.52500000000001</v>
      </c>
      <c r="S91" s="4">
        <f>Forward!S91*(1+SUM($B91:$B$228))+(-'Swap - Encargos'!J8-'Swap - Encargos'!$M8-'Swap - Encargos'!$L8)*(1+SUM($B91:$B$228))+('Swap - Encargos'!AF8)*(1+SUM($B91:$B$228))</f>
        <v>186.82500000000002</v>
      </c>
      <c r="T91" s="4">
        <f>Forward!T91*(1+SUM($B91:$B$228))+(-'Swap - Encargos'!K8-'Swap - Encargos'!$M8-'Swap - Encargos'!$L8)*(1+SUM($B91:$B$228))+('Swap - Encargos'!AG8)*(1+SUM($B91:$B$228))</f>
        <v>179.77500000000001</v>
      </c>
      <c r="U91" s="4">
        <f>Forward!U91*(1+SUM($B91:$B$228))</f>
        <v>0</v>
      </c>
      <c r="V91" s="6"/>
      <c r="W91" s="20">
        <f t="shared" si="0"/>
        <v>218.90902777777782</v>
      </c>
      <c r="X91" s="20">
        <f t="shared" si="1"/>
        <v>189.20705586419751</v>
      </c>
      <c r="Y91" s="23">
        <f t="shared" si="2"/>
        <v>211.36291666666668</v>
      </c>
      <c r="Z91" s="23">
        <f t="shared" si="3"/>
        <v>186.35714811728397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155.02297222222214</v>
      </c>
      <c r="AJ91" s="9">
        <f t="shared" si="8"/>
        <v>0.41457530305569501</v>
      </c>
      <c r="AK91" s="9">
        <f t="shared" si="9"/>
        <v>0.41457530305569501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Forward!K92*(1+SUM($B92:$B$228))+(-'Swap - Encargos'!B9-'Swap - Encargos'!$M9-'Swap - Encargos'!$L9)*(1+SUM($B92:$B$228))+('Swap - Encargos'!X9)*(1+SUM($B92:$B$228))</f>
        <v>88.790800000000004</v>
      </c>
      <c r="L92" s="4">
        <f>Forward!L92*(1+SUM($B92:$B$228))+(-'Swap - Encargos'!C9-'Swap - Encargos'!$M9-'Swap - Encargos'!$L9)*(1+SUM($B92:$B$228))+('Swap - Encargos'!Y9)*(1+SUM($B92:$B$228))</f>
        <v>221.97700000000003</v>
      </c>
      <c r="M92" s="4">
        <f>Forward!M92*(1+SUM($B92:$B$228))+(-'Swap - Encargos'!D9-'Swap - Encargos'!$M9-'Swap - Encargos'!$L9)*(1+SUM($B92:$B$228))+('Swap - Encargos'!Z9)*(1+SUM($B92:$B$228))</f>
        <v>224.31360000000001</v>
      </c>
      <c r="N92" s="4">
        <f>Forward!N92*(1+SUM($B92:$B$228))+(-'Swap - Encargos'!E9-'Swap - Encargos'!$M9-'Swap - Encargos'!$L9)*(1+SUM($B92:$B$228))+('Swap - Encargos'!AA9)*(1+SUM($B92:$B$228))</f>
        <v>211.4623</v>
      </c>
      <c r="O92" s="4">
        <f>Forward!O92*(1+SUM($B92:$B$228))+(-'Swap - Encargos'!F9-'Swap - Encargos'!$M9-'Swap - Encargos'!$L9)*(1+SUM($B92:$B$228))+('Swap - Encargos'!AB9)*(1+SUM($B92:$B$228))</f>
        <v>197.44270000000003</v>
      </c>
      <c r="P92" s="4">
        <f>Forward!P92*(1+SUM($B92:$B$228))+(-'Swap - Encargos'!G9-'Swap - Encargos'!$M9-'Swap - Encargos'!$L9)*(1+SUM($B92:$B$228))+('Swap - Encargos'!AC9)*(1+SUM($B92:$B$228))</f>
        <v>198.61100000000002</v>
      </c>
      <c r="Q92" s="4">
        <f>Forward!Q92*(1+SUM($B92:$B$228))+(-'Swap - Encargos'!H9-'Swap - Encargos'!$M9-'Swap - Encargos'!$L9)*(1+SUM($B92:$B$228))+('Swap - Encargos'!AD9)*(1+SUM($B92:$B$228))</f>
        <v>193.93780000000004</v>
      </c>
      <c r="R92" s="4">
        <f>Forward!R92*(1+SUM($B92:$B$228))+(-'Swap - Encargos'!I9-'Swap - Encargos'!$M9-'Swap - Encargos'!$L9)*(1+SUM($B92:$B$228))+('Swap - Encargos'!AE9)*(1+SUM($B92:$B$228))</f>
        <v>189.26460000000003</v>
      </c>
      <c r="S92" s="4">
        <f>Forward!S92*(1+SUM($B92:$B$228))+(-'Swap - Encargos'!J9-'Swap - Encargos'!$M9-'Swap - Encargos'!$L9)*(1+SUM($B92:$B$228))+('Swap - Encargos'!AF9)*(1+SUM($B92:$B$228))</f>
        <v>184.59140000000002</v>
      </c>
      <c r="T92" s="4">
        <f>Forward!T92*(1+SUM($B92:$B$228))+(-'Swap - Encargos'!K9-'Swap - Encargos'!$M9-'Swap - Encargos'!$L9)*(1+SUM($B92:$B$228))+('Swap - Encargos'!AG9)*(1+SUM($B92:$B$228))</f>
        <v>181.08650000000003</v>
      </c>
      <c r="U92" s="4">
        <f>Forward!U92*(1+SUM($B92:$B$228))</f>
        <v>0</v>
      </c>
      <c r="V92" s="6"/>
      <c r="W92" s="20">
        <f t="shared" si="0"/>
        <v>198.80571666666665</v>
      </c>
      <c r="X92" s="20">
        <f t="shared" si="1"/>
        <v>189.20705586419751</v>
      </c>
      <c r="Y92" s="23">
        <f t="shared" si="2"/>
        <v>199.77930000000003</v>
      </c>
      <c r="Z92" s="23">
        <f t="shared" si="3"/>
        <v>186.35714811728397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175.1262833333333</v>
      </c>
      <c r="AJ92" s="9">
        <f t="shared" si="8"/>
        <v>0.46833724670082616</v>
      </c>
      <c r="AK92" s="9">
        <f t="shared" si="9"/>
        <v>0.46833724670082616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Forward!K93*(1+SUM($B93:$B$228))+(-'Swap - Encargos'!B10-'Swap - Encargos'!$M10-'Swap - Encargos'!$L10)*(1+SUM($B93:$B$228))+('Swap - Encargos'!X10)*(1+SUM($B93:$B$228))</f>
        <v>104.5839</v>
      </c>
      <c r="L93" s="4">
        <f>Forward!L93*(1+SUM($B93:$B$228))+(-'Swap - Encargos'!C10-'Swap - Encargos'!$M10-'Swap - Encargos'!$L10)*(1+SUM($B93:$B$228))+('Swap - Encargos'!Y10)*(1+SUM($B93:$B$228))</f>
        <v>212.69309999999999</v>
      </c>
      <c r="M93" s="4">
        <f>Forward!M93*(1+SUM($B93:$B$228))+(-'Swap - Encargos'!D10-'Swap - Encargos'!$M10-'Swap - Encargos'!$L10)*(1+SUM($B93:$B$228))+('Swap - Encargos'!Z10)*(1+SUM($B93:$B$228))</f>
        <v>213.8682</v>
      </c>
      <c r="N93" s="4">
        <f>Forward!N93*(1+SUM($B93:$B$228))+(-'Swap - Encargos'!E10-'Swap - Encargos'!$M10-'Swap - Encargos'!$L10)*(1+SUM($B93:$B$228))+('Swap - Encargos'!AA10)*(1+SUM($B93:$B$228))</f>
        <v>202.1172</v>
      </c>
      <c r="O93" s="4">
        <f>Forward!O93*(1+SUM($B93:$B$228))+(-'Swap - Encargos'!F10-'Swap - Encargos'!$M10-'Swap - Encargos'!$L10)*(1+SUM($B93:$B$228))+('Swap - Encargos'!AB10)*(1+SUM($B93:$B$228))</f>
        <v>198.59190000000001</v>
      </c>
      <c r="P93" s="4">
        <f>Forward!P93*(1+SUM($B93:$B$228))+(-'Swap - Encargos'!G10-'Swap - Encargos'!$M10-'Swap - Encargos'!$L10)*(1+SUM($B93:$B$228))+('Swap - Encargos'!AC10)*(1+SUM($B93:$B$228))</f>
        <v>192.71640000000002</v>
      </c>
      <c r="Q93" s="4">
        <f>Forward!Q93*(1+SUM($B93:$B$228))+(-'Swap - Encargos'!H10-'Swap - Encargos'!$M10-'Swap - Encargos'!$L10)*(1+SUM($B93:$B$228))+('Swap - Encargos'!AD10)*(1+SUM($B93:$B$228))</f>
        <v>195.06660000000002</v>
      </c>
      <c r="R93" s="4">
        <f>Forward!R93*(1+SUM($B93:$B$228))+(-'Swap - Encargos'!I10-'Swap - Encargos'!$M10-'Swap - Encargos'!$L10)*(1+SUM($B93:$B$228))+('Swap - Encargos'!AE10)*(1+SUM($B93:$B$228))</f>
        <v>188.01599999999999</v>
      </c>
      <c r="S93" s="4">
        <f>Forward!S93*(1+SUM($B93:$B$228))+(-'Swap - Encargos'!J10-'Swap - Encargos'!$M10-'Swap - Encargos'!$L10)*(1+SUM($B93:$B$228))+('Swap - Encargos'!AF10)*(1+SUM($B93:$B$228))</f>
        <v>178.61520000000002</v>
      </c>
      <c r="T93" s="4">
        <f>Forward!T93*(1+SUM($B93:$B$228))+(-'Swap - Encargos'!K10-'Swap - Encargos'!$M10-'Swap - Encargos'!$L10)*(1+SUM($B93:$B$228))+('Swap - Encargos'!AG10)*(1+SUM($B93:$B$228))</f>
        <v>175.0899</v>
      </c>
      <c r="U93" s="4">
        <f>Forward!U93*(1+SUM($B93:$B$228))</f>
        <v>0</v>
      </c>
      <c r="V93" s="6"/>
      <c r="W93" s="20">
        <f t="shared" si="0"/>
        <v>196.01320833333335</v>
      </c>
      <c r="X93" s="20">
        <f t="shared" si="1"/>
        <v>189.20705586419751</v>
      </c>
      <c r="Y93" s="23">
        <f t="shared" si="2"/>
        <v>196.65298500000003</v>
      </c>
      <c r="Z93" s="23">
        <f t="shared" si="3"/>
        <v>186.35714811728397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177.91879166666661</v>
      </c>
      <c r="AJ93" s="9">
        <f t="shared" si="8"/>
        <v>0.47580520433305151</v>
      </c>
      <c r="AK93" s="9">
        <f t="shared" si="9"/>
        <v>0.47580520433305151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Forward!K94*(1+SUM($B94:$B$228))+(-'Swap - Encargos'!B11-'Swap - Encargos'!$M11-'Swap - Encargos'!$L11)*(1+SUM($B94:$B$228))+('Swap - Encargos'!X11)*(1+SUM($B94:$B$228))</f>
        <v>127.2996</v>
      </c>
      <c r="L94" s="4">
        <f>Forward!L94*(1+SUM($B94:$B$228))+(-'Swap - Encargos'!C11-'Swap - Encargos'!$M11-'Swap - Encargos'!$L11)*(1+SUM($B94:$B$228))+('Swap - Encargos'!Y11)*(1+SUM($B94:$B$228))</f>
        <v>194.4855</v>
      </c>
      <c r="M94" s="4">
        <f>Forward!M94*(1+SUM($B94:$B$228))+(-'Swap - Encargos'!D11-'Swap - Encargos'!$M11-'Swap - Encargos'!$L11)*(1+SUM($B94:$B$228))+('Swap - Encargos'!Z11)*(1+SUM($B94:$B$228))</f>
        <v>214.52339999999998</v>
      </c>
      <c r="N94" s="4">
        <f>Forward!N94*(1+SUM($B94:$B$228))+(-'Swap - Encargos'!E11-'Swap - Encargos'!$M11-'Swap - Encargos'!$L11)*(1+SUM($B94:$B$228))+('Swap - Encargos'!AA11)*(1+SUM($B94:$B$228))</f>
        <v>210.9873</v>
      </c>
      <c r="O94" s="4">
        <f>Forward!O94*(1+SUM($B94:$B$228))+(-'Swap - Encargos'!F11-'Swap - Encargos'!$M11-'Swap - Encargos'!$L11)*(1+SUM($B94:$B$228))+('Swap - Encargos'!AB11)*(1+SUM($B94:$B$228))</f>
        <v>199.20030000000003</v>
      </c>
      <c r="P94" s="4">
        <f>Forward!P94*(1+SUM($B94:$B$228))+(-'Swap - Encargos'!G11-'Swap - Encargos'!$M11-'Swap - Encargos'!$L11)*(1+SUM($B94:$B$228))+('Swap - Encargos'!AC11)*(1+SUM($B94:$B$228))</f>
        <v>195.66420000000002</v>
      </c>
      <c r="Q94" s="4">
        <f>Forward!Q94*(1+SUM($B94:$B$228))+(-'Swap - Encargos'!H11-'Swap - Encargos'!$M11-'Swap - Encargos'!$L11)*(1+SUM($B94:$B$228))+('Swap - Encargos'!AD11)*(1+SUM($B94:$B$228))</f>
        <v>190.9494</v>
      </c>
      <c r="R94" s="4">
        <f>Forward!R94*(1+SUM($B94:$B$228))+(-'Swap - Encargos'!I11-'Swap - Encargos'!$M11-'Swap - Encargos'!$L11)*(1+SUM($B94:$B$228))+('Swap - Encargos'!AE11)*(1+SUM($B94:$B$228))</f>
        <v>182.69850000000002</v>
      </c>
      <c r="S94" s="4">
        <f>Forward!S94*(1+SUM($B94:$B$228))+(-'Swap - Encargos'!J11-'Swap - Encargos'!$M11-'Swap - Encargos'!$L11)*(1+SUM($B94:$B$228))+('Swap - Encargos'!AF11)*(1+SUM($B94:$B$228))</f>
        <v>179.16240000000002</v>
      </c>
      <c r="T94" s="4">
        <f>Forward!T94*(1+SUM($B94:$B$228))+(-'Swap - Encargos'!K11-'Swap - Encargos'!$M11-'Swap - Encargos'!$L11)*(1+SUM($B94:$B$228))+('Swap - Encargos'!AG11)*(1+SUM($B94:$B$228))</f>
        <v>174.44760000000002</v>
      </c>
      <c r="U94" s="4">
        <f>Forward!U94*(1+SUM($B94:$B$228))</f>
        <v>0</v>
      </c>
      <c r="V94" s="6"/>
      <c r="W94" s="20">
        <f t="shared" si="0"/>
        <v>197.36676666666665</v>
      </c>
      <c r="X94" s="20">
        <f t="shared" si="1"/>
        <v>189.20705586419751</v>
      </c>
      <c r="Y94" s="23">
        <f t="shared" si="2"/>
        <v>198.4145</v>
      </c>
      <c r="Z94" s="23">
        <f t="shared" si="3"/>
        <v>186.35714811728397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176.56523333333331</v>
      </c>
      <c r="AJ94" s="9">
        <f t="shared" si="8"/>
        <v>0.47218540625924854</v>
      </c>
      <c r="AK94" s="9">
        <f t="shared" si="9"/>
        <v>0.47218540625924854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Forward!K95*(1+SUM($B95:$B$228))+(-'Swap - Encargos'!B12-'Swap - Encargos'!$M12-'Swap - Encargos'!$L12)*(1+SUM($B95:$B$228))+('Swap - Encargos'!X12)*(1+SUM($B95:$B$228))</f>
        <v>103.9808</v>
      </c>
      <c r="L95" s="4">
        <f>Forward!L95*(1+SUM($B95:$B$228))+(-'Swap - Encargos'!C12-'Swap - Encargos'!$M12-'Swap - Encargos'!$L12)*(1+SUM($B95:$B$228))+('Swap - Encargos'!Y12)*(1+SUM($B95:$B$228))</f>
        <v>165.42400000000001</v>
      </c>
      <c r="M95" s="4">
        <f>Forward!M95*(1+SUM($B95:$B$228))+(-'Swap - Encargos'!D12-'Swap - Encargos'!$M12-'Swap - Encargos'!$L12)*(1+SUM($B95:$B$228))+('Swap - Encargos'!Z12)*(1+SUM($B95:$B$228))</f>
        <v>187.87440000000001</v>
      </c>
      <c r="N95" s="4">
        <f>Forward!N95*(1+SUM($B95:$B$228))+(-'Swap - Encargos'!E12-'Swap - Encargos'!$M12-'Swap - Encargos'!$L12)*(1+SUM($B95:$B$228))+('Swap - Encargos'!AA12)*(1+SUM($B95:$B$228))</f>
        <v>192.60079999999999</v>
      </c>
      <c r="O95" s="4">
        <f>Forward!O95*(1+SUM($B95:$B$228))+(-'Swap - Encargos'!F12-'Swap - Encargos'!$M12-'Swap - Encargos'!$L12)*(1+SUM($B95:$B$228))+('Swap - Encargos'!AB12)*(1+SUM($B95:$B$228))</f>
        <v>186.69280000000003</v>
      </c>
      <c r="P95" s="4">
        <f>Forward!P95*(1+SUM($B95:$B$228))+(-'Swap - Encargos'!G12-'Swap - Encargos'!$M12-'Swap - Encargos'!$L12)*(1+SUM($B95:$B$228))+('Swap - Encargos'!AC12)*(1+SUM($B95:$B$228))</f>
        <v>181.96640000000002</v>
      </c>
      <c r="Q95" s="4">
        <f>Forward!Q95*(1+SUM($B95:$B$228))+(-'Swap - Encargos'!H12-'Swap - Encargos'!$M12-'Swap - Encargos'!$L12)*(1+SUM($B95:$B$228))+('Swap - Encargos'!AD12)*(1+SUM($B95:$B$228))</f>
        <v>178.42160000000001</v>
      </c>
      <c r="R95" s="4">
        <f>Forward!R95*(1+SUM($B95:$B$228))+(-'Swap - Encargos'!I12-'Swap - Encargos'!$M12-'Swap - Encargos'!$L12)*(1+SUM($B95:$B$228))+('Swap - Encargos'!AE12)*(1+SUM($B95:$B$228))</f>
        <v>174.8768</v>
      </c>
      <c r="S95" s="4">
        <f>Forward!S95*(1+SUM($B95:$B$228))+(-'Swap - Encargos'!J12-'Swap - Encargos'!$M12-'Swap - Encargos'!$L12)*(1+SUM($B95:$B$228))+('Swap - Encargos'!AF12)*(1+SUM($B95:$B$228))</f>
        <v>171.33199999999999</v>
      </c>
      <c r="T95" s="4">
        <f>Forward!T95*(1+SUM($B95:$B$228))+(-'Swap - Encargos'!K12-'Swap - Encargos'!$M12-'Swap - Encargos'!$L12)*(1+SUM($B95:$B$228))+('Swap - Encargos'!AG12)*(1+SUM($B95:$B$228))</f>
        <v>166.60560000000001</v>
      </c>
      <c r="U95" s="4">
        <f>Forward!U95*(1+SUM($B95:$B$228))</f>
        <v>0</v>
      </c>
      <c r="V95" s="6"/>
      <c r="W95" s="20">
        <f t="shared" si="0"/>
        <v>174.58139999999997</v>
      </c>
      <c r="X95" s="20">
        <f t="shared" si="1"/>
        <v>189.20705586419751</v>
      </c>
      <c r="Y95" s="23">
        <f t="shared" si="2"/>
        <v>179.01239999999999</v>
      </c>
      <c r="Z95" s="23">
        <f t="shared" si="3"/>
        <v>186.35714811728397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199.35059999999999</v>
      </c>
      <c r="AJ95" s="9">
        <f t="shared" si="8"/>
        <v>0.53311992554796062</v>
      </c>
      <c r="AK95" s="9">
        <f t="shared" si="9"/>
        <v>0.53311992554796062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Forward!K96*(1+SUM($B96:$B$228))+(-'Swap - Encargos'!B13-'Swap - Encargos'!$M13-'Swap - Encargos'!$L13)*(1+SUM($B96:$B$228))+('Swap - Encargos'!X13)*(1+SUM($B96:$B$228))</f>
        <v>96.407399999999996</v>
      </c>
      <c r="L96" s="4">
        <f>Forward!L96*(1+SUM($B96:$B$228))+(-'Swap - Encargos'!C13-'Swap - Encargos'!$M13-'Swap - Encargos'!$L13)*(1+SUM($B96:$B$228))+('Swap - Encargos'!Y13)*(1+SUM($B96:$B$228))</f>
        <v>116.39430000000002</v>
      </c>
      <c r="M96" s="4">
        <f>Forward!M96*(1+SUM($B96:$B$228))+(-'Swap - Encargos'!D13-'Swap - Encargos'!$M13-'Swap - Encargos'!$L13)*(1+SUM($B96:$B$228))+('Swap - Encargos'!Z13)*(1+SUM($B96:$B$228))</f>
        <v>162.24659999999997</v>
      </c>
      <c r="N96" s="4">
        <f>Forward!N96*(1+SUM($B96:$B$228))+(-'Swap - Encargos'!E13-'Swap - Encargos'!$M13-'Swap - Encargos'!$L13)*(1+SUM($B96:$B$228))+('Swap - Encargos'!AA13)*(1+SUM($B96:$B$228))</f>
        <v>174.00360000000001</v>
      </c>
      <c r="O96" s="4">
        <f>Forward!O96*(1+SUM($B96:$B$228))+(-'Swap - Encargos'!F13-'Swap - Encargos'!$M13-'Swap - Encargos'!$L13)*(1+SUM($B96:$B$228))+('Swap - Encargos'!AB13)*(1+SUM($B96:$B$228))</f>
        <v>168.1251</v>
      </c>
      <c r="P96" s="4">
        <f>Forward!P96*(1+SUM($B96:$B$228))+(-'Swap - Encargos'!G13-'Swap - Encargos'!$M13-'Swap - Encargos'!$L13)*(1+SUM($B96:$B$228))+('Swap - Encargos'!AC13)*(1+SUM($B96:$B$228))</f>
        <v>178.70640000000003</v>
      </c>
      <c r="Q96" s="4">
        <f>Forward!Q96*(1+SUM($B96:$B$228))+(-'Swap - Encargos'!H13-'Swap - Encargos'!$M13-'Swap - Encargos'!$L13)*(1+SUM($B96:$B$228))+('Swap - Encargos'!AD13)*(1+SUM($B96:$B$228))</f>
        <v>175.17929999999998</v>
      </c>
      <c r="R96" s="4">
        <f>Forward!R96*(1+SUM($B96:$B$228))+(-'Swap - Encargos'!I13-'Swap - Encargos'!$M13-'Swap - Encargos'!$L13)*(1+SUM($B96:$B$228))+('Swap - Encargos'!AE13)*(1+SUM($B96:$B$228))</f>
        <v>175.17929999999998</v>
      </c>
      <c r="S96" s="4">
        <f>Forward!S96*(1+SUM($B96:$B$228))+(-'Swap - Encargos'!J13-'Swap - Encargos'!$M13-'Swap - Encargos'!$L13)*(1+SUM($B96:$B$228))+('Swap - Encargos'!AF13)*(1+SUM($B96:$B$228))</f>
        <v>169.30079999999998</v>
      </c>
      <c r="T96" s="4">
        <f>Forward!T96*(1+SUM($B96:$B$228))+(-'Swap - Encargos'!K13-'Swap - Encargos'!$M13-'Swap - Encargos'!$L13)*(1+SUM($B96:$B$228))+('Swap - Encargos'!AG13)*(1+SUM($B96:$B$228))</f>
        <v>163.42229999999998</v>
      </c>
      <c r="U96" s="4">
        <f>Forward!U96*(1+SUM($B96:$B$228))</f>
        <v>0</v>
      </c>
      <c r="V96" s="6"/>
      <c r="W96" s="20">
        <f t="shared" si="0"/>
        <v>146.57060000000001</v>
      </c>
      <c r="X96" s="20">
        <f t="shared" si="1"/>
        <v>189.20705586419751</v>
      </c>
      <c r="Y96" s="23">
        <f t="shared" si="2"/>
        <v>157.15190000000001</v>
      </c>
      <c r="Z96" s="23">
        <f t="shared" si="3"/>
        <v>186.35714811728397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227.36139999999995</v>
      </c>
      <c r="AJ96" s="9">
        <f t="shared" si="8"/>
        <v>0.60802873249681755</v>
      </c>
      <c r="AK96" s="9">
        <f t="shared" si="9"/>
        <v>0.60802873249681755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Forward!K97*(1+SUM($B97:$B$228))+(-'Swap - Encargos'!B14-'Swap - Encargos'!$M14-'Swap - Encargos'!$L14)*(1+SUM($B97:$B$228))+('Swap - Encargos'!X14)*(1+SUM($B97:$B$228))</f>
        <v>100.7576</v>
      </c>
      <c r="L97" s="4">
        <f>Forward!L97*(1+SUM($B97:$B$228))+(-'Swap - Encargos'!C14-'Swap - Encargos'!$M14-'Swap - Encargos'!$L14)*(1+SUM($B97:$B$228))+('Swap - Encargos'!Y14)*(1+SUM($B97:$B$228))</f>
        <v>112.47359999999999</v>
      </c>
      <c r="M97" s="4">
        <f>Forward!M97*(1+SUM($B97:$B$228))+(-'Swap - Encargos'!D14-'Swap - Encargos'!$M14-'Swap - Encargos'!$L14)*(1+SUM($B97:$B$228))+('Swap - Encargos'!Z14)*(1+SUM($B97:$B$228))</f>
        <v>155.82279999999997</v>
      </c>
      <c r="N97" s="4">
        <f>Forward!N97*(1+SUM($B97:$B$228))+(-'Swap - Encargos'!E14-'Swap - Encargos'!$M14-'Swap - Encargos'!$L14)*(1+SUM($B97:$B$228))+('Swap - Encargos'!AA14)*(1+SUM($B97:$B$228))</f>
        <v>169.88200000000001</v>
      </c>
      <c r="O97" s="4">
        <f>Forward!O97*(1+SUM($B97:$B$228))+(-'Swap - Encargos'!F14-'Swap - Encargos'!$M14-'Swap - Encargos'!$L14)*(1+SUM($B97:$B$228))+('Swap - Encargos'!AB14)*(1+SUM($B97:$B$228))</f>
        <v>161.68079999999998</v>
      </c>
      <c r="P97" s="4">
        <f>Forward!P97*(1+SUM($B97:$B$228))+(-'Swap - Encargos'!G14-'Swap - Encargos'!$M14-'Swap - Encargos'!$L14)*(1+SUM($B97:$B$228))+('Swap - Encargos'!AC14)*(1+SUM($B97:$B$228))</f>
        <v>183.94120000000001</v>
      </c>
      <c r="Q97" s="4">
        <f>Forward!Q97*(1+SUM($B97:$B$228))+(-'Swap - Encargos'!H14-'Swap - Encargos'!$M14-'Swap - Encargos'!$L14)*(1+SUM($B97:$B$228))+('Swap - Encargos'!AD14)*(1+SUM($B97:$B$228))</f>
        <v>182.7696</v>
      </c>
      <c r="R97" s="4">
        <f>Forward!R97*(1+SUM($B97:$B$228))+(-'Swap - Encargos'!I14-'Swap - Encargos'!$M14-'Swap - Encargos'!$L14)*(1+SUM($B97:$B$228))+('Swap - Encargos'!AE14)*(1+SUM($B97:$B$228))</f>
        <v>171.05359999999999</v>
      </c>
      <c r="S97" s="4">
        <f>Forward!S97*(1+SUM($B97:$B$228))+(-'Swap - Encargos'!J14-'Swap - Encargos'!$M14-'Swap - Encargos'!$L14)*(1+SUM($B97:$B$228))+('Swap - Encargos'!AF14)*(1+SUM($B97:$B$228))</f>
        <v>167.53879999999998</v>
      </c>
      <c r="T97" s="4">
        <f>Forward!T97*(1+SUM($B97:$B$228))+(-'Swap - Encargos'!K14-'Swap - Encargos'!$M14-'Swap - Encargos'!$L14)*(1+SUM($B97:$B$228))+('Swap - Encargos'!AG14)*(1+SUM($B97:$B$228))</f>
        <v>161.68079999999998</v>
      </c>
      <c r="U97" s="4">
        <f>Forward!U97*(1+SUM($B97:$B$228))</f>
        <v>0</v>
      </c>
      <c r="V97" s="6"/>
      <c r="W97" s="20">
        <f t="shared" si="0"/>
        <v>144.13934444444442</v>
      </c>
      <c r="X97" s="20">
        <f t="shared" si="1"/>
        <v>189.20705586419751</v>
      </c>
      <c r="Y97" s="23">
        <f t="shared" si="2"/>
        <v>155.37368666666666</v>
      </c>
      <c r="Z97" s="23">
        <f t="shared" si="3"/>
        <v>186.35714811728397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229.79265555555554</v>
      </c>
      <c r="AJ97" s="9">
        <f t="shared" si="8"/>
        <v>0.61453059795779863</v>
      </c>
      <c r="AK97" s="9">
        <f t="shared" si="9"/>
        <v>0.61453059795779863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Forward!L98*(1+SUM($B98:$B$228))+(-'Swap - Encargos'!C15-'Swap - Encargos'!$M15-'Swap - Encargos'!$L15)*(1+SUM($B98:$B$228))+('Swap - Encargos'!Y15)*(1+SUM($B98:$B$228))</f>
        <v>104.88600000000001</v>
      </c>
      <c r="M98" s="4">
        <f>Forward!M98*(1+SUM($B98:$B$228))+(-'Swap - Encargos'!D15-'Swap - Encargos'!$M15-'Swap - Encargos'!$L15)*(1+SUM($B98:$B$228))+('Swap - Encargos'!Z15)*(1+SUM($B98:$B$228))</f>
        <v>124.6978</v>
      </c>
      <c r="N98" s="4">
        <f>Forward!N98*(1+SUM($B98:$B$228))+(-'Swap - Encargos'!E15-'Swap - Encargos'!$M15-'Swap - Encargos'!$L15)*(1+SUM($B98:$B$228))+('Swap - Encargos'!AA15)*(1+SUM($B98:$B$228))</f>
        <v>143.3442</v>
      </c>
      <c r="O98" s="4">
        <f>Forward!O98*(1+SUM($B98:$B$228))+(-'Swap - Encargos'!F15-'Swap - Encargos'!$M15-'Swap - Encargos'!$L15)*(1+SUM($B98:$B$228))+('Swap - Encargos'!AB15)*(1+SUM($B98:$B$228))</f>
        <v>157.32900000000001</v>
      </c>
      <c r="P98" s="4">
        <f>Forward!P98*(1+SUM($B98:$B$228))+(-'Swap - Encargos'!G15-'Swap - Encargos'!$M15-'Swap - Encargos'!$L15)*(1+SUM($B98:$B$228))+('Swap - Encargos'!AC15)*(1+SUM($B98:$B$228))</f>
        <v>186.46399999999997</v>
      </c>
      <c r="Q98" s="4">
        <f>Forward!Q98*(1+SUM($B98:$B$228))+(-'Swap - Encargos'!H15-'Swap - Encargos'!$M15-'Swap - Encargos'!$L15)*(1+SUM($B98:$B$228))+('Swap - Encargos'!AD15)*(1+SUM($B98:$B$228))</f>
        <v>181.80239999999998</v>
      </c>
      <c r="R98" s="4">
        <f>Forward!R98*(1+SUM($B98:$B$228))+(-'Swap - Encargos'!I15-'Swap - Encargos'!$M15-'Swap - Encargos'!$L15)*(1+SUM($B98:$B$228))+('Swap - Encargos'!AE15)*(1+SUM($B98:$B$228))</f>
        <v>177.14079999999998</v>
      </c>
      <c r="S98" s="4">
        <f>Forward!S98*(1+SUM($B98:$B$228))+(-'Swap - Encargos'!J15-'Swap - Encargos'!$M15-'Swap - Encargos'!$L15)*(1+SUM($B98:$B$228))+('Swap - Encargos'!AF15)*(1+SUM($B98:$B$228))</f>
        <v>173.6446</v>
      </c>
      <c r="T98" s="4">
        <f>Forward!T98*(1+SUM($B98:$B$228))+(-'Swap - Encargos'!K15-'Swap - Encargos'!$M15-'Swap - Encargos'!$L15)*(1+SUM($B98:$B$228))+('Swap - Encargos'!AG15)*(1+SUM($B98:$B$228))</f>
        <v>166.65219999999999</v>
      </c>
      <c r="U98" s="4">
        <f>Forward!U98*(1+SUM($B98:$B$228))</f>
        <v>0</v>
      </c>
      <c r="V98" s="6"/>
      <c r="W98" s="20">
        <f t="shared" si="0"/>
        <v>124.30933333333334</v>
      </c>
      <c r="X98" s="20">
        <f t="shared" si="1"/>
        <v>189.20705586419751</v>
      </c>
      <c r="Y98" s="23">
        <f t="shared" si="2"/>
        <v>143.3442</v>
      </c>
      <c r="Z98" s="23">
        <f t="shared" si="3"/>
        <v>186.35714811728397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244.88938666666664</v>
      </c>
      <c r="AJ98" s="9">
        <f t="shared" si="8"/>
        <v>0.66329966329966328</v>
      </c>
      <c r="AK98" s="9">
        <f t="shared" si="9"/>
        <v>0.66329966329966328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Forward!L99*(1+SUM($B99:$B$228))+(-'Swap - Encargos'!C16-'Swap - Encargos'!$M16-'Swap - Encargos'!$L16)*(1+SUM($B99:$B$228))+('Swap - Encargos'!Y16)*(1+SUM($B99:$B$228))</f>
        <v>107.88929999999999</v>
      </c>
      <c r="M99" s="4">
        <f>Forward!M99*(1+SUM($B99:$B$228))+(-'Swap - Encargos'!D16-'Swap - Encargos'!$M16-'Swap - Encargos'!$L16)*(1+SUM($B99:$B$228))+('Swap - Encargos'!Z16)*(1+SUM($B99:$B$228))</f>
        <v>116.00999999999999</v>
      </c>
      <c r="N99" s="4">
        <f>Forward!N99*(1+SUM($B99:$B$228))+(-'Swap - Encargos'!E16-'Swap - Encargos'!$M16-'Swap - Encargos'!$L16)*(1+SUM($B99:$B$228))+('Swap - Encargos'!AA16)*(1+SUM($B99:$B$228))</f>
        <v>129.93119999999999</v>
      </c>
      <c r="O99" s="4">
        <f>Forward!O99*(1+SUM($B99:$B$228))+(-'Swap - Encargos'!F16-'Swap - Encargos'!$M16-'Swap - Encargos'!$L16)*(1+SUM($B99:$B$228))+('Swap - Encargos'!AB16)*(1+SUM($B99:$B$228))</f>
        <v>147.33269999999999</v>
      </c>
      <c r="P99" s="4">
        <f>Forward!P99*(1+SUM($B99:$B$228))+(-'Swap - Encargos'!G16-'Swap - Encargos'!$M16-'Swap - Encargos'!$L16)*(1+SUM($B99:$B$228))+('Swap - Encargos'!AC16)*(1+SUM($B99:$B$228))</f>
        <v>192.57659999999998</v>
      </c>
      <c r="Q99" s="4">
        <f>Forward!Q99*(1+SUM($B99:$B$228))+(-'Swap - Encargos'!H16-'Swap - Encargos'!$M16-'Swap - Encargos'!$L16)*(1+SUM($B99:$B$228))+('Swap - Encargos'!AD16)*(1+SUM($B99:$B$228))</f>
        <v>187.93619999999999</v>
      </c>
      <c r="R99" s="4">
        <f>Forward!R99*(1+SUM($B99:$B$228))+(-'Swap - Encargos'!I16-'Swap - Encargos'!$M16-'Swap - Encargos'!$L16)*(1+SUM($B99:$B$228))+('Swap - Encargos'!AE16)*(1+SUM($B99:$B$228))</f>
        <v>179.81549999999999</v>
      </c>
      <c r="S99" s="4">
        <f>Forward!S99*(1+SUM($B99:$B$228))+(-'Swap - Encargos'!J16-'Swap - Encargos'!$M16-'Swap - Encargos'!$L16)*(1+SUM($B99:$B$228))+('Swap - Encargos'!AF16)*(1+SUM($B99:$B$228))</f>
        <v>177.49529999999999</v>
      </c>
      <c r="T99" s="4">
        <f>Forward!T99*(1+SUM($B99:$B$228))+(-'Swap - Encargos'!K16-'Swap - Encargos'!$M16-'Swap - Encargos'!$L16)*(1+SUM($B99:$B$228))+('Swap - Encargos'!AG16)*(1+SUM($B99:$B$228))</f>
        <v>170.53469999999999</v>
      </c>
      <c r="U99" s="4">
        <f>Forward!U99*(1+SUM($B99:$B$228))</f>
        <v>0</v>
      </c>
      <c r="V99" s="6"/>
      <c r="W99" s="20">
        <f t="shared" si="0"/>
        <v>119.03914999999999</v>
      </c>
      <c r="X99" s="20">
        <f t="shared" si="1"/>
        <v>189.20705586419751</v>
      </c>
      <c r="Y99" s="23">
        <f t="shared" si="2"/>
        <v>140.08207499999997</v>
      </c>
      <c r="Z99" s="23">
        <f t="shared" si="3"/>
        <v>186.35714811728397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250.15956999999997</v>
      </c>
      <c r="AJ99" s="9">
        <f t="shared" si="8"/>
        <v>0.67757431553392167</v>
      </c>
      <c r="AK99" s="9">
        <f t="shared" si="9"/>
        <v>0.67757431553392167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Forward!L100*(1+SUM($B100:$B$228))+(-'Swap - Encargos'!C17-'Swap - Encargos'!$M17-'Swap - Encargos'!$L17)*(1+SUM($B100:$B$228))+('Swap - Encargos'!Y17)*(1+SUM($B100:$B$228))</f>
        <v>104.8047</v>
      </c>
      <c r="M100" s="4">
        <f>Forward!M100*(1+SUM($B100:$B$228))+(-'Swap - Encargos'!D17-'Swap - Encargos'!$M17-'Swap - Encargos'!$L17)*(1+SUM($B100:$B$228))+('Swap - Encargos'!Z17)*(1+SUM($B100:$B$228))</f>
        <v>119.77679999999998</v>
      </c>
      <c r="N100" s="4">
        <f>Forward!N100*(1+SUM($B100:$B$228))+(-'Swap - Encargos'!E17-'Swap - Encargos'!$M17-'Swap - Encargos'!$L17)*(1+SUM($B100:$B$228))+('Swap - Encargos'!AA17)*(1+SUM($B100:$B$228))</f>
        <v>122.0802</v>
      </c>
      <c r="O100" s="4">
        <f>Forward!O100*(1+SUM($B100:$B$228))+(-'Swap - Encargos'!F17-'Swap - Encargos'!$M17-'Swap - Encargos'!$L17)*(1+SUM($B100:$B$228))+('Swap - Encargos'!AB17)*(1+SUM($B100:$B$228))</f>
        <v>135.9006</v>
      </c>
      <c r="P100" s="4">
        <f>Forward!P100*(1+SUM($B100:$B$228))+(-'Swap - Encargos'!G17-'Swap - Encargos'!$M17-'Swap - Encargos'!$L17)*(1+SUM($B100:$B$228))+('Swap - Encargos'!AC17)*(1+SUM($B100:$B$228))</f>
        <v>161.238</v>
      </c>
      <c r="Q100" s="4">
        <f>Forward!Q100*(1+SUM($B100:$B$228))+(-'Swap - Encargos'!H17-'Swap - Encargos'!$M17-'Swap - Encargos'!$L17)*(1+SUM($B100:$B$228))+('Swap - Encargos'!AD17)*(1+SUM($B100:$B$228))</f>
        <v>179.6652</v>
      </c>
      <c r="R100" s="4">
        <f>Forward!R100*(1+SUM($B100:$B$228))+(-'Swap - Encargos'!I17-'Swap - Encargos'!$M17-'Swap - Encargos'!$L17)*(1+SUM($B100:$B$228))+('Swap - Encargos'!AE17)*(1+SUM($B100:$B$228))</f>
        <v>169.29989999999998</v>
      </c>
      <c r="S100" s="4">
        <f>Forward!S100*(1+SUM($B100:$B$228))+(-'Swap - Encargos'!J17-'Swap - Encargos'!$M17-'Swap - Encargos'!$L17)*(1+SUM($B100:$B$228))+('Swap - Encargos'!AF17)*(1+SUM($B100:$B$228))</f>
        <v>168.1482</v>
      </c>
      <c r="T100" s="4">
        <f>Forward!T100*(1+SUM($B100:$B$228))+(-'Swap - Encargos'!K17-'Swap - Encargos'!$M17-'Swap - Encargos'!$L17)*(1+SUM($B100:$B$228))+('Swap - Encargos'!AG17)*(1+SUM($B100:$B$228))</f>
        <v>160.08629999999999</v>
      </c>
      <c r="U100" s="4">
        <f>Forward!U100*(1+SUM($B100:$B$228))</f>
        <v>0</v>
      </c>
      <c r="V100" s="6"/>
      <c r="W100" s="20">
        <f t="shared" si="0"/>
        <v>117.28145000000001</v>
      </c>
      <c r="X100" s="20">
        <f t="shared" si="1"/>
        <v>189.20705586419751</v>
      </c>
      <c r="Y100" s="23">
        <f t="shared" si="2"/>
        <v>131.25541000000001</v>
      </c>
      <c r="Z100" s="23">
        <f t="shared" si="3"/>
        <v>186.35714811728397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251.91726999999997</v>
      </c>
      <c r="AJ100" s="9">
        <f t="shared" si="8"/>
        <v>0.68233516627576607</v>
      </c>
      <c r="AK100" s="9">
        <f t="shared" si="9"/>
        <v>0.68233516627576607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Forward!L101*(1+SUM($B101:$B$228))+(-'Swap - Encargos'!C18-'Swap - Encargos'!$M18-'Swap - Encargos'!$L18)*(1+SUM($B101:$B$228))+('Swap - Encargos'!Y18)*(1+SUM($B101:$B$228))</f>
        <v>96.1464</v>
      </c>
      <c r="M101" s="4">
        <f>Forward!M101*(1+SUM($B101:$B$228))+(-'Swap - Encargos'!D18-'Swap - Encargos'!$M18-'Swap - Encargos'!$L18)*(1+SUM($B101:$B$228))+('Swap - Encargos'!Z18)*(1+SUM($B101:$B$228))</f>
        <v>103.01400000000001</v>
      </c>
      <c r="N101" s="4">
        <f>Forward!N101*(1+SUM($B101:$B$228))+(-'Swap - Encargos'!E18-'Swap - Encargos'!$M18-'Swap - Encargos'!$L18)*(1+SUM($B101:$B$228))+('Swap - Encargos'!AA18)*(1+SUM($B101:$B$228))</f>
        <v>107.59240000000003</v>
      </c>
      <c r="O101" s="4">
        <f>Forward!O101*(1+SUM($B101:$B$228))+(-'Swap - Encargos'!F18-'Swap - Encargos'!$M18-'Swap - Encargos'!$L18)*(1+SUM($B101:$B$228))+('Swap - Encargos'!AB18)*(1+SUM($B101:$B$228))</f>
        <v>123.61680000000001</v>
      </c>
      <c r="P101" s="4">
        <f>Forward!P101*(1+SUM($B101:$B$228))+(-'Swap - Encargos'!G18-'Swap - Encargos'!$M18-'Swap - Encargos'!$L18)*(1+SUM($B101:$B$228))+('Swap - Encargos'!AC18)*(1+SUM($B101:$B$228))</f>
        <v>152.23179999999999</v>
      </c>
      <c r="Q101" s="4">
        <f>Forward!Q101*(1+SUM($B101:$B$228))+(-'Swap - Encargos'!H18-'Swap - Encargos'!$M18-'Swap - Encargos'!$L18)*(1+SUM($B101:$B$228))+('Swap - Encargos'!AD18)*(1+SUM($B101:$B$228))</f>
        <v>167.11160000000001</v>
      </c>
      <c r="R101" s="4">
        <f>Forward!R101*(1+SUM($B101:$B$228))+(-'Swap - Encargos'!I18-'Swap - Encargos'!$M18-'Swap - Encargos'!$L18)*(1+SUM($B101:$B$228))+('Swap - Encargos'!AE18)*(1+SUM($B101:$B$228))</f>
        <v>168.25620000000004</v>
      </c>
      <c r="S101" s="4">
        <f>Forward!S101*(1+SUM($B101:$B$228))+(-'Swap - Encargos'!J18-'Swap - Encargos'!$M18-'Swap - Encargos'!$L18)*(1+SUM($B101:$B$228))+('Swap - Encargos'!AF18)*(1+SUM($B101:$B$228))</f>
        <v>165.96700000000001</v>
      </c>
      <c r="T101" s="4">
        <f>Forward!T101*(1+SUM($B101:$B$228))+(-'Swap - Encargos'!K18-'Swap - Encargos'!$M18-'Swap - Encargos'!$L18)*(1+SUM($B101:$B$228))+('Swap - Encargos'!AG18)*(1+SUM($B101:$B$228))</f>
        <v>161.3886</v>
      </c>
      <c r="U101" s="4">
        <f>Forward!U101*(1+SUM($B101:$B$228))</f>
        <v>0</v>
      </c>
      <c r="V101" s="6"/>
      <c r="W101" s="20">
        <f t="shared" si="0"/>
        <v>104.54013333333334</v>
      </c>
      <c r="X101" s="20">
        <f t="shared" si="1"/>
        <v>189.20705586419751</v>
      </c>
      <c r="Y101" s="23">
        <f t="shared" si="2"/>
        <v>120.06854000000001</v>
      </c>
      <c r="Z101" s="23">
        <f t="shared" si="3"/>
        <v>186.35714811728397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264.65858666666662</v>
      </c>
      <c r="AJ101" s="9">
        <f t="shared" si="8"/>
        <v>0.71684589444586</v>
      </c>
      <c r="AK101" s="9">
        <f t="shared" si="9"/>
        <v>0.71684589444586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Forward!L102*(1+SUM($B102:$B$228))+(-'Swap - Encargos'!C19-'Swap - Encargos'!$M19-'Swap - Encargos'!$L19)*(1+SUM($B102:$B$228))+('Swap - Encargos'!Y19)*(1+SUM($B102:$B$228))</f>
        <v>108.1955</v>
      </c>
      <c r="M102" s="4">
        <f>Forward!M102*(1+SUM($B102:$B$228))+(-'Swap - Encargos'!D19-'Swap - Encargos'!$M19-'Swap - Encargos'!$L19)*(1+SUM($B102:$B$228))+('Swap - Encargos'!Z19)*(1+SUM($B102:$B$228))</f>
        <v>107.05659999999999</v>
      </c>
      <c r="N102" s="4">
        <f>Forward!N102*(1+SUM($B102:$B$228))+(-'Swap - Encargos'!E19-'Swap - Encargos'!$M19-'Swap - Encargos'!$L19)*(1+SUM($B102:$B$228))+('Swap - Encargos'!AA19)*(1+SUM($B102:$B$228))</f>
        <v>119.58449999999999</v>
      </c>
      <c r="O102" s="4">
        <f>Forward!O102*(1+SUM($B102:$B$228))+(-'Swap - Encargos'!F19-'Swap - Encargos'!$M19-'Swap - Encargos'!$L19)*(1+SUM($B102:$B$228))+('Swap - Encargos'!AB19)*(1+SUM($B102:$B$228))</f>
        <v>134.39020000000002</v>
      </c>
      <c r="P102" s="4">
        <f>Forward!P102*(1+SUM($B102:$B$228))+(-'Swap - Encargos'!G19-'Swap - Encargos'!$M19-'Swap - Encargos'!$L19)*(1+SUM($B102:$B$228))+('Swap - Encargos'!AC19)*(1+SUM($B102:$B$228))</f>
        <v>150.3348</v>
      </c>
      <c r="Q102" s="4">
        <f>Forward!Q102*(1+SUM($B102:$B$228))+(-'Swap - Encargos'!H19-'Swap - Encargos'!$M19-'Swap - Encargos'!$L19)*(1+SUM($B102:$B$228))+('Swap - Encargos'!AD19)*(1+SUM($B102:$B$228))</f>
        <v>166.27939999999998</v>
      </c>
      <c r="R102" s="4">
        <f>Forward!R102*(1+SUM($B102:$B$228))+(-'Swap - Encargos'!I19-'Swap - Encargos'!$M19-'Swap - Encargos'!$L19)*(1+SUM($B102:$B$228))+('Swap - Encargos'!AE19)*(1+SUM($B102:$B$228))</f>
        <v>166.27940000000001</v>
      </c>
      <c r="S102" s="4">
        <f>Forward!S102*(1+SUM($B102:$B$228))+(-'Swap - Encargos'!J19-'Swap - Encargos'!$M19-'Swap - Encargos'!$L19)*(1+SUM($B102:$B$228))+('Swap - Encargos'!AF19)*(1+SUM($B102:$B$228))</f>
        <v>160.58489999999998</v>
      </c>
      <c r="T102" s="4">
        <f>Forward!T102*(1+SUM($B102:$B$228))+(-'Swap - Encargos'!K19-'Swap - Encargos'!$M19-'Swap - Encargos'!$L19)*(1+SUM($B102:$B$228))+('Swap - Encargos'!AG19)*(1+SUM($B102:$B$228))</f>
        <v>160.5849</v>
      </c>
      <c r="U102" s="4">
        <f>Forward!U102*(1+SUM($B102:$B$228))</f>
        <v>0</v>
      </c>
      <c r="V102" s="6"/>
      <c r="W102" s="20">
        <f t="shared" si="0"/>
        <v>114.52272222222223</v>
      </c>
      <c r="X102" s="20">
        <f t="shared" si="1"/>
        <v>189.20705586419751</v>
      </c>
      <c r="Y102" s="23">
        <f t="shared" si="2"/>
        <v>127.78457999999999</v>
      </c>
      <c r="Z102" s="23">
        <f t="shared" si="3"/>
        <v>186.35714811728397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254.67599777777775</v>
      </c>
      <c r="AJ102" s="9">
        <f t="shared" si="8"/>
        <v>0.68980736926113329</v>
      </c>
      <c r="AK102" s="9">
        <f t="shared" si="9"/>
        <v>0.68980736926113329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Forward!L103*(1+SUM($B103:$B$228))+(-'Swap - Encargos'!C20-'Swap - Encargos'!$M20-'Swap - Encargos'!$L20)*(1+SUM($B103:$B$228))+('Swap - Encargos'!Y20)*(1+SUM($B103:$B$228))</f>
        <v>104.5672</v>
      </c>
      <c r="M103" s="4">
        <f>Forward!M103*(1+SUM($B103:$B$228))+(-'Swap - Encargos'!D20-'Swap - Encargos'!$M20-'Swap - Encargos'!$L20)*(1+SUM($B103:$B$228))+('Swap - Encargos'!Z20)*(1+SUM($B103:$B$228))</f>
        <v>109.11360000000001</v>
      </c>
      <c r="N103" s="4">
        <f>Forward!N103*(1+SUM($B103:$B$228))+(-'Swap - Encargos'!E20-'Swap - Encargos'!$M20-'Swap - Encargos'!$L20)*(1+SUM($B103:$B$228))+('Swap - Encargos'!AA20)*(1+SUM($B103:$B$228))</f>
        <v>120.47960000000002</v>
      </c>
      <c r="O103" s="4">
        <f>Forward!O103*(1+SUM($B103:$B$228))+(-'Swap - Encargos'!F20-'Swap - Encargos'!$M20-'Swap - Encargos'!$L20)*(1+SUM($B103:$B$228))+('Swap - Encargos'!AB20)*(1+SUM($B103:$B$228))</f>
        <v>127.2992</v>
      </c>
      <c r="P103" s="4">
        <f>Forward!P103*(1+SUM($B103:$B$228))+(-'Swap - Encargos'!G20-'Swap - Encargos'!$M20-'Swap - Encargos'!$L20)*(1+SUM($B103:$B$228))+('Swap - Encargos'!AC20)*(1+SUM($B103:$B$228))</f>
        <v>144.34819999999999</v>
      </c>
      <c r="Q103" s="4">
        <f>Forward!Q103*(1+SUM($B103:$B$228))+(-'Swap - Encargos'!H20-'Swap - Encargos'!$M20-'Swap - Encargos'!$L20)*(1+SUM($B103:$B$228))+('Swap - Encargos'!AD20)*(1+SUM($B103:$B$228))</f>
        <v>162.53380000000001</v>
      </c>
      <c r="R103" s="4">
        <f>Forward!R103*(1+SUM($B103:$B$228))+(-'Swap - Encargos'!I20-'Swap - Encargos'!$M20-'Swap - Encargos'!$L20)*(1+SUM($B103:$B$228))+('Swap - Encargos'!AE20)*(1+SUM($B103:$B$228))</f>
        <v>160.26060000000001</v>
      </c>
      <c r="S103" s="4">
        <f>Forward!S103*(1+SUM($B103:$B$228))+(-'Swap - Encargos'!J20-'Swap - Encargos'!$M20-'Swap - Encargos'!$L20)*(1+SUM($B103:$B$228))+('Swap - Encargos'!AF20)*(1+SUM($B103:$B$228))</f>
        <v>159.124</v>
      </c>
      <c r="T103" s="4">
        <f>Forward!T103*(1+SUM($B103:$B$228))+(-'Swap - Encargos'!K20-'Swap - Encargos'!$M20-'Swap - Encargos'!$L20)*(1+SUM($B103:$B$228))+('Swap - Encargos'!AG20)*(1+SUM($B103:$B$228))</f>
        <v>153.441</v>
      </c>
      <c r="U103" s="4">
        <f>Forward!U103*(1+SUM($B103:$B$228))</f>
        <v>0</v>
      </c>
      <c r="V103" s="6"/>
      <c r="W103" s="20">
        <f t="shared" si="0"/>
        <v>114.54402222222224</v>
      </c>
      <c r="X103" s="20">
        <f t="shared" si="1"/>
        <v>189.20705586419751</v>
      </c>
      <c r="Y103" s="23">
        <f t="shared" si="2"/>
        <v>125.99211</v>
      </c>
      <c r="Z103" s="23">
        <f t="shared" si="3"/>
        <v>186.35714811728397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254.65469777777776</v>
      </c>
      <c r="AJ103" s="9">
        <f t="shared" si="8"/>
        <v>0.68974967675342369</v>
      </c>
      <c r="AK103" s="9">
        <f t="shared" si="9"/>
        <v>0.68974967675342369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Forward!L104*(1+SUM($B104:$B$228))+(-'Swap - Encargos'!C21-'Swap - Encargos'!$M21-'Swap - Encargos'!$L21)*(1+SUM($B104:$B$228))+('Swap - Encargos'!Y21)*(1+SUM($B104:$B$228))</f>
        <v>108.053</v>
      </c>
      <c r="M104" s="4">
        <f>Forward!M104*(1+SUM($B104:$B$228))+(-'Swap - Encargos'!D21-'Swap - Encargos'!$M21-'Swap - Encargos'!$L21)*(1+SUM($B104:$B$228))+('Swap - Encargos'!Z21)*(1+SUM($B104:$B$228))</f>
        <v>108.053</v>
      </c>
      <c r="N104" s="4">
        <f>Forward!N104*(1+SUM($B104:$B$228))+(-'Swap - Encargos'!E21-'Swap - Encargos'!$M21-'Swap - Encargos'!$L21)*(1+SUM($B104:$B$228))+('Swap - Encargos'!AA21)*(1+SUM($B104:$B$228))</f>
        <v>122.83919999999999</v>
      </c>
      <c r="O104" s="4">
        <f>Forward!O104*(1+SUM($B104:$B$228))+(-'Swap - Encargos'!F21-'Swap - Encargos'!$M21-'Swap - Encargos'!$L21)*(1+SUM($B104:$B$228))+('Swap - Encargos'!AB21)*(1+SUM($B104:$B$228))</f>
        <v>129.6636</v>
      </c>
      <c r="P104" s="4">
        <f>Forward!P104*(1+SUM($B104:$B$228))+(-'Swap - Encargos'!G21-'Swap - Encargos'!$M21-'Swap - Encargos'!$L21)*(1+SUM($B104:$B$228))+('Swap - Encargos'!AC21)*(1+SUM($B104:$B$228))</f>
        <v>136.488</v>
      </c>
      <c r="Q104" s="4">
        <f>Forward!Q104*(1+SUM($B104:$B$228))+(-'Swap - Encargos'!H21-'Swap - Encargos'!$M21-'Swap - Encargos'!$L21)*(1+SUM($B104:$B$228))+('Swap - Encargos'!AD21)*(1+SUM($B104:$B$228))</f>
        <v>159.23599999999996</v>
      </c>
      <c r="R104" s="4">
        <f>Forward!R104*(1+SUM($B104:$B$228))+(-'Swap - Encargos'!I21-'Swap - Encargos'!$M21-'Swap - Encargos'!$L21)*(1+SUM($B104:$B$228))+('Swap - Encargos'!AE21)*(1+SUM($B104:$B$228))</f>
        <v>154.68639999999999</v>
      </c>
      <c r="S104" s="4">
        <f>Forward!S104*(1+SUM($B104:$B$228))+(-'Swap - Encargos'!J21-'Swap - Encargos'!$M21-'Swap - Encargos'!$L21)*(1+SUM($B104:$B$228))+('Swap - Encargos'!AF21)*(1+SUM($B104:$B$228))</f>
        <v>152.41159999999999</v>
      </c>
      <c r="T104" s="4">
        <f>Forward!T104*(1+SUM($B104:$B$228))+(-'Swap - Encargos'!K21-'Swap - Encargos'!$M21-'Swap - Encargos'!$L21)*(1+SUM($B104:$B$228))+('Swap - Encargos'!AG21)*(1+SUM($B104:$B$228))</f>
        <v>152.41159999999999</v>
      </c>
      <c r="U104" s="4">
        <f>Forward!U104*(1+SUM($B104:$B$228))</f>
        <v>0</v>
      </c>
      <c r="V104" s="6"/>
      <c r="W104" s="20">
        <f t="shared" si="0"/>
        <v>116.58349999999999</v>
      </c>
      <c r="X104" s="20">
        <f t="shared" si="1"/>
        <v>189.20705586419751</v>
      </c>
      <c r="Y104" s="23">
        <f t="shared" si="2"/>
        <v>126.13766</v>
      </c>
      <c r="Z104" s="23">
        <f t="shared" si="3"/>
        <v>186.35714811728397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252.61521999999999</v>
      </c>
      <c r="AJ104" s="9">
        <f t="shared" si="8"/>
        <v>0.6842256116164217</v>
      </c>
      <c r="AK104" s="9">
        <f t="shared" si="9"/>
        <v>0.6842256116164217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Forward!L105*(1+SUM($B105:$B$228))+(-'Swap - Encargos'!C22-'Swap - Encargos'!$M22-'Swap - Encargos'!$L22)*(1+SUM($B105:$B$228))+('Swap - Encargos'!Y22)*(1+SUM($B105:$B$228))</f>
        <v>111.34760000000001</v>
      </c>
      <c r="M105" s="4">
        <f>Forward!M105*(1+SUM($B105:$B$228))+(-'Swap - Encargos'!D22-'Swap - Encargos'!$M22-'Swap - Encargos'!$L22)*(1+SUM($B105:$B$228))+('Swap - Encargos'!Z22)*(1+SUM($B105:$B$228))</f>
        <v>102.25800000000001</v>
      </c>
      <c r="N105" s="4">
        <f>Forward!N105*(1+SUM($B105:$B$228))+(-'Swap - Encargos'!E22-'Swap - Encargos'!$M22-'Swap - Encargos'!$L22)*(1+SUM($B105:$B$228))+('Swap - Encargos'!AA22)*(1+SUM($B105:$B$228))</f>
        <v>119.301</v>
      </c>
      <c r="O105" s="4">
        <f>Forward!O105*(1+SUM($B105:$B$228))+(-'Swap - Encargos'!F22-'Swap - Encargos'!$M22-'Swap - Encargos'!$L22)*(1+SUM($B105:$B$228))+('Swap - Encargos'!AB22)*(1+SUM($B105:$B$228))</f>
        <v>128.39060000000001</v>
      </c>
      <c r="P105" s="4">
        <f>Forward!P105*(1+SUM($B105:$B$228))+(-'Swap - Encargos'!G22-'Swap - Encargos'!$M22-'Swap - Encargos'!$L22)*(1+SUM($B105:$B$228))+('Swap - Encargos'!AC22)*(1+SUM($B105:$B$228))</f>
        <v>145.43360000000001</v>
      </c>
      <c r="Q105" s="4">
        <f>Forward!Q105*(1+SUM($B105:$B$228))+(-'Swap - Encargos'!H22-'Swap - Encargos'!$M22-'Swap - Encargos'!$L22)*(1+SUM($B105:$B$228))+('Swap - Encargos'!AD22)*(1+SUM($B105:$B$228))</f>
        <v>152.2508</v>
      </c>
      <c r="R105" s="4">
        <f>Forward!R105*(1+SUM($B105:$B$228))+(-'Swap - Encargos'!I22-'Swap - Encargos'!$M22-'Swap - Encargos'!$L22)*(1+SUM($B105:$B$228))+('Swap - Encargos'!AE22)*(1+SUM($B105:$B$228))</f>
        <v>153.387</v>
      </c>
      <c r="S105" s="4">
        <f>Forward!S105*(1+SUM($B105:$B$228))+(-'Swap - Encargos'!J22-'Swap - Encargos'!$M22-'Swap - Encargos'!$L22)*(1+SUM($B105:$B$228))+('Swap - Encargos'!AF22)*(1+SUM($B105:$B$228))</f>
        <v>152.2508</v>
      </c>
      <c r="T105" s="4">
        <f>Forward!T105*(1+SUM($B105:$B$228))+(-'Swap - Encargos'!K22-'Swap - Encargos'!$M22-'Swap - Encargos'!$L22)*(1+SUM($B105:$B$228))+('Swap - Encargos'!AG22)*(1+SUM($B105:$B$228))</f>
        <v>146.56980000000004</v>
      </c>
      <c r="U105" s="4">
        <f>Forward!U105*(1+SUM($B105:$B$228))</f>
        <v>0</v>
      </c>
      <c r="V105" s="6"/>
      <c r="W105" s="20">
        <f t="shared" si="0"/>
        <v>114.28278333333333</v>
      </c>
      <c r="X105" s="20">
        <f t="shared" si="1"/>
        <v>189.20705586419751</v>
      </c>
      <c r="Y105" s="23">
        <f t="shared" si="2"/>
        <v>126.11820000000002</v>
      </c>
      <c r="Z105" s="23">
        <f t="shared" si="3"/>
        <v>186.35714811728397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254.91593666666665</v>
      </c>
      <c r="AJ105" s="9">
        <f t="shared" si="8"/>
        <v>0.69045726016240427</v>
      </c>
      <c r="AK105" s="9">
        <f t="shared" si="9"/>
        <v>0.69045726016240427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Forward!L106*(1+SUM($B106:$B$228))+(-'Swap - Encargos'!C23-'Swap - Encargos'!$M23-'Swap - Encargos'!$L23)*(1+SUM($B106:$B$228))+('Swap - Encargos'!Y23)*(1+SUM($B106:$B$228))</f>
        <v>108.79679999999999</v>
      </c>
      <c r="M106" s="4">
        <f>Forward!M106*(1+SUM($B106:$B$228))+(-'Swap - Encargos'!D23-'Swap - Encargos'!$M23-'Swap - Encargos'!$L23)*(1+SUM($B106:$B$228))+('Swap - Encargos'!Z23)*(1+SUM($B106:$B$228))</f>
        <v>101.997</v>
      </c>
      <c r="N106" s="4">
        <f>Forward!N106*(1+SUM($B106:$B$228))+(-'Swap - Encargos'!E23-'Swap - Encargos'!$M23-'Swap - Encargos'!$L23)*(1+SUM($B106:$B$228))+('Swap - Encargos'!AA23)*(1+SUM($B106:$B$228))</f>
        <v>111.06339999999999</v>
      </c>
      <c r="O106" s="4">
        <f>Forward!O106*(1+SUM($B106:$B$228))+(-'Swap - Encargos'!F23-'Swap - Encargos'!$M23-'Swap - Encargos'!$L23)*(1+SUM($B106:$B$228))+('Swap - Encargos'!AB23)*(1+SUM($B106:$B$228))</f>
        <v>121.26309999999999</v>
      </c>
      <c r="P106" s="4">
        <f>Forward!P106*(1+SUM($B106:$B$228))+(-'Swap - Encargos'!G23-'Swap - Encargos'!$M23-'Swap - Encargos'!$L23)*(1+SUM($B106:$B$228))+('Swap - Encargos'!AC23)*(1+SUM($B106:$B$228))</f>
        <v>143.92910000000001</v>
      </c>
      <c r="Q106" s="4">
        <f>Forward!Q106*(1+SUM($B106:$B$228))+(-'Swap - Encargos'!H23-'Swap - Encargos'!$M23-'Swap - Encargos'!$L23)*(1+SUM($B106:$B$228))+('Swap - Encargos'!AD23)*(1+SUM($B106:$B$228))</f>
        <v>151.86219999999997</v>
      </c>
      <c r="R106" s="4">
        <f>Forward!R106*(1+SUM($B106:$B$228))+(-'Swap - Encargos'!I23-'Swap - Encargos'!$M23-'Swap - Encargos'!$L23)*(1+SUM($B106:$B$228))+('Swap - Encargos'!AE23)*(1+SUM($B106:$B$228))</f>
        <v>154.12880000000001</v>
      </c>
      <c r="S106" s="4">
        <f>Forward!S106*(1+SUM($B106:$B$228))+(-'Swap - Encargos'!J23-'Swap - Encargos'!$M23-'Swap - Encargos'!$L23)*(1+SUM($B106:$B$228))+('Swap - Encargos'!AF23)*(1+SUM($B106:$B$228))</f>
        <v>148.4623</v>
      </c>
      <c r="T106" s="4">
        <f>Forward!T106*(1+SUM($B106:$B$228))+(-'Swap - Encargos'!K23-'Swap - Encargos'!$M23-'Swap - Encargos'!$L23)*(1+SUM($B106:$B$228))+('Swap - Encargos'!AG23)*(1+SUM($B106:$B$228))</f>
        <v>147.32899999999998</v>
      </c>
      <c r="U106" s="4">
        <f>Forward!U106*(1+SUM($B106:$B$228))</f>
        <v>0</v>
      </c>
      <c r="V106" s="6"/>
      <c r="W106" s="20">
        <f t="shared" si="0"/>
        <v>110.05602222222221</v>
      </c>
      <c r="X106" s="20">
        <f t="shared" si="1"/>
        <v>189.20705586419751</v>
      </c>
      <c r="Y106" s="23">
        <f t="shared" si="2"/>
        <v>123.1519333333333</v>
      </c>
      <c r="Z106" s="23">
        <f t="shared" si="3"/>
        <v>186.35714811728397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259.14269777777776</v>
      </c>
      <c r="AJ106" s="9">
        <f t="shared" si="8"/>
        <v>0.70190573189901029</v>
      </c>
      <c r="AK106" s="9">
        <f t="shared" si="9"/>
        <v>0.70190573189901029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Forward!L107*(1+SUM($B107:$B$228))+(-'Swap - Encargos'!C24-'Swap - Encargos'!$M24-'Swap - Encargos'!$L24)*(1+SUM($B107:$B$228))+('Swap - Encargos'!Y24)*(1+SUM($B107:$B$228))</f>
        <v>111.93930000000002</v>
      </c>
      <c r="M107" s="4">
        <f>Forward!M107*(1+SUM($B107:$B$228))+(-'Swap - Encargos'!D24-'Swap - Encargos'!$M24-'Swap - Encargos'!$L24)*(1+SUM($B107:$B$228))+('Swap - Encargos'!Z24)*(1+SUM($B107:$B$228))</f>
        <v>99.50160000000001</v>
      </c>
      <c r="N107" s="4">
        <f>Forward!N107*(1+SUM($B107:$B$228))+(-'Swap - Encargos'!E24-'Swap - Encargos'!$M24-'Swap - Encargos'!$L24)*(1+SUM($B107:$B$228))+('Swap - Encargos'!AA24)*(1+SUM($B107:$B$228))</f>
        <v>119.85419999999999</v>
      </c>
      <c r="O107" s="4">
        <f>Forward!O107*(1+SUM($B107:$B$228))+(-'Swap - Encargos'!F24-'Swap - Encargos'!$M24-'Swap - Encargos'!$L24)*(1+SUM($B107:$B$228))+('Swap - Encargos'!AB24)*(1+SUM($B107:$B$228))</f>
        <v>131.16120000000001</v>
      </c>
      <c r="P107" s="4">
        <f>Forward!P107*(1+SUM($B107:$B$228))+(-'Swap - Encargos'!G24-'Swap - Encargos'!$M24-'Swap - Encargos'!$L24)*(1+SUM($B107:$B$228))+('Swap - Encargos'!AC24)*(1+SUM($B107:$B$228))</f>
        <v>134.55330000000001</v>
      </c>
      <c r="Q107" s="4">
        <f>Forward!Q107*(1+SUM($B107:$B$228))+(-'Swap - Encargos'!H24-'Swap - Encargos'!$M24-'Swap - Encargos'!$L24)*(1+SUM($B107:$B$228))+('Swap - Encargos'!AD24)*(1+SUM($B107:$B$228))</f>
        <v>149.25240000000002</v>
      </c>
      <c r="R107" s="4">
        <f>Forward!R107*(1+SUM($B107:$B$228))+(-'Swap - Encargos'!I24-'Swap - Encargos'!$M24-'Swap - Encargos'!$L24)*(1+SUM($B107:$B$228))+('Swap - Encargos'!AE24)*(1+SUM($B107:$B$228))</f>
        <v>151.5138</v>
      </c>
      <c r="S107" s="4">
        <f>Forward!S107*(1+SUM($B107:$B$228))+(-'Swap - Encargos'!J24-'Swap - Encargos'!$M24-'Swap - Encargos'!$L24)*(1+SUM($B107:$B$228))+('Swap - Encargos'!AF24)*(1+SUM($B107:$B$228))</f>
        <v>149.25239999999999</v>
      </c>
      <c r="T107" s="4">
        <f>Forward!T107*(1+SUM($B107:$B$228))+(-'Swap - Encargos'!K24-'Swap - Encargos'!$M24-'Swap - Encargos'!$L24)*(1+SUM($B107:$B$228))+('Swap - Encargos'!AG24)*(1+SUM($B107:$B$228))</f>
        <v>145.8603</v>
      </c>
      <c r="U107" s="4">
        <f>Forward!U107*(1+SUM($B107:$B$228))</f>
        <v>0</v>
      </c>
      <c r="V107" s="6"/>
      <c r="W107" s="20">
        <f t="shared" si="0"/>
        <v>115.23717500000001</v>
      </c>
      <c r="X107" s="20">
        <f t="shared" si="1"/>
        <v>189.20705586419751</v>
      </c>
      <c r="Y107" s="23">
        <f t="shared" si="2"/>
        <v>124.998885</v>
      </c>
      <c r="Z107" s="23">
        <f t="shared" si="3"/>
        <v>186.35714811728397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253.96154499999997</v>
      </c>
      <c r="AJ107" s="9">
        <f t="shared" si="8"/>
        <v>0.68787222501746481</v>
      </c>
      <c r="AK107" s="9">
        <f t="shared" si="9"/>
        <v>0.68787222501746481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Forward!L108*(1+SUM($B108:$B$228))+(-'Swap - Encargos'!C25-'Swap - Encargos'!$M25-'Swap - Encargos'!$L25)*(1+SUM($B108:$B$228))+('Swap - Encargos'!Y25)*(1+SUM($B108:$B$228))</f>
        <v>111.70170000000002</v>
      </c>
      <c r="M108" s="4">
        <f>Forward!M108*(1+SUM($B108:$B$228))+(-'Swap - Encargos'!D25-'Swap - Encargos'!$M25-'Swap - Encargos'!$L25)*(1+SUM($B108:$B$228))+('Swap - Encargos'!Z25)*(1+SUM($B108:$B$228))</f>
        <v>116.2149</v>
      </c>
      <c r="N108" s="4">
        <f>Forward!N108*(1+SUM($B108:$B$228))+(-'Swap - Encargos'!E25-'Swap - Encargos'!$M25-'Swap - Encargos'!$L25)*(1+SUM($B108:$B$228))+('Swap - Encargos'!AA25)*(1+SUM($B108:$B$228))</f>
        <v>133.13939999999999</v>
      </c>
      <c r="O108" s="4">
        <f>Forward!O108*(1+SUM($B108:$B$228))+(-'Swap - Encargos'!F25-'Swap - Encargos'!$M25-'Swap - Encargos'!$L25)*(1+SUM($B108:$B$228))+('Swap - Encargos'!AB25)*(1+SUM($B108:$B$228))</f>
        <v>137.65260000000001</v>
      </c>
      <c r="P108" s="4">
        <f>Forward!P108*(1+SUM($B108:$B$228))+(-'Swap - Encargos'!G25-'Swap - Encargos'!$M25-'Swap - Encargos'!$L25)*(1+SUM($B108:$B$228))+('Swap - Encargos'!AC25)*(1+SUM($B108:$B$228))</f>
        <v>137.65260000000001</v>
      </c>
      <c r="Q108" s="4">
        <f>Forward!Q108*(1+SUM($B108:$B$228))+(-'Swap - Encargos'!H25-'Swap - Encargos'!$M25-'Swap - Encargos'!$L25)*(1+SUM($B108:$B$228))+('Swap - Encargos'!AD25)*(1+SUM($B108:$B$228))</f>
        <v>152.32050000000001</v>
      </c>
      <c r="R108" s="4">
        <f>Forward!R108*(1+SUM($B108:$B$228))+(-'Swap - Encargos'!I25-'Swap - Encargos'!$M25-'Swap - Encargos'!$L25)*(1+SUM($B108:$B$228))+('Swap - Encargos'!AE25)*(1+SUM($B108:$B$228))</f>
        <v>151.19220000000001</v>
      </c>
      <c r="S108" s="4">
        <f>Forward!S108*(1+SUM($B108:$B$228))+(-'Swap - Encargos'!J25-'Swap - Encargos'!$M25-'Swap - Encargos'!$L25)*(1+SUM($B108:$B$228))+('Swap - Encargos'!AF25)*(1+SUM($B108:$B$228))</f>
        <v>150.06390000000002</v>
      </c>
      <c r="T108" s="4">
        <f>Forward!T108*(1+SUM($B108:$B$228))+(-'Swap - Encargos'!K25-'Swap - Encargos'!$M25-'Swap - Encargos'!$L25)*(1+SUM($B108:$B$228))+('Swap - Encargos'!AG25)*(1+SUM($B108:$B$228))</f>
        <v>147.8073</v>
      </c>
      <c r="U108" s="4">
        <f>Forward!U108*(1+SUM($B108:$B$228))</f>
        <v>0</v>
      </c>
      <c r="V108" s="6"/>
      <c r="W108" s="20">
        <f t="shared" si="0"/>
        <v>127.56058333333333</v>
      </c>
      <c r="X108" s="20">
        <f t="shared" si="1"/>
        <v>189.20705586419751</v>
      </c>
      <c r="Y108" s="23">
        <f t="shared" si="2"/>
        <v>134.04203999999999</v>
      </c>
      <c r="Z108" s="23">
        <f t="shared" si="3"/>
        <v>186.35714811728397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241.63813666666664</v>
      </c>
      <c r="AJ108" s="9">
        <f t="shared" si="8"/>
        <v>0.65449343016862749</v>
      </c>
      <c r="AK108" s="9">
        <f t="shared" si="9"/>
        <v>0.65449343016862749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Forward!L109*(1+SUM($B109:$B$228))+(-'Swap - Encargos'!C26-'Swap - Encargos'!$M26-'Swap - Encargos'!$L26)*(1+SUM($B109:$B$228))+('Swap - Encargos'!Y26)*(1+SUM($B109:$B$228))</f>
        <v>112.54999999999998</v>
      </c>
      <c r="M109" s="4">
        <f>Forward!M109*(1+SUM($B109:$B$228))+(-'Swap - Encargos'!D26-'Swap - Encargos'!$M26-'Swap - Encargos'!$L26)*(1+SUM($B109:$B$228))+('Swap - Encargos'!Z26)*(1+SUM($B109:$B$228))</f>
        <v>114.80099999999999</v>
      </c>
      <c r="N109" s="4">
        <f>Forward!N109*(1+SUM($B109:$B$228))+(-'Swap - Encargos'!E26-'Swap - Encargos'!$M26-'Swap - Encargos'!$L26)*(1+SUM($B109:$B$228))+('Swap - Encargos'!AA26)*(1+SUM($B109:$B$228))</f>
        <v>147.44049999999999</v>
      </c>
      <c r="O109" s="4">
        <f>Forward!O109*(1+SUM($B109:$B$228))+(-'Swap - Encargos'!F26-'Swap - Encargos'!$M26-'Swap - Encargos'!$L26)*(1+SUM($B109:$B$228))+('Swap - Encargos'!AB26)*(1+SUM($B109:$B$228))</f>
        <v>154.1935</v>
      </c>
      <c r="P109" s="4">
        <f>Forward!P109*(1+SUM($B109:$B$228))+(-'Swap - Encargos'!G26-'Swap - Encargos'!$M26-'Swap - Encargos'!$L26)*(1+SUM($B109:$B$228))+('Swap - Encargos'!AC26)*(1+SUM($B109:$B$228))</f>
        <v>157.56999999999996</v>
      </c>
      <c r="Q109" s="4">
        <f>Forward!Q109*(1+SUM($B109:$B$228))+(-'Swap - Encargos'!H26-'Swap - Encargos'!$M26-'Swap - Encargos'!$L26)*(1+SUM($B109:$B$228))+('Swap - Encargos'!AD26)*(1+SUM($B109:$B$228))</f>
        <v>159.821</v>
      </c>
      <c r="R109" s="4">
        <f>Forward!R109*(1+SUM($B109:$B$228))+(-'Swap - Encargos'!I26-'Swap - Encargos'!$M26-'Swap - Encargos'!$L26)*(1+SUM($B109:$B$228))+('Swap - Encargos'!AE26)*(1+SUM($B109:$B$228))</f>
        <v>162.072</v>
      </c>
      <c r="S109" s="4">
        <f>Forward!S109*(1+SUM($B109:$B$228))+(-'Swap - Encargos'!J26-'Swap - Encargos'!$M26-'Swap - Encargos'!$L26)*(1+SUM($B109:$B$228))+('Swap - Encargos'!AF26)*(1+SUM($B109:$B$228))</f>
        <v>159.82099999999997</v>
      </c>
      <c r="T109" s="4">
        <f>Forward!T109*(1+SUM($B109:$B$228))+(-'Swap - Encargos'!K26-'Swap - Encargos'!$M26-'Swap - Encargos'!$L26)*(1+SUM($B109:$B$228))+('Swap - Encargos'!AG26)*(1+SUM($B109:$B$228))</f>
        <v>157.57</v>
      </c>
      <c r="U109" s="4">
        <f>Forward!U109*(1+SUM($B109:$B$228))</f>
        <v>0</v>
      </c>
      <c r="V109" s="6"/>
      <c r="W109" s="20">
        <f t="shared" si="0"/>
        <v>137.65490277777775</v>
      </c>
      <c r="X109" s="20">
        <f t="shared" si="1"/>
        <v>189.20705586419751</v>
      </c>
      <c r="Y109" s="23">
        <f t="shared" si="2"/>
        <v>145.97735</v>
      </c>
      <c r="Z109" s="23">
        <f t="shared" si="3"/>
        <v>186.35714811728397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231.54381722222223</v>
      </c>
      <c r="AJ109" s="9">
        <f t="shared" si="8"/>
        <v>0.62715227512766636</v>
      </c>
      <c r="AK109" s="9">
        <f t="shared" si="9"/>
        <v>0.62715227512766636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Forward!M110*(1+SUM($B110:$B$228))+(-'Swap - Encargos'!D27-'Swap - Encargos'!$M27-'Swap - Encargos'!$L27)*(1+SUM($B110:$B$228))+('Swap - Encargos'!Z27)*(1+SUM($B110:$B$228))</f>
        <v>117.8835</v>
      </c>
      <c r="N110" s="4">
        <f>Forward!N110*(1+SUM($B110:$B$228))+(-'Swap - Encargos'!E27-'Swap - Encargos'!$M27-'Swap - Encargos'!$L27)*(1+SUM($B110:$B$228))+('Swap - Encargos'!AA27)*(1+SUM($B110:$B$228))</f>
        <v>130.23320000000001</v>
      </c>
      <c r="O110" s="4">
        <f>Forward!O110*(1+SUM($B110:$B$228))+(-'Swap - Encargos'!F27-'Swap - Encargos'!$M27-'Swap - Encargos'!$L27)*(1+SUM($B110:$B$228))+('Swap - Encargos'!AB27)*(1+SUM($B110:$B$228))</f>
        <v>143.7056</v>
      </c>
      <c r="P110" s="4">
        <f>Forward!P110*(1+SUM($B110:$B$228))+(-'Swap - Encargos'!G27-'Swap - Encargos'!$M27-'Swap - Encargos'!$L27)*(1+SUM($B110:$B$228))+('Swap - Encargos'!AC27)*(1+SUM($B110:$B$228))</f>
        <v>171.77310000000003</v>
      </c>
      <c r="Q110" s="4">
        <f>Forward!Q110*(1+SUM($B110:$B$228))+(-'Swap - Encargos'!H27-'Swap - Encargos'!$M27-'Swap - Encargos'!$L27)*(1+SUM($B110:$B$228))+('Swap - Encargos'!AD27)*(1+SUM($B110:$B$228))</f>
        <v>169.52770000000004</v>
      </c>
      <c r="R110" s="4">
        <f>Forward!R110*(1+SUM($B110:$B$228))+(-'Swap - Encargos'!I27-'Swap - Encargos'!$M27-'Swap - Encargos'!$L27)*(1+SUM($B110:$B$228))+('Swap - Encargos'!AE27)*(1+SUM($B110:$B$228))</f>
        <v>171.7731</v>
      </c>
      <c r="S110" s="4">
        <f>Forward!S110*(1+SUM($B110:$B$228))+(-'Swap - Encargos'!J27-'Swap - Encargos'!$M27-'Swap - Encargos'!$L27)*(1+SUM($B110:$B$228))+('Swap - Encargos'!AF27)*(1+SUM($B110:$B$228))</f>
        <v>168.405</v>
      </c>
      <c r="T110" s="4">
        <f>Forward!T110*(1+SUM($B110:$B$228))+(-'Swap - Encargos'!K27-'Swap - Encargos'!$M27-'Swap - Encargos'!$L27)*(1+SUM($B110:$B$228))+('Swap - Encargos'!AG27)*(1+SUM($B110:$B$228))</f>
        <v>166.15960000000001</v>
      </c>
      <c r="U110" s="4">
        <f>Forward!U110*(1+SUM($B110:$B$228))</f>
        <v>0</v>
      </c>
      <c r="V110" s="6"/>
      <c r="W110" s="20">
        <f t="shared" si="0"/>
        <v>130.60743333333332</v>
      </c>
      <c r="X110" s="20">
        <f t="shared" si="1"/>
        <v>189.20705586419751</v>
      </c>
      <c r="Y110" s="23">
        <f t="shared" si="2"/>
        <v>146.62462000000002</v>
      </c>
      <c r="Z110" s="23">
        <f t="shared" si="3"/>
        <v>186.35714811728397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258.40811666666661</v>
      </c>
      <c r="AJ110" s="9">
        <f t="shared" si="8"/>
        <v>0.66426166426166422</v>
      </c>
      <c r="AK110" s="9">
        <f t="shared" si="9"/>
        <v>0.66426166426166422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Forward!M111*(1+SUM($B111:$B$228))+(-'Swap - Encargos'!D28-'Swap - Encargos'!$M28-'Swap - Encargos'!$L28)*(1+SUM($B111:$B$228))+('Swap - Encargos'!Z28)*(1+SUM($B111:$B$228))</f>
        <v>157.70850000000002</v>
      </c>
      <c r="N111" s="4">
        <f>Forward!N111*(1+SUM($B111:$B$228))+(-'Swap - Encargos'!E28-'Swap - Encargos'!$M28-'Swap - Encargos'!$L28)*(1+SUM($B111:$B$228))+('Swap - Encargos'!AA28)*(1+SUM($B111:$B$228))</f>
        <v>222.58150000000001</v>
      </c>
      <c r="O111" s="4">
        <f>Forward!O111*(1+SUM($B111:$B$228))+(-'Swap - Encargos'!F28-'Swap - Encargos'!$M28-'Swap - Encargos'!$L28)*(1+SUM($B111:$B$228))+('Swap - Encargos'!AB28)*(1+SUM($B111:$B$228))</f>
        <v>218.10750000000002</v>
      </c>
      <c r="P111" s="4">
        <f>Forward!P111*(1+SUM($B111:$B$228))+(-'Swap - Encargos'!G28-'Swap - Encargos'!$M28-'Swap - Encargos'!$L28)*(1+SUM($B111:$B$228))+('Swap - Encargos'!AC28)*(1+SUM($B111:$B$228))</f>
        <v>206.92250000000001</v>
      </c>
      <c r="Q111" s="4">
        <f>Forward!Q111*(1+SUM($B111:$B$228))+(-'Swap - Encargos'!H28-'Swap - Encargos'!$M28-'Swap - Encargos'!$L28)*(1+SUM($B111:$B$228))+('Swap - Encargos'!AD28)*(1+SUM($B111:$B$228))</f>
        <v>197.97449999999998</v>
      </c>
      <c r="R111" s="4">
        <f>Forward!R111*(1+SUM($B111:$B$228))+(-'Swap - Encargos'!I28-'Swap - Encargos'!$M28-'Swap - Encargos'!$L28)*(1+SUM($B111:$B$228))+('Swap - Encargos'!AE28)*(1+SUM($B111:$B$228))</f>
        <v>191.26350000000002</v>
      </c>
      <c r="S111" s="4">
        <f>Forward!S111*(1+SUM($B111:$B$228))+(-'Swap - Encargos'!J28-'Swap - Encargos'!$M28-'Swap - Encargos'!$L28)*(1+SUM($B111:$B$228))+('Swap - Encargos'!AF28)*(1+SUM($B111:$B$228))</f>
        <v>186.7895</v>
      </c>
      <c r="T111" s="4">
        <f>Forward!T111*(1+SUM($B111:$B$228))+(-'Swap - Encargos'!K28-'Swap - Encargos'!$M28-'Swap - Encargos'!$L28)*(1+SUM($B111:$B$228))+('Swap - Encargos'!AG28)*(1+SUM($B111:$B$228))</f>
        <v>181.197</v>
      </c>
      <c r="U111" s="4">
        <f>Forward!U111*(1+SUM($B111:$B$228))</f>
        <v>0</v>
      </c>
      <c r="V111" s="6"/>
      <c r="W111" s="20">
        <f t="shared" si="0"/>
        <v>200.8328888888889</v>
      </c>
      <c r="X111" s="20">
        <f t="shared" si="1"/>
        <v>189.20705586419751</v>
      </c>
      <c r="Y111" s="23">
        <f t="shared" si="2"/>
        <v>201.21815000000001</v>
      </c>
      <c r="Z111" s="23">
        <f t="shared" si="3"/>
        <v>186.35714811728397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188.18266111111106</v>
      </c>
      <c r="AJ111" s="9">
        <f t="shared" si="8"/>
        <v>0.48374071707701938</v>
      </c>
      <c r="AK111" s="9">
        <f t="shared" si="9"/>
        <v>0.48374071707701938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Forward!M112*(1+SUM($B112:$B$228))+(-'Swap - Encargos'!D29-'Swap - Encargos'!$M29-'Swap - Encargos'!$L29)*(1+SUM($B112:$B$228))+('Swap - Encargos'!Z29)*(1+SUM($B112:$B$228))</f>
        <v>164.30960000000002</v>
      </c>
      <c r="N112" s="4">
        <f>Forward!N112*(1+SUM($B112:$B$228))+(-'Swap - Encargos'!E29-'Swap - Encargos'!$M29-'Swap - Encargos'!$L29)*(1+SUM($B112:$B$228))+('Swap - Encargos'!AA29)*(1+SUM($B112:$B$228))</f>
        <v>199.83600000000001</v>
      </c>
      <c r="O112" s="4">
        <f>Forward!O112*(1+SUM($B112:$B$228))+(-'Swap - Encargos'!F29-'Swap - Encargos'!$M29-'Swap - Encargos'!$L29)*(1+SUM($B112:$B$228))+('Swap - Encargos'!AB29)*(1+SUM($B112:$B$228))</f>
        <v>196.50540000000001</v>
      </c>
      <c r="P112" s="4">
        <f>Forward!P112*(1+SUM($B112:$B$228))+(-'Swap - Encargos'!G29-'Swap - Encargos'!$M29-'Swap - Encargos'!$L29)*(1+SUM($B112:$B$228))+('Swap - Encargos'!AC29)*(1+SUM($B112:$B$228))</f>
        <v>186.51360000000003</v>
      </c>
      <c r="Q112" s="4">
        <f>Forward!Q112*(1+SUM($B112:$B$228))+(-'Swap - Encargos'!H29-'Swap - Encargos'!$M29-'Swap - Encargos'!$L29)*(1+SUM($B112:$B$228))+('Swap - Encargos'!AD29)*(1+SUM($B112:$B$228))</f>
        <v>192.06460000000001</v>
      </c>
      <c r="R112" s="4">
        <f>Forward!R112*(1+SUM($B112:$B$228))+(-'Swap - Encargos'!I29-'Swap - Encargos'!$M29-'Swap - Encargos'!$L29)*(1+SUM($B112:$B$228))+('Swap - Encargos'!AE29)*(1+SUM($B112:$B$228))</f>
        <v>190.95440000000002</v>
      </c>
      <c r="S112" s="4">
        <f>Forward!S112*(1+SUM($B112:$B$228))+(-'Swap - Encargos'!J29-'Swap - Encargos'!$M29-'Swap - Encargos'!$L29)*(1+SUM($B112:$B$228))+('Swap - Encargos'!AF29)*(1+SUM($B112:$B$228))</f>
        <v>187.62380000000002</v>
      </c>
      <c r="T112" s="4">
        <f>Forward!T112*(1+SUM($B112:$B$228))+(-'Swap - Encargos'!K29-'Swap - Encargos'!$M29-'Swap - Encargos'!$L29)*(1+SUM($B112:$B$228))+('Swap - Encargos'!AG29)*(1+SUM($B112:$B$228))</f>
        <v>179.85240000000002</v>
      </c>
      <c r="U112" s="4">
        <f>Forward!U112*(1+SUM($B112:$B$228))</f>
        <v>0</v>
      </c>
      <c r="V112" s="6"/>
      <c r="W112" s="20">
        <f t="shared" si="0"/>
        <v>188.11722222222227</v>
      </c>
      <c r="X112" s="20">
        <f t="shared" si="1"/>
        <v>189.20705586419751</v>
      </c>
      <c r="Y112" s="23">
        <f t="shared" si="2"/>
        <v>188.73400000000001</v>
      </c>
      <c r="Z112" s="23">
        <f t="shared" si="3"/>
        <v>186.35714811728397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200.89832777777769</v>
      </c>
      <c r="AJ112" s="9">
        <f t="shared" si="8"/>
        <v>0.51642749956339207</v>
      </c>
      <c r="AK112" s="9">
        <f t="shared" si="9"/>
        <v>0.51642749956339207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Forward!M113*(1+SUM($B113:$B$228))+(-'Swap - Encargos'!D30-'Swap - Encargos'!$M30-'Swap - Encargos'!$L30)*(1+SUM($B113:$B$228))+('Swap - Encargos'!Z30)*(1+SUM($B113:$B$228))</f>
        <v>145.22659999999999</v>
      </c>
      <c r="N113" s="4">
        <f>Forward!N113*(1+SUM($B113:$B$228))+(-'Swap - Encargos'!E30-'Swap - Encargos'!$M30-'Swap - Encargos'!$L30)*(1+SUM($B113:$B$228))+('Swap - Encargos'!AA30)*(1+SUM($B113:$B$228))</f>
        <v>175.15880000000001</v>
      </c>
      <c r="O113" s="4">
        <f>Forward!O113*(1+SUM($B113:$B$228))+(-'Swap - Encargos'!F30-'Swap - Encargos'!$M30-'Swap - Encargos'!$L30)*(1+SUM($B113:$B$228))+('Swap - Encargos'!AB30)*(1+SUM($B113:$B$228))</f>
        <v>182.91900000000001</v>
      </c>
      <c r="P113" s="4">
        <f>Forward!P113*(1+SUM($B113:$B$228))+(-'Swap - Encargos'!G30-'Swap - Encargos'!$M30-'Swap - Encargos'!$L30)*(1+SUM($B113:$B$228))+('Swap - Encargos'!AC30)*(1+SUM($B113:$B$228))</f>
        <v>182.91899999999998</v>
      </c>
      <c r="Q113" s="4">
        <f>Forward!Q113*(1+SUM($B113:$B$228))+(-'Swap - Encargos'!H30-'Swap - Encargos'!$M30-'Swap - Encargos'!$L30)*(1+SUM($B113:$B$228))+('Swap - Encargos'!AD30)*(1+SUM($B113:$B$228))</f>
        <v>178.48460000000003</v>
      </c>
      <c r="R113" s="4">
        <f>Forward!R113*(1+SUM($B113:$B$228))+(-'Swap - Encargos'!I30-'Swap - Encargos'!$M30-'Swap - Encargos'!$L30)*(1+SUM($B113:$B$228))+('Swap - Encargos'!AE30)*(1+SUM($B113:$B$228))</f>
        <v>174.05019999999999</v>
      </c>
      <c r="S113" s="4">
        <f>Forward!S113*(1+SUM($B113:$B$228))+(-'Swap - Encargos'!J30-'Swap - Encargos'!$M30-'Swap - Encargos'!$L30)*(1+SUM($B113:$B$228))+('Swap - Encargos'!AF30)*(1+SUM($B113:$B$228))</f>
        <v>170.7244</v>
      </c>
      <c r="T113" s="4">
        <f>Forward!T113*(1+SUM($B113:$B$228))+(-'Swap - Encargos'!K30-'Swap - Encargos'!$M30-'Swap - Encargos'!$L30)*(1+SUM($B113:$B$228))+('Swap - Encargos'!AG30)*(1+SUM($B113:$B$228))</f>
        <v>164.07279999999997</v>
      </c>
      <c r="U113" s="4">
        <f>Forward!U113*(1+SUM($B113:$B$228))</f>
        <v>0</v>
      </c>
      <c r="V113" s="6"/>
      <c r="W113" s="20">
        <f t="shared" si="0"/>
        <v>170.90916666666666</v>
      </c>
      <c r="X113" s="20">
        <f t="shared" si="1"/>
        <v>189.20705586419751</v>
      </c>
      <c r="Y113" s="23">
        <f t="shared" si="2"/>
        <v>174.38278000000003</v>
      </c>
      <c r="Z113" s="23">
        <f t="shared" si="3"/>
        <v>186.35714811728397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218.1063833333333</v>
      </c>
      <c r="AJ113" s="9">
        <f t="shared" si="8"/>
        <v>0.56066237797777829</v>
      </c>
      <c r="AK113" s="9">
        <f t="shared" si="9"/>
        <v>0.56066237797777829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Forward!M114*(1+SUM($B114:$B$228))+(-'Swap - Encargos'!D31-'Swap - Encargos'!$M31-'Swap - Encargos'!$L31)*(1+SUM($B114:$B$228))+('Swap - Encargos'!Z31)*(1+SUM($B114:$B$228))</f>
        <v>113.79439999999998</v>
      </c>
      <c r="N114" s="4">
        <f>Forward!N114*(1+SUM($B114:$B$228))+(-'Swap - Encargos'!E31-'Swap - Encargos'!$M31-'Swap - Encargos'!$L31)*(1+SUM($B114:$B$228))+('Swap - Encargos'!AA31)*(1+SUM($B114:$B$228))</f>
        <v>155.77680000000001</v>
      </c>
      <c r="O114" s="4">
        <f>Forward!O114*(1+SUM($B114:$B$228))+(-'Swap - Encargos'!F31-'Swap - Encargos'!$M31-'Swap - Encargos'!$L31)*(1+SUM($B114:$B$228))+('Swap - Encargos'!AB31)*(1+SUM($B114:$B$228))</f>
        <v>173.45360000000002</v>
      </c>
      <c r="P114" s="4">
        <f>Forward!P114*(1+SUM($B114:$B$228))+(-'Swap - Encargos'!G31-'Swap - Encargos'!$M31-'Swap - Encargos'!$L31)*(1+SUM($B114:$B$228))+('Swap - Encargos'!AC31)*(1+SUM($B114:$B$228))</f>
        <v>172.34880000000001</v>
      </c>
      <c r="Q114" s="4">
        <f>Forward!Q114*(1+SUM($B114:$B$228))+(-'Swap - Encargos'!H31-'Swap - Encargos'!$M31-'Swap - Encargos'!$L31)*(1+SUM($B114:$B$228))+('Swap - Encargos'!AD31)*(1+SUM($B114:$B$228))</f>
        <v>167.92959999999999</v>
      </c>
      <c r="R114" s="4">
        <f>Forward!R114*(1+SUM($B114:$B$228))+(-'Swap - Encargos'!I31-'Swap - Encargos'!$M31-'Swap - Encargos'!$L31)*(1+SUM($B114:$B$228))+('Swap - Encargos'!AE31)*(1+SUM($B114:$B$228))</f>
        <v>163.5104</v>
      </c>
      <c r="S114" s="4">
        <f>Forward!S114*(1+SUM($B114:$B$228))+(-'Swap - Encargos'!J31-'Swap - Encargos'!$M31-'Swap - Encargos'!$L31)*(1+SUM($B114:$B$228))+('Swap - Encargos'!AF31)*(1+SUM($B114:$B$228))</f>
        <v>156.88159999999999</v>
      </c>
      <c r="T114" s="4">
        <f>Forward!T114*(1+SUM($B114:$B$228))+(-'Swap - Encargos'!K31-'Swap - Encargos'!$M31-'Swap - Encargos'!$L31)*(1+SUM($B114:$B$228))+('Swap - Encargos'!AG31)*(1+SUM($B114:$B$228))</f>
        <v>154.672</v>
      </c>
      <c r="U114" s="4">
        <f>Forward!U114*(1+SUM($B114:$B$228))</f>
        <v>0</v>
      </c>
      <c r="V114" s="6"/>
      <c r="W114" s="20">
        <f t="shared" si="0"/>
        <v>154.1809777777778</v>
      </c>
      <c r="X114" s="20">
        <f t="shared" si="1"/>
        <v>189.20705586419751</v>
      </c>
      <c r="Y114" s="23">
        <f t="shared" si="2"/>
        <v>159.97504000000001</v>
      </c>
      <c r="Z114" s="23">
        <f t="shared" si="3"/>
        <v>186.35714811728397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234.83457222222216</v>
      </c>
      <c r="AJ114" s="9">
        <f t="shared" si="8"/>
        <v>0.60366371529935547</v>
      </c>
      <c r="AK114" s="9">
        <f t="shared" si="9"/>
        <v>0.60366371529935547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Forward!M115*(1+SUM($B115:$B$228))+(-'Swap - Encargos'!D32-'Swap - Encargos'!$M32-'Swap - Encargos'!$L32)*(1+SUM($B115:$B$228))+('Swap - Encargos'!Z32)*(1+SUM($B115:$B$228))</f>
        <v>174.93180000000001</v>
      </c>
      <c r="N115" s="4">
        <f>Forward!N115*(1+SUM($B115:$B$228))+(-'Swap - Encargos'!E32-'Swap - Encargos'!$M32-'Swap - Encargos'!$L32)*(1+SUM($B115:$B$228))+('Swap - Encargos'!AA32)*(1+SUM($B115:$B$228))</f>
        <v>191.4348</v>
      </c>
      <c r="O115" s="4">
        <f>Forward!O115*(1+SUM($B115:$B$228))+(-'Swap - Encargos'!F32-'Swap - Encargos'!$M32-'Swap - Encargos'!$L32)*(1+SUM($B115:$B$228))+('Swap - Encargos'!AB32)*(1+SUM($B115:$B$228))</f>
        <v>188.13419999999999</v>
      </c>
      <c r="P115" s="4">
        <f>Forward!P115*(1+SUM($B115:$B$228))+(-'Swap - Encargos'!G32-'Swap - Encargos'!$M32-'Swap - Encargos'!$L32)*(1+SUM($B115:$B$228))+('Swap - Encargos'!AC32)*(1+SUM($B115:$B$228))</f>
        <v>179.33259999999999</v>
      </c>
      <c r="Q115" s="4">
        <f>Forward!Q115*(1+SUM($B115:$B$228))+(-'Swap - Encargos'!H32-'Swap - Encargos'!$M32-'Swap - Encargos'!$L32)*(1+SUM($B115:$B$228))+('Swap - Encargos'!AD32)*(1+SUM($B115:$B$228))</f>
        <v>178.23240000000001</v>
      </c>
      <c r="R115" s="4">
        <f>Forward!R115*(1+SUM($B115:$B$228))+(-'Swap - Encargos'!I32-'Swap - Encargos'!$M32-'Swap - Encargos'!$L32)*(1+SUM($B115:$B$228))+('Swap - Encargos'!AE32)*(1+SUM($B115:$B$228))</f>
        <v>172.73140000000001</v>
      </c>
      <c r="S115" s="4">
        <f>Forward!S115*(1+SUM($B115:$B$228))+(-'Swap - Encargos'!J32-'Swap - Encargos'!$M32-'Swap - Encargos'!$L32)*(1+SUM($B115:$B$228))+('Swap - Encargos'!AF32)*(1+SUM($B115:$B$228))</f>
        <v>167.2304</v>
      </c>
      <c r="T115" s="4">
        <f>Forward!T115*(1+SUM($B115:$B$228))+(-'Swap - Encargos'!K32-'Swap - Encargos'!$M32-'Swap - Encargos'!$L32)*(1+SUM($B115:$B$228))+('Swap - Encargos'!AG32)*(1+SUM($B115:$B$228))</f>
        <v>162.8296</v>
      </c>
      <c r="U115" s="4">
        <f>Forward!U115*(1+SUM($B115:$B$228))</f>
        <v>0</v>
      </c>
      <c r="V115" s="6"/>
      <c r="W115" s="20">
        <f t="shared" si="0"/>
        <v>185.4448222222222</v>
      </c>
      <c r="X115" s="20">
        <f t="shared" si="1"/>
        <v>189.20705586419751</v>
      </c>
      <c r="Y115" s="23">
        <f t="shared" si="2"/>
        <v>182.22979333333333</v>
      </c>
      <c r="Z115" s="23">
        <f t="shared" si="3"/>
        <v>186.35714811728397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203.57072777777776</v>
      </c>
      <c r="AJ115" s="9">
        <f t="shared" si="8"/>
        <v>0.52329714783323644</v>
      </c>
      <c r="AK115" s="9">
        <f t="shared" si="9"/>
        <v>0.52329714783323644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Forward!M116*(1+SUM($B116:$B$228))+(-'Swap - Encargos'!D33-'Swap - Encargos'!$M33-'Swap - Encargos'!$L33)*(1+SUM($B116:$B$228))+('Swap - Encargos'!Z33)*(1+SUM($B116:$B$228))</f>
        <v>238.2877</v>
      </c>
      <c r="N116" s="4">
        <f>Forward!N116*(1+SUM($B116:$B$228))+(-'Swap - Encargos'!E33-'Swap - Encargos'!$M33-'Swap - Encargos'!$L33)*(1+SUM($B116:$B$228))+('Swap - Encargos'!AA33)*(1+SUM($B116:$B$228))</f>
        <v>214.12950000000001</v>
      </c>
      <c r="O116" s="4">
        <f>Forward!O116*(1+SUM($B116:$B$228))+(-'Swap - Encargos'!F33-'Swap - Encargos'!$M33-'Swap - Encargos'!$L33)*(1+SUM($B116:$B$228))+('Swap - Encargos'!AB33)*(1+SUM($B116:$B$228))</f>
        <v>199.85420000000002</v>
      </c>
      <c r="P116" s="4">
        <f>Forward!P116*(1+SUM($B116:$B$228))+(-'Swap - Encargos'!G33-'Swap - Encargos'!$M33-'Swap - Encargos'!$L33)*(1+SUM($B116:$B$228))+('Swap - Encargos'!AC33)*(1+SUM($B116:$B$228))</f>
        <v>181.1865</v>
      </c>
      <c r="Q116" s="4">
        <f>Forward!Q116*(1+SUM($B116:$B$228))+(-'Swap - Encargos'!H33-'Swap - Encargos'!$M33-'Swap - Encargos'!$L33)*(1+SUM($B116:$B$228))+('Swap - Encargos'!AD33)*(1+SUM($B116:$B$228))</f>
        <v>177.8922</v>
      </c>
      <c r="R116" s="4">
        <f>Forward!R116*(1+SUM($B116:$B$228))+(-'Swap - Encargos'!I33-'Swap - Encargos'!$M33-'Swap - Encargos'!$L33)*(1+SUM($B116:$B$228))+('Swap - Encargos'!AE33)*(1+SUM($B116:$B$228))</f>
        <v>171.30360000000002</v>
      </c>
      <c r="S116" s="4">
        <f>Forward!S116*(1+SUM($B116:$B$228))+(-'Swap - Encargos'!J33-'Swap - Encargos'!$M33-'Swap - Encargos'!$L33)*(1+SUM($B116:$B$228))+('Swap - Encargos'!AF33)*(1+SUM($B116:$B$228))</f>
        <v>169.10740000000001</v>
      </c>
      <c r="T116" s="4">
        <f>Forward!T116*(1+SUM($B116:$B$228))+(-'Swap - Encargos'!K33-'Swap - Encargos'!$M33-'Swap - Encargos'!$L33)*(1+SUM($B116:$B$228))+('Swap - Encargos'!AG33)*(1+SUM($B116:$B$228))</f>
        <v>160.32260000000002</v>
      </c>
      <c r="U116" s="4">
        <f>Forward!U116*(1+SUM($B116:$B$228))</f>
        <v>0</v>
      </c>
      <c r="V116" s="6"/>
      <c r="W116" s="20">
        <f t="shared" si="0"/>
        <v>207.90693333333331</v>
      </c>
      <c r="X116" s="20">
        <f t="shared" si="1"/>
        <v>189.20705586419751</v>
      </c>
      <c r="Y116" s="23">
        <f t="shared" si="2"/>
        <v>195.57160999999996</v>
      </c>
      <c r="Z116" s="23">
        <f t="shared" si="3"/>
        <v>186.35714811728397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181.10861666666665</v>
      </c>
      <c r="AJ116" s="9">
        <f t="shared" si="8"/>
        <v>0.46555623976128119</v>
      </c>
      <c r="AK116" s="9">
        <f t="shared" si="9"/>
        <v>0.46555623976128119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Forward!M117*(1+SUM($B117:$B$228))+(-'Swap - Encargos'!D34-'Swap - Encargos'!$M34-'Swap - Encargos'!$L34)*(1+SUM($B117:$B$228))+('Swap - Encargos'!Z34)*(1+SUM($B117:$B$228))</f>
        <v>182.74809999999999</v>
      </c>
      <c r="N117" s="4">
        <f>Forward!N117*(1+SUM($B117:$B$228))+(-'Swap - Encargos'!E34-'Swap - Encargos'!$M34-'Swap - Encargos'!$L34)*(1+SUM($B117:$B$228))+('Swap - Encargos'!AA34)*(1+SUM($B117:$B$228))</f>
        <v>202.44550000000004</v>
      </c>
      <c r="O117" s="4">
        <f>Forward!O117*(1+SUM($B117:$B$228))+(-'Swap - Encargos'!F34-'Swap - Encargos'!$M34-'Swap - Encargos'!$L34)*(1+SUM($B117:$B$228))+('Swap - Encargos'!AB34)*(1+SUM($B117:$B$228))</f>
        <v>192.5968</v>
      </c>
      <c r="P117" s="4">
        <f>Forward!P117*(1+SUM($B117:$B$228))+(-'Swap - Encargos'!G34-'Swap - Encargos'!$M34-'Swap - Encargos'!$L34)*(1+SUM($B117:$B$228))+('Swap - Encargos'!AC34)*(1+SUM($B117:$B$228))</f>
        <v>180.55950000000001</v>
      </c>
      <c r="Q117" s="4">
        <f>Forward!Q117*(1+SUM($B117:$B$228))+(-'Swap - Encargos'!H34-'Swap - Encargos'!$M34-'Swap - Encargos'!$L34)*(1+SUM($B117:$B$228))+('Swap - Encargos'!AD34)*(1+SUM($B117:$B$228))</f>
        <v>171.80510000000001</v>
      </c>
      <c r="R117" s="4">
        <f>Forward!R117*(1+SUM($B117:$B$228))+(-'Swap - Encargos'!I34-'Swap - Encargos'!$M34-'Swap - Encargos'!$L34)*(1+SUM($B117:$B$228))+('Swap - Encargos'!AE34)*(1+SUM($B117:$B$228))</f>
        <v>168.5222</v>
      </c>
      <c r="S117" s="4">
        <f>Forward!S117*(1+SUM($B117:$B$228))+(-'Swap - Encargos'!J34-'Swap - Encargos'!$M34-'Swap - Encargos'!$L34)*(1+SUM($B117:$B$228))+('Swap - Encargos'!AF34)*(1+SUM($B117:$B$228))</f>
        <v>163.05070000000001</v>
      </c>
      <c r="T117" s="4">
        <f>Forward!T117*(1+SUM($B117:$B$228))+(-'Swap - Encargos'!K34-'Swap - Encargos'!$M34-'Swap - Encargos'!$L34)*(1+SUM($B117:$B$228))+('Swap - Encargos'!AG34)*(1+SUM($B117:$B$228))</f>
        <v>161.95640000000003</v>
      </c>
      <c r="U117" s="4">
        <f>Forward!U117*(1+SUM($B117:$B$228))</f>
        <v>0</v>
      </c>
      <c r="V117" s="6"/>
      <c r="W117" s="20">
        <f t="shared" si="0"/>
        <v>192.17123888888892</v>
      </c>
      <c r="X117" s="20">
        <f t="shared" si="1"/>
        <v>189.20705586419751</v>
      </c>
      <c r="Y117" s="23">
        <f t="shared" si="2"/>
        <v>184.37131166666668</v>
      </c>
      <c r="Z117" s="23">
        <f t="shared" si="3"/>
        <v>186.35714811728397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196.84431111111104</v>
      </c>
      <c r="AJ117" s="9">
        <f t="shared" si="8"/>
        <v>0.50600627946906251</v>
      </c>
      <c r="AK117" s="9">
        <f t="shared" si="9"/>
        <v>0.50600627946906251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Forward!M118*(1+SUM($B118:$B$228))+(-'Swap - Encargos'!D35-'Swap - Encargos'!$M35-'Swap - Encargos'!$L35)*(1+SUM($B118:$B$228))+('Swap - Encargos'!Z35)*(1+SUM($B118:$B$228))</f>
        <v>230.49639999999999</v>
      </c>
      <c r="N118" s="4">
        <f>Forward!N118*(1+SUM($B118:$B$228))+(-'Swap - Encargos'!E35-'Swap - Encargos'!$M35-'Swap - Encargos'!$L35)*(1+SUM($B118:$B$228))+('Swap - Encargos'!AA35)*(1+SUM($B118:$B$228))</f>
        <v>207.55600000000001</v>
      </c>
      <c r="O118" s="4">
        <f>Forward!O118*(1+SUM($B118:$B$228))+(-'Swap - Encargos'!F35-'Swap - Encargos'!$M35-'Swap - Encargos'!$L35)*(1+SUM($B118:$B$228))+('Swap - Encargos'!AB35)*(1+SUM($B118:$B$228))</f>
        <v>199.9092</v>
      </c>
      <c r="P118" s="4">
        <f>Forward!P118*(1+SUM($B118:$B$228))+(-'Swap - Encargos'!G35-'Swap - Encargos'!$M35-'Swap - Encargos'!$L35)*(1+SUM($B118:$B$228))+('Swap - Encargos'!AC35)*(1+SUM($B118:$B$228))</f>
        <v>184.61559999999997</v>
      </c>
      <c r="Q118" s="4">
        <f>Forward!Q118*(1+SUM($B118:$B$228))+(-'Swap - Encargos'!H35-'Swap - Encargos'!$M35-'Swap - Encargos'!$L35)*(1+SUM($B118:$B$228))+('Swap - Encargos'!AD35)*(1+SUM($B118:$B$228))</f>
        <v>175.87640000000002</v>
      </c>
      <c r="R118" s="4">
        <f>Forward!R118*(1+SUM($B118:$B$228))+(-'Swap - Encargos'!I35-'Swap - Encargos'!$M35-'Swap - Encargos'!$L35)*(1+SUM($B118:$B$228))+('Swap - Encargos'!AE35)*(1+SUM($B118:$B$228))</f>
        <v>170.41440000000003</v>
      </c>
      <c r="S118" s="4">
        <f>Forward!S118*(1+SUM($B118:$B$228))+(-'Swap - Encargos'!J35-'Swap - Encargos'!$M35-'Swap - Encargos'!$L35)*(1+SUM($B118:$B$228))+('Swap - Encargos'!AF35)*(1+SUM($B118:$B$228))</f>
        <v>167.13720000000001</v>
      </c>
      <c r="T118" s="4">
        <f>Forward!T118*(1+SUM($B118:$B$228))+(-'Swap - Encargos'!K35-'Swap - Encargos'!$M35-'Swap - Encargos'!$L35)*(1+SUM($B118:$B$228))+('Swap - Encargos'!AG35)*(1+SUM($B118:$B$228))</f>
        <v>163.86</v>
      </c>
      <c r="U118" s="4">
        <f>Forward!U118*(1+SUM($B118:$B$228))</f>
        <v>0</v>
      </c>
      <c r="V118" s="6"/>
      <c r="W118" s="20">
        <f t="shared" si="0"/>
        <v>202.45813333333331</v>
      </c>
      <c r="X118" s="20">
        <f t="shared" si="1"/>
        <v>189.20705586419751</v>
      </c>
      <c r="Y118" s="23">
        <f t="shared" si="2"/>
        <v>191.67978666666664</v>
      </c>
      <c r="Z118" s="23">
        <f t="shared" si="3"/>
        <v>186.35714811728397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186.55741666666665</v>
      </c>
      <c r="AJ118" s="9">
        <f t="shared" si="8"/>
        <v>0.4795628777992722</v>
      </c>
      <c r="AK118" s="9">
        <f t="shared" si="9"/>
        <v>0.4795628777992722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Forward!M119*(1+SUM($B119:$B$228))+(-'Swap - Encargos'!D36-'Swap - Encargos'!$M36-'Swap - Encargos'!$L36)*(1+SUM($B119:$B$228))+('Swap - Encargos'!Z36)*(1+SUM($B119:$B$228))</f>
        <v>290.49600000000004</v>
      </c>
      <c r="N119" s="4">
        <f>Forward!N119*(1+SUM($B119:$B$228))+(-'Swap - Encargos'!E36-'Swap - Encargos'!$M36-'Swap - Encargos'!$L36)*(1+SUM($B119:$B$228))+('Swap - Encargos'!AA36)*(1+SUM($B119:$B$228))</f>
        <v>219.77600000000001</v>
      </c>
      <c r="O119" s="4">
        <f>Forward!O119*(1+SUM($B119:$B$228))+(-'Swap - Encargos'!F36-'Swap - Encargos'!$M36-'Swap - Encargos'!$L36)*(1+SUM($B119:$B$228))+('Swap - Encargos'!AB36)*(1+SUM($B119:$B$228))</f>
        <v>194.75200000000004</v>
      </c>
      <c r="P119" s="4">
        <f>Forward!P119*(1+SUM($B119:$B$228))+(-'Swap - Encargos'!G36-'Swap - Encargos'!$M36-'Swap - Encargos'!$L36)*(1+SUM($B119:$B$228))+('Swap - Encargos'!AC36)*(1+SUM($B119:$B$228))</f>
        <v>175.16800000000001</v>
      </c>
      <c r="Q119" s="4">
        <f>Forward!Q119*(1+SUM($B119:$B$228))+(-'Swap - Encargos'!H36-'Swap - Encargos'!$M36-'Swap - Encargos'!$L36)*(1+SUM($B119:$B$228))+('Swap - Encargos'!AD36)*(1+SUM($B119:$B$228))</f>
        <v>176.256</v>
      </c>
      <c r="R119" s="4">
        <f>Forward!R119*(1+SUM($B119:$B$228))+(-'Swap - Encargos'!I36-'Swap - Encargos'!$M36-'Swap - Encargos'!$L36)*(1+SUM($B119:$B$228))+('Swap - Encargos'!AE36)*(1+SUM($B119:$B$228))</f>
        <v>168.64000000000001</v>
      </c>
      <c r="S119" s="4">
        <f>Forward!S119*(1+SUM($B119:$B$228))+(-'Swap - Encargos'!J36-'Swap - Encargos'!$M36-'Swap - Encargos'!$L36)*(1+SUM($B119:$B$228))+('Swap - Encargos'!AF36)*(1+SUM($B119:$B$228))</f>
        <v>166.464</v>
      </c>
      <c r="T119" s="4">
        <f>Forward!T119*(1+SUM($B119:$B$228))+(-'Swap - Encargos'!K36-'Swap - Encargos'!$M36-'Swap - Encargos'!$L36)*(1+SUM($B119:$B$228))+('Swap - Encargos'!AG36)*(1+SUM($B119:$B$228))</f>
        <v>162.11199999999999</v>
      </c>
      <c r="U119" s="4">
        <f>Forward!U119*(1+SUM($B119:$B$228))</f>
        <v>0</v>
      </c>
      <c r="V119" s="6"/>
      <c r="W119" s="20">
        <f t="shared" si="0"/>
        <v>206.17600000000004</v>
      </c>
      <c r="X119" s="20">
        <f t="shared" si="1"/>
        <v>189.20705586419751</v>
      </c>
      <c r="Y119" s="23">
        <f t="shared" si="2"/>
        <v>193.0112</v>
      </c>
      <c r="Z119" s="23">
        <f t="shared" si="3"/>
        <v>186.35714811728397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182.83954999999992</v>
      </c>
      <c r="AJ119" s="9">
        <f t="shared" si="8"/>
        <v>0.47000576198046567</v>
      </c>
      <c r="AK119" s="9">
        <f t="shared" si="9"/>
        <v>0.47000576198046567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Forward!M120*(1+SUM($B120:$B$228))+(-'Swap - Encargos'!D37-'Swap - Encargos'!$M37-'Swap - Encargos'!$L37)*(1+SUM($B120:$B$228))+('Swap - Encargos'!Z37)*(1+SUM($B120:$B$228))</f>
        <v>251.16320000000002</v>
      </c>
      <c r="N120" s="4">
        <f>Forward!N120*(1+SUM($B120:$B$228))+(-'Swap - Encargos'!E37-'Swap - Encargos'!$M37-'Swap - Encargos'!$L37)*(1+SUM($B120:$B$228))+('Swap - Encargos'!AA37)*(1+SUM($B120:$B$228))</f>
        <v>146.15100000000001</v>
      </c>
      <c r="O120" s="4">
        <f>Forward!O120*(1+SUM($B120:$B$228))+(-'Swap - Encargos'!F37-'Swap - Encargos'!$M37-'Swap - Encargos'!$L37)*(1+SUM($B120:$B$228))+('Swap - Encargos'!AB37)*(1+SUM($B120:$B$228))</f>
        <v>180.79420000000002</v>
      </c>
      <c r="P120" s="4">
        <f>Forward!P120*(1+SUM($B120:$B$228))+(-'Swap - Encargos'!G37-'Swap - Encargos'!$M37-'Swap - Encargos'!$L37)*(1+SUM($B120:$B$228))+('Swap - Encargos'!AC37)*(1+SUM($B120:$B$228))</f>
        <v>177.54640000000001</v>
      </c>
      <c r="Q120" s="4">
        <f>Forward!Q120*(1+SUM($B120:$B$228))+(-'Swap - Encargos'!H37-'Swap - Encargos'!$M37-'Swap - Encargos'!$L37)*(1+SUM($B120:$B$228))+('Swap - Encargos'!AD37)*(1+SUM($B120:$B$228))</f>
        <v>171.05080000000001</v>
      </c>
      <c r="R120" s="4">
        <f>Forward!R120*(1+SUM($B120:$B$228))+(-'Swap - Encargos'!I37-'Swap - Encargos'!$M37-'Swap - Encargos'!$L37)*(1+SUM($B120:$B$228))+('Swap - Encargos'!AE37)*(1+SUM($B120:$B$228))</f>
        <v>164.55520000000001</v>
      </c>
      <c r="S120" s="4">
        <f>Forward!S120*(1+SUM($B120:$B$228))+(-'Swap - Encargos'!J37-'Swap - Encargos'!$M37-'Swap - Encargos'!$L37)*(1+SUM($B120:$B$228))+('Swap - Encargos'!AF37)*(1+SUM($B120:$B$228))</f>
        <v>160.22479999999999</v>
      </c>
      <c r="T120" s="4">
        <f>Forward!T120*(1+SUM($B120:$B$228))+(-'Swap - Encargos'!K37-'Swap - Encargos'!$M37-'Swap - Encargos'!$L37)*(1+SUM($B120:$B$228))+('Swap - Encargos'!AG37)*(1+SUM($B120:$B$228))</f>
        <v>155.89440000000002</v>
      </c>
      <c r="U120" s="4">
        <f>Forward!U120*(1+SUM($B120:$B$228))</f>
        <v>0</v>
      </c>
      <c r="V120" s="6"/>
      <c r="W120" s="20">
        <f t="shared" si="0"/>
        <v>172.25368888888889</v>
      </c>
      <c r="X120" s="20">
        <f t="shared" si="1"/>
        <v>189.20705586419751</v>
      </c>
      <c r="Y120" s="23">
        <f t="shared" si="2"/>
        <v>170.90645333333336</v>
      </c>
      <c r="Z120" s="23">
        <f t="shared" si="3"/>
        <v>186.35714811728397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216.76186111111107</v>
      </c>
      <c r="AJ120" s="9">
        <f t="shared" si="8"/>
        <v>0.55720616081056684</v>
      </c>
      <c r="AK120" s="9">
        <f t="shared" si="9"/>
        <v>0.55720616081056684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Forward!M121*(1+SUM($B121:$B$228))+(-'Swap - Encargos'!D38-'Swap - Encargos'!$M38-'Swap - Encargos'!$L38)*(1+SUM($B121:$B$228))+('Swap - Encargos'!Z38)*(1+SUM($B121:$B$228))</f>
        <v>111.10609999999998</v>
      </c>
      <c r="N121" s="4">
        <f>Forward!N121*(1+SUM($B121:$B$228))+(-'Swap - Encargos'!E38-'Swap - Encargos'!$M38-'Swap - Encargos'!$L38)*(1+SUM($B121:$B$228))+('Swap - Encargos'!AA38)*(1+SUM($B121:$B$228))</f>
        <v>158.56890000000001</v>
      </c>
      <c r="O121" s="4">
        <f>Forward!O121*(1+SUM($B121:$B$228))+(-'Swap - Encargos'!F38-'Swap - Encargos'!$M38-'Swap - Encargos'!$L38)*(1+SUM($B121:$B$228))+('Swap - Encargos'!AB38)*(1+SUM($B121:$B$228))</f>
        <v>180.14290000000003</v>
      </c>
      <c r="P121" s="4">
        <f>Forward!P121*(1+SUM($B121:$B$228))+(-'Swap - Encargos'!G38-'Swap - Encargos'!$M38-'Swap - Encargos'!$L38)*(1+SUM($B121:$B$228))+('Swap - Encargos'!AC38)*(1+SUM($B121:$B$228))</f>
        <v>184.45770000000002</v>
      </c>
      <c r="Q121" s="4">
        <f>Forward!Q121*(1+SUM($B121:$B$228))+(-'Swap - Encargos'!H38-'Swap - Encargos'!$M38-'Swap - Encargos'!$L38)*(1+SUM($B121:$B$228))+('Swap - Encargos'!AD38)*(1+SUM($B121:$B$228))</f>
        <v>173.67070000000001</v>
      </c>
      <c r="R121" s="4">
        <f>Forward!R121*(1+SUM($B121:$B$228))+(-'Swap - Encargos'!I38-'Swap - Encargos'!$M38-'Swap - Encargos'!$L38)*(1+SUM($B121:$B$228))+('Swap - Encargos'!AE38)*(1+SUM($B121:$B$228))</f>
        <v>172.59200000000001</v>
      </c>
      <c r="S121" s="4">
        <f>Forward!S121*(1+SUM($B121:$B$228))+(-'Swap - Encargos'!J38-'Swap - Encargos'!$M38-'Swap - Encargos'!$L38)*(1+SUM($B121:$B$228))+('Swap - Encargos'!AF38)*(1+SUM($B121:$B$228))</f>
        <v>168.27719999999999</v>
      </c>
      <c r="T121" s="4">
        <f>Forward!T121*(1+SUM($B121:$B$228))+(-'Swap - Encargos'!K38-'Swap - Encargos'!$M38-'Swap - Encargos'!$L38)*(1+SUM($B121:$B$228))+('Swap - Encargos'!AG38)*(1+SUM($B121:$B$228))</f>
        <v>166.1198</v>
      </c>
      <c r="U121" s="4">
        <f>Forward!U121*(1+SUM($B121:$B$228))</f>
        <v>0</v>
      </c>
      <c r="V121" s="6"/>
      <c r="W121" s="20">
        <f t="shared" si="0"/>
        <v>172.35228888888889</v>
      </c>
      <c r="X121" s="20">
        <f t="shared" si="1"/>
        <v>189.20705586419751</v>
      </c>
      <c r="Y121" s="23">
        <f t="shared" si="2"/>
        <v>172.86167500000002</v>
      </c>
      <c r="Z121" s="23">
        <f t="shared" si="3"/>
        <v>186.35714811728397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216.66326111111107</v>
      </c>
      <c r="AJ121" s="9">
        <f t="shared" si="8"/>
        <v>0.55695270050544532</v>
      </c>
      <c r="AK121" s="9">
        <f t="shared" si="9"/>
        <v>0.55695270050544532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Forward!N122*(1+SUM($B122:$B$228))+(-'Swap - Encargos'!E39-'Swap - Encargos'!$M39-'Swap - Encargos'!$L39)*(1+SUM($B122:$B$228))+('Swap - Encargos'!AA39)*(1+SUM($B122:$B$228))</f>
        <v>153.51049999999998</v>
      </c>
      <c r="O122" s="4">
        <f>Forward!O122*(1+SUM($B122:$B$228))+(-'Swap - Encargos'!F39-'Swap - Encargos'!$M39-'Swap - Encargos'!$L39)*(1+SUM($B122:$B$228))+('Swap - Encargos'!AB39)*(1+SUM($B122:$B$228))</f>
        <v>193.23</v>
      </c>
      <c r="P122" s="4">
        <f>Forward!P122*(1+SUM($B122:$B$228))+(-'Swap - Encargos'!G39-'Swap - Encargos'!$M39-'Swap - Encargos'!$L39)*(1+SUM($B122:$B$228))+('Swap - Encargos'!AC39)*(1+SUM($B122:$B$228))</f>
        <v>174.98049999999998</v>
      </c>
      <c r="Q122" s="4">
        <f>Forward!Q122*(1+SUM($B122:$B$228))+(-'Swap - Encargos'!H39-'Swap - Encargos'!$M39-'Swap - Encargos'!$L39)*(1+SUM($B122:$B$228))+('Swap - Encargos'!AD39)*(1+SUM($B122:$B$228))</f>
        <v>166.39249999999998</v>
      </c>
      <c r="R122" s="4">
        <f>Forward!R122*(1+SUM($B122:$B$228))+(-'Swap - Encargos'!I39-'Swap - Encargos'!$M39-'Swap - Encargos'!$L39)*(1+SUM($B122:$B$228))+('Swap - Encargos'!AE39)*(1+SUM($B122:$B$228))</f>
        <v>165.31899999999996</v>
      </c>
      <c r="S122" s="4">
        <f>Forward!S122*(1+SUM($B122:$B$228))+(-'Swap - Encargos'!J39-'Swap - Encargos'!$M39-'Swap - Encargos'!$L39)*(1+SUM($B122:$B$228))+('Swap - Encargos'!AF39)*(1+SUM($B122:$B$228))</f>
        <v>163.17199999999997</v>
      </c>
      <c r="T122" s="4">
        <f>Forward!T122*(1+SUM($B122:$B$228))+(-'Swap - Encargos'!K39-'Swap - Encargos'!$M39-'Swap - Encargos'!$L39)*(1+SUM($B122:$B$228))+('Swap - Encargos'!AG39)*(1+SUM($B122:$B$228))</f>
        <v>158.87799999999999</v>
      </c>
      <c r="U122" s="4">
        <f>Forward!U122*(1+SUM($B122:$B$228))</f>
        <v>0</v>
      </c>
      <c r="V122" s="6"/>
      <c r="W122" s="20">
        <f t="shared" si="0"/>
        <v>173.90699999999998</v>
      </c>
      <c r="X122" s="20">
        <f t="shared" si="1"/>
        <v>189.20705586419751</v>
      </c>
      <c r="Y122" s="23">
        <f t="shared" si="2"/>
        <v>170.68649999999997</v>
      </c>
      <c r="Z122" s="23">
        <f t="shared" si="3"/>
        <v>186.35714811728397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232.19804999999997</v>
      </c>
      <c r="AJ122" s="9">
        <f t="shared" si="8"/>
        <v>0.57176843774781916</v>
      </c>
      <c r="AK122" s="9">
        <f t="shared" si="9"/>
        <v>0.57176843774781916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Forward!N123*(1+SUM($B123:$B$228))+(-'Swap - Encargos'!E40-'Swap - Encargos'!$M40-'Swap - Encargos'!$L40)*(1+SUM($B123:$B$228))+('Swap - Encargos'!AA40)*(1+SUM($B123:$B$228))</f>
        <v>213.30810000000002</v>
      </c>
      <c r="O123" s="4">
        <f>Forward!O123*(1+SUM($B123:$B$228))+(-'Swap - Encargos'!F40-'Swap - Encargos'!$M40-'Swap - Encargos'!$L40)*(1+SUM($B123:$B$228))+('Swap - Encargos'!AB40)*(1+SUM($B123:$B$228))</f>
        <v>206.87670000000003</v>
      </c>
      <c r="P123" s="4">
        <f>Forward!P123*(1+SUM($B123:$B$228))+(-'Swap - Encargos'!G40-'Swap - Encargos'!$M40-'Swap - Encargos'!$L40)*(1+SUM($B123:$B$228))+('Swap - Encargos'!AC40)*(1+SUM($B123:$B$228))</f>
        <v>190.79820000000001</v>
      </c>
      <c r="Q123" s="4">
        <f>Forward!Q123*(1+SUM($B123:$B$228))+(-'Swap - Encargos'!H40-'Swap - Encargos'!$M40-'Swap - Encargos'!$L40)*(1+SUM($B123:$B$228))+('Swap - Encargos'!AD40)*(1+SUM($B123:$B$228))</f>
        <v>177.93540000000002</v>
      </c>
      <c r="R123" s="4">
        <f>Forward!R123*(1+SUM($B123:$B$228))+(-'Swap - Encargos'!I40-'Swap - Encargos'!$M40-'Swap - Encargos'!$L40)*(1+SUM($B123:$B$228))+('Swap - Encargos'!AE40)*(1+SUM($B123:$B$228))</f>
        <v>171.50400000000002</v>
      </c>
      <c r="S123" s="4">
        <f>Forward!S123*(1+SUM($B123:$B$228))+(-'Swap - Encargos'!J40-'Swap - Encargos'!$M40-'Swap - Encargos'!$L40)*(1+SUM($B123:$B$228))+('Swap - Encargos'!AF40)*(1+SUM($B123:$B$228))</f>
        <v>168.28829999999999</v>
      </c>
      <c r="T123" s="4">
        <f>Forward!T123*(1+SUM($B123:$B$228))+(-'Swap - Encargos'!K40-'Swap - Encargos'!$M40-'Swap - Encargos'!$L40)*(1+SUM($B123:$B$228))+('Swap - Encargos'!AG40)*(1+SUM($B123:$B$228))</f>
        <v>158.64120000000003</v>
      </c>
      <c r="U123" s="4">
        <f>Forward!U123*(1+SUM($B123:$B$228))</f>
        <v>0</v>
      </c>
      <c r="V123" s="6"/>
      <c r="W123" s="20">
        <f t="shared" si="0"/>
        <v>202.67842500000003</v>
      </c>
      <c r="X123" s="20">
        <f t="shared" si="1"/>
        <v>189.20705586419751</v>
      </c>
      <c r="Y123" s="23">
        <f t="shared" si="2"/>
        <v>191.33415000000002</v>
      </c>
      <c r="Z123" s="23">
        <f t="shared" si="3"/>
        <v>186.35714811728397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4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203.42662499999992</v>
      </c>
      <c r="AJ123" s="9">
        <f t="shared" si="8"/>
        <v>0.50092119021913162</v>
      </c>
      <c r="AK123" s="9">
        <f t="shared" si="9"/>
        <v>0.50092119021913162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Forward!N124*(1+SUM($B124:$B$228))+(-'Swap - Encargos'!E41-'Swap - Encargos'!$M41-'Swap - Encargos'!$L41)*(1+SUM($B124:$B$228))+('Swap - Encargos'!AA41)*(1+SUM($B124:$B$228))</f>
        <v>284.81720000000001</v>
      </c>
      <c r="O124" s="4">
        <f>Forward!O124*(1+SUM($B124:$B$228))+(-'Swap - Encargos'!F41-'Swap - Encargos'!$M41-'Swap - Encargos'!$L41)*(1+SUM($B124:$B$228))+('Swap - Encargos'!AB41)*(1+SUM($B124:$B$228))</f>
        <v>230.8184</v>
      </c>
      <c r="P124" s="4">
        <f>Forward!P124*(1+SUM($B124:$B$228))+(-'Swap - Encargos'!G41-'Swap - Encargos'!$M41-'Swap - Encargos'!$L41)*(1+SUM($B124:$B$228))+('Swap - Encargos'!AC41)*(1+SUM($B124:$B$228))</f>
        <v>188.46639999999999</v>
      </c>
      <c r="Q124" s="4">
        <f>Forward!Q124*(1+SUM($B124:$B$228))+(-'Swap - Encargos'!H41-'Swap - Encargos'!$M41-'Swap - Encargos'!$L41)*(1+SUM($B124:$B$228))+('Swap - Encargos'!AD41)*(1+SUM($B124:$B$228))</f>
        <v>179.99599999999998</v>
      </c>
      <c r="R124" s="4">
        <f>Forward!R124*(1+SUM($B124:$B$228))+(-'Swap - Encargos'!I41-'Swap - Encargos'!$M41-'Swap - Encargos'!$L41)*(1+SUM($B124:$B$228))+('Swap - Encargos'!AE41)*(1+SUM($B124:$B$228))</f>
        <v>179.99599999999998</v>
      </c>
      <c r="S124" s="4">
        <f>Forward!S124*(1+SUM($B124:$B$228))+(-'Swap - Encargos'!J41-'Swap - Encargos'!$M41-'Swap - Encargos'!$L41)*(1+SUM($B124:$B$228))+('Swap - Encargos'!AF41)*(1+SUM($B124:$B$228))</f>
        <v>178.93719999999999</v>
      </c>
      <c r="T124" s="4">
        <f>Forward!T124*(1+SUM($B124:$B$228))+(-'Swap - Encargos'!K41-'Swap - Encargos'!$M41-'Swap - Encargos'!$L41)*(1+SUM($B124:$B$228))+('Swap - Encargos'!AG41)*(1+SUM($B124:$B$228))</f>
        <v>165.1728</v>
      </c>
      <c r="U124" s="4">
        <f>Forward!U124*(1+SUM($B124:$B$228))</f>
        <v>0</v>
      </c>
      <c r="V124" s="6"/>
      <c r="W124" s="20">
        <f t="shared" si="0"/>
        <v>228.87726666666666</v>
      </c>
      <c r="X124" s="20">
        <f t="shared" si="1"/>
        <v>189.20705586419751</v>
      </c>
      <c r="Y124" s="23">
        <f t="shared" si="2"/>
        <v>209.28946666666664</v>
      </c>
      <c r="Z124" s="23">
        <f t="shared" si="3"/>
        <v>186.35714811728397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4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177.22778333333329</v>
      </c>
      <c r="AJ124" s="9">
        <f t="shared" si="8"/>
        <v>0.43640871575798751</v>
      </c>
      <c r="AK124" s="9">
        <f t="shared" si="9"/>
        <v>0.43640871575798751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Forward!N125*(1+SUM($B125:$B$228))+(-'Swap - Encargos'!E42-'Swap - Encargos'!$M42-'Swap - Encargos'!$L42)*(1+SUM($B125:$B$228))+('Swap - Encargos'!AA42)*(1+SUM($B125:$B$228))</f>
        <v>287.30520000000001</v>
      </c>
      <c r="O125" s="4">
        <f>Forward!O125*(1+SUM($B125:$B$228))+(-'Swap - Encargos'!F42-'Swap - Encargos'!$M42-'Swap - Encargos'!$L42)*(1+SUM($B125:$B$228))+('Swap - Encargos'!AB42)*(1+SUM($B125:$B$228))</f>
        <v>231.52800000000002</v>
      </c>
      <c r="P125" s="4">
        <f>Forward!P125*(1+SUM($B125:$B$228))+(-'Swap - Encargos'!G42-'Swap - Encargos'!$M42-'Swap - Encargos'!$L42)*(1+SUM($B125:$B$228))+('Swap - Encargos'!AC42)*(1+SUM($B125:$B$228))</f>
        <v>182.06520000000003</v>
      </c>
      <c r="Q125" s="4">
        <f>Forward!Q125*(1+SUM($B125:$B$228))+(-'Swap - Encargos'!H42-'Swap - Encargos'!$M42-'Swap - Encargos'!$L42)*(1+SUM($B125:$B$228))+('Swap - Encargos'!AD42)*(1+SUM($B125:$B$228))</f>
        <v>170.4888</v>
      </c>
      <c r="R125" s="4">
        <f>Forward!R125*(1+SUM($B125:$B$228))+(-'Swap - Encargos'!I42-'Swap - Encargos'!$M42-'Swap - Encargos'!$L42)*(1+SUM($B125:$B$228))+('Swap - Encargos'!AE42)*(1+SUM($B125:$B$228))</f>
        <v>179.96039999999999</v>
      </c>
      <c r="S125" s="4">
        <f>Forward!S125*(1+SUM($B125:$B$228))+(-'Swap - Encargos'!J42-'Swap - Encargos'!$M42-'Swap - Encargos'!$L42)*(1+SUM($B125:$B$228))+('Swap - Encargos'!AF42)*(1+SUM($B125:$B$228))</f>
        <v>178.90800000000002</v>
      </c>
      <c r="T125" s="4">
        <f>Forward!T125*(1+SUM($B125:$B$228))+(-'Swap - Encargos'!K42-'Swap - Encargos'!$M42-'Swap - Encargos'!$L42)*(1+SUM($B125:$B$228))+('Swap - Encargos'!AG42)*(1+SUM($B125:$B$228))</f>
        <v>171.54120000000003</v>
      </c>
      <c r="U125" s="4">
        <f>Forward!U125*(1+SUM($B125:$B$228))</f>
        <v>0</v>
      </c>
      <c r="V125" s="6"/>
      <c r="W125" s="20">
        <f t="shared" si="0"/>
        <v>223.8981</v>
      </c>
      <c r="X125" s="20">
        <f t="shared" si="1"/>
        <v>189.20705586419751</v>
      </c>
      <c r="Y125" s="23">
        <f t="shared" si="2"/>
        <v>204.84966</v>
      </c>
      <c r="Z125" s="23">
        <f t="shared" si="3"/>
        <v>186.35714811728397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4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182.20694999999995</v>
      </c>
      <c r="AJ125" s="9">
        <f t="shared" si="8"/>
        <v>0.4486695006624517</v>
      </c>
      <c r="AK125" s="9">
        <f t="shared" si="9"/>
        <v>0.4486695006624517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Forward!N126*(1+SUM($B126:$B$228))+(-'Swap - Encargos'!E43-'Swap - Encargos'!$M43-'Swap - Encargos'!$L43)*(1+SUM($B126:$B$228))+('Swap - Encargos'!AA43)*(1+SUM($B126:$B$228))</f>
        <v>303.94900000000001</v>
      </c>
      <c r="O126" s="4">
        <f>Forward!O126*(1+SUM($B126:$B$228))+(-'Swap - Encargos'!F43-'Swap - Encargos'!$M43-'Swap - Encargos'!$L43)*(1+SUM($B126:$B$228))+('Swap - Encargos'!AB43)*(1+SUM($B126:$B$228))</f>
        <v>236.8706</v>
      </c>
      <c r="P126" s="4">
        <f>Forward!P126*(1+SUM($B126:$B$228))+(-'Swap - Encargos'!G43-'Swap - Encargos'!$M43-'Swap - Encargos'!$L43)*(1+SUM($B126:$B$228))+('Swap - Encargos'!AC43)*(1+SUM($B126:$B$228))</f>
        <v>183.41749999999999</v>
      </c>
      <c r="Q126" s="4">
        <f>Forward!Q126*(1+SUM($B126:$B$228))+(-'Swap - Encargos'!H43-'Swap - Encargos'!$M43-'Swap - Encargos'!$L43)*(1+SUM($B126:$B$228))+('Swap - Encargos'!AD43)*(1+SUM($B126:$B$228))</f>
        <v>171.88839999999999</v>
      </c>
      <c r="R126" s="4">
        <f>Forward!R126*(1+SUM($B126:$B$228))+(-'Swap - Encargos'!I43-'Swap - Encargos'!$M43-'Swap - Encargos'!$L43)*(1+SUM($B126:$B$228))+('Swap - Encargos'!AE43)*(1+SUM($B126:$B$228))</f>
        <v>178.17700000000002</v>
      </c>
      <c r="S126" s="4">
        <f>Forward!S126*(1+SUM($B126:$B$228))+(-'Swap - Encargos'!J43-'Swap - Encargos'!$M43-'Swap - Encargos'!$L43)*(1+SUM($B126:$B$228))+('Swap - Encargos'!AF43)*(1+SUM($B126:$B$228))</f>
        <v>182.36940000000001</v>
      </c>
      <c r="T126" s="4">
        <f>Forward!T126*(1+SUM($B126:$B$228))+(-'Swap - Encargos'!K43-'Swap - Encargos'!$M43-'Swap - Encargos'!$L43)*(1+SUM($B126:$B$228))+('Swap - Encargos'!AG43)*(1+SUM($B126:$B$228))</f>
        <v>170.84029999999998</v>
      </c>
      <c r="U126" s="4">
        <f>Forward!U126*(1+SUM($B126:$B$228))</f>
        <v>0</v>
      </c>
      <c r="V126" s="6"/>
      <c r="W126" s="20">
        <f t="shared" si="0"/>
        <v>226.73896666666667</v>
      </c>
      <c r="X126" s="20">
        <f t="shared" si="1"/>
        <v>189.20705586419751</v>
      </c>
      <c r="Y126" s="23">
        <f t="shared" si="2"/>
        <v>206.75519333333332</v>
      </c>
      <c r="Z126" s="23">
        <f t="shared" si="3"/>
        <v>186.35714811728397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4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179.36608333333328</v>
      </c>
      <c r="AJ126" s="9">
        <f t="shared" si="8"/>
        <v>0.44167410214015634</v>
      </c>
      <c r="AK126" s="9">
        <f t="shared" si="9"/>
        <v>0.44167410214015634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Forward!N127*(1+SUM($B127:$B$228))+(-'Swap - Encargos'!E44-'Swap - Encargos'!$M44-'Swap - Encargos'!$L44)*(1+SUM($B127:$B$228))+('Swap - Encargos'!AA44)*(1+SUM($B127:$B$228))</f>
        <v>318.8775</v>
      </c>
      <c r="O127" s="4">
        <f>Forward!O127*(1+SUM($B127:$B$228))+(-'Swap - Encargos'!F44-'Swap - Encargos'!$M44-'Swap - Encargos'!$L44)*(1+SUM($B127:$B$228))+('Swap - Encargos'!AB44)*(1+SUM($B127:$B$228))</f>
        <v>250.92000000000002</v>
      </c>
      <c r="P127" s="4">
        <f>Forward!P127*(1+SUM($B127:$B$228))+(-'Swap - Encargos'!G44-'Swap - Encargos'!$M44-'Swap - Encargos'!$L44)*(1+SUM($B127:$B$228))+('Swap - Encargos'!AC44)*(1+SUM($B127:$B$228))</f>
        <v>189.23550000000003</v>
      </c>
      <c r="Q127" s="4">
        <f>Forward!Q127*(1+SUM($B127:$B$228))+(-'Swap - Encargos'!H44-'Swap - Encargos'!$M44-'Swap - Encargos'!$L44)*(1+SUM($B127:$B$228))+('Swap - Encargos'!AD44)*(1+SUM($B127:$B$228))</f>
        <v>177.73500000000004</v>
      </c>
      <c r="R127" s="4">
        <f>Forward!R127*(1+SUM($B127:$B$228))+(-'Swap - Encargos'!I44-'Swap - Encargos'!$M44-'Swap - Encargos'!$L44)*(1+SUM($B127:$B$228))+('Swap - Encargos'!AE44)*(1+SUM($B127:$B$228))</f>
        <v>186.09900000000002</v>
      </c>
      <c r="S127" s="4">
        <f>Forward!S127*(1+SUM($B127:$B$228))+(-'Swap - Encargos'!J44-'Swap - Encargos'!$M44-'Swap - Encargos'!$L44)*(1+SUM($B127:$B$228))+('Swap - Encargos'!AF44)*(1+SUM($B127:$B$228))</f>
        <v>182.96250000000001</v>
      </c>
      <c r="T127" s="4">
        <f>Forward!T127*(1+SUM($B127:$B$228))+(-'Swap - Encargos'!K44-'Swap - Encargos'!$M44-'Swap - Encargos'!$L44)*(1+SUM($B127:$B$228))+('Swap - Encargos'!AG44)*(1+SUM($B127:$B$228))</f>
        <v>171.46200000000002</v>
      </c>
      <c r="U127" s="4">
        <f>Forward!U127*(1+SUM($B127:$B$228))</f>
        <v>0</v>
      </c>
      <c r="V127" s="6"/>
      <c r="W127" s="20">
        <f t="shared" si="0"/>
        <v>233.40787499999999</v>
      </c>
      <c r="X127" s="20">
        <f t="shared" si="1"/>
        <v>189.20705586419751</v>
      </c>
      <c r="Y127" s="23">
        <f t="shared" si="2"/>
        <v>213.24715</v>
      </c>
      <c r="Z127" s="23">
        <f t="shared" si="3"/>
        <v>186.35714811728397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4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172.69717499999996</v>
      </c>
      <c r="AJ127" s="9">
        <f t="shared" si="8"/>
        <v>0.4252524685423143</v>
      </c>
      <c r="AK127" s="9">
        <f t="shared" si="9"/>
        <v>0.4252524685423143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Forward!N128*(1+SUM($B128:$B$228))+(-'Swap - Encargos'!E45-'Swap - Encargos'!$M45-'Swap - Encargos'!$L45)*(1+SUM($B128:$B$228))+('Swap - Encargos'!AA45)*(1+SUM($B128:$B$228))</f>
        <v>282.68010000000004</v>
      </c>
      <c r="O128" s="4">
        <f>Forward!O128*(1+SUM($B128:$B$228))+(-'Swap - Encargos'!F45-'Swap - Encargos'!$M45-'Swap - Encargos'!$L45)*(1+SUM($B128:$B$228))+('Swap - Encargos'!AB45)*(1+SUM($B128:$B$228))</f>
        <v>239.91300000000001</v>
      </c>
      <c r="P128" s="4">
        <f>Forward!P128*(1+SUM($B128:$B$228))+(-'Swap - Encargos'!G45-'Swap - Encargos'!$M45-'Swap - Encargos'!$L45)*(1+SUM($B128:$B$228))+('Swap - Encargos'!AC45)*(1+SUM($B128:$B$228))</f>
        <v>201.31829999999999</v>
      </c>
      <c r="Q128" s="4">
        <f>Forward!Q128*(1+SUM($B128:$B$228))+(-'Swap - Encargos'!H45-'Swap - Encargos'!$M45-'Swap - Encargos'!$L45)*(1+SUM($B128:$B$228))+('Swap - Encargos'!AD45)*(1+SUM($B128:$B$228))</f>
        <v>181.49939999999998</v>
      </c>
      <c r="R128" s="4">
        <f>Forward!R128*(1+SUM($B128:$B$228))+(-'Swap - Encargos'!I45-'Swap - Encargos'!$M45-'Swap - Encargos'!$L45)*(1+SUM($B128:$B$228))+('Swap - Encargos'!AE45)*(1+SUM($B128:$B$228))</f>
        <v>184.62870000000001</v>
      </c>
      <c r="S128" s="4">
        <f>Forward!S128*(1+SUM($B128:$B$228))+(-'Swap - Encargos'!J45-'Swap - Encargos'!$M45-'Swap - Encargos'!$L45)*(1+SUM($B128:$B$228))+('Swap - Encargos'!AF45)*(1+SUM($B128:$B$228))</f>
        <v>181.49939999999998</v>
      </c>
      <c r="T128" s="4">
        <f>Forward!T128*(1+SUM($B128:$B$228))+(-'Swap - Encargos'!K45-'Swap - Encargos'!$M45-'Swap - Encargos'!$L45)*(1+SUM($B128:$B$228))+('Swap - Encargos'!AG45)*(1+SUM($B128:$B$228))</f>
        <v>168.98220000000001</v>
      </c>
      <c r="U128" s="4">
        <f>Forward!U128*(1+SUM($B128:$B$228))</f>
        <v>0</v>
      </c>
      <c r="V128" s="6"/>
      <c r="W128" s="20">
        <f t="shared" si="0"/>
        <v>224.44035</v>
      </c>
      <c r="X128" s="20">
        <f t="shared" si="1"/>
        <v>189.20705586419751</v>
      </c>
      <c r="Y128" s="23">
        <f t="shared" si="2"/>
        <v>207.88983000000002</v>
      </c>
      <c r="Z128" s="23">
        <f t="shared" si="3"/>
        <v>186.35714811728397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4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181.66469999999995</v>
      </c>
      <c r="AJ128" s="9">
        <f t="shared" si="8"/>
        <v>0.4473342550160358</v>
      </c>
      <c r="AK128" s="9">
        <f t="shared" si="9"/>
        <v>0.4473342550160358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Forward!N129*(1+SUM($B129:$B$228))+(-'Swap - Encargos'!E46-'Swap - Encargos'!$M46-'Swap - Encargos'!$L46)*(1+SUM($B129:$B$228))+('Swap - Encargos'!AA46)*(1+SUM($B129:$B$228))</f>
        <v>258.04399999999998</v>
      </c>
      <c r="O129" s="4">
        <f>Forward!O129*(1+SUM($B129:$B$228))+(-'Swap - Encargos'!F46-'Swap - Encargos'!$M46-'Swap - Encargos'!$L46)*(1+SUM($B129:$B$228))+('Swap - Encargos'!AB46)*(1+SUM($B129:$B$228))</f>
        <v>220.58600000000001</v>
      </c>
      <c r="P129" s="4">
        <f>Forward!P129*(1+SUM($B129:$B$228))+(-'Swap - Encargos'!G46-'Swap - Encargos'!$M46-'Swap - Encargos'!$L46)*(1+SUM($B129:$B$228))+('Swap - Encargos'!AC46)*(1+SUM($B129:$B$228))</f>
        <v>194.5735</v>
      </c>
      <c r="Q129" s="4">
        <f>Forward!Q129*(1+SUM($B129:$B$228))+(-'Swap - Encargos'!H46-'Swap - Encargos'!$M46-'Swap - Encargos'!$L46)*(1+SUM($B129:$B$228))+('Swap - Encargos'!AD46)*(1+SUM($B129:$B$228))</f>
        <v>175.84450000000001</v>
      </c>
      <c r="R129" s="4">
        <f>Forward!R129*(1+SUM($B129:$B$228))+(-'Swap - Encargos'!I46-'Swap - Encargos'!$M46-'Swap - Encargos'!$L46)*(1+SUM($B129:$B$228))+('Swap - Encargos'!AE46)*(1+SUM($B129:$B$228))</f>
        <v>187.29</v>
      </c>
      <c r="S129" s="4">
        <f>Forward!S129*(1+SUM($B129:$B$228))+(-'Swap - Encargos'!J46-'Swap - Encargos'!$M46-'Swap - Encargos'!$L46)*(1+SUM($B129:$B$228))+('Swap - Encargos'!AF46)*(1+SUM($B129:$B$228))</f>
        <v>181.04700000000003</v>
      </c>
      <c r="T129" s="4">
        <f>Forward!T129*(1+SUM($B129:$B$228))+(-'Swap - Encargos'!K46-'Swap - Encargos'!$M46-'Swap - Encargos'!$L46)*(1+SUM($B129:$B$228))+('Swap - Encargos'!AG46)*(1+SUM($B129:$B$228))</f>
        <v>174.804</v>
      </c>
      <c r="U129" s="4">
        <f>Forward!U129*(1+SUM($B129:$B$228))</f>
        <v>0</v>
      </c>
      <c r="V129" s="6"/>
      <c r="W129" s="20">
        <f t="shared" si="0"/>
        <v>208.41793055555556</v>
      </c>
      <c r="X129" s="20">
        <f t="shared" si="1"/>
        <v>189.20705586419751</v>
      </c>
      <c r="Y129" s="23">
        <f t="shared" si="2"/>
        <v>198.28461666666666</v>
      </c>
      <c r="Z129" s="23">
        <f t="shared" si="3"/>
        <v>186.35714811728397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4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197.68711944444439</v>
      </c>
      <c r="AJ129" s="9">
        <f t="shared" si="8"/>
        <v>0.48678813386941239</v>
      </c>
      <c r="AK129" s="9">
        <f t="shared" si="9"/>
        <v>0.48678813386941239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Forward!N130*(1+SUM($B130:$B$228))+(-'Swap - Encargos'!E47-'Swap - Encargos'!$M47-'Swap - Encargos'!$L47)*(1+SUM($B130:$B$228))+('Swap - Encargos'!AA47)*(1+SUM($B130:$B$228))</f>
        <v>311.4384</v>
      </c>
      <c r="O130" s="4">
        <f>Forward!O130*(1+SUM($B130:$B$228))+(-'Swap - Encargos'!F47-'Swap - Encargos'!$M47-'Swap - Encargos'!$L47)*(1+SUM($B130:$B$228))+('Swap - Encargos'!AB47)*(1+SUM($B130:$B$228))</f>
        <v>239.56800000000001</v>
      </c>
      <c r="P130" s="4">
        <f>Forward!P130*(1+SUM($B130:$B$228))+(-'Swap - Encargos'!G47-'Swap - Encargos'!$M47-'Swap - Encargos'!$L47)*(1+SUM($B130:$B$228))+('Swap - Encargos'!AC47)*(1+SUM($B130:$B$228))</f>
        <v>196.86240000000004</v>
      </c>
      <c r="Q130" s="4">
        <f>Forward!Q130*(1+SUM($B130:$B$228))+(-'Swap - Encargos'!H47-'Swap - Encargos'!$M47-'Swap - Encargos'!$L47)*(1+SUM($B130:$B$228))+('Swap - Encargos'!AD47)*(1+SUM($B130:$B$228))</f>
        <v>185.40480000000002</v>
      </c>
      <c r="R130" s="4">
        <f>Forward!R130*(1+SUM($B130:$B$228))+(-'Swap - Encargos'!I47-'Swap - Encargos'!$M47-'Swap - Encargos'!$L47)*(1+SUM($B130:$B$228))+('Swap - Encargos'!AE47)*(1+SUM($B130:$B$228))</f>
        <v>195.82080000000002</v>
      </c>
      <c r="S130" s="4">
        <f>Forward!S130*(1+SUM($B130:$B$228))+(-'Swap - Encargos'!J47-'Swap - Encargos'!$M47-'Swap - Encargos'!$L47)*(1+SUM($B130:$B$228))+('Swap - Encargos'!AF47)*(1+SUM($B130:$B$228))</f>
        <v>196.86240000000004</v>
      </c>
      <c r="T130" s="4">
        <f>Forward!T130*(1+SUM($B130:$B$228))+(-'Swap - Encargos'!K47-'Swap - Encargos'!$M47-'Swap - Encargos'!$L47)*(1+SUM($B130:$B$228))+('Swap - Encargos'!AG47)*(1+SUM($B130:$B$228))</f>
        <v>188.52960000000002</v>
      </c>
      <c r="U130" s="4">
        <f>Forward!U130*(1+SUM($B130:$B$228))</f>
        <v>0</v>
      </c>
      <c r="V130" s="6"/>
      <c r="W130" s="20">
        <f t="shared" si="0"/>
        <v>221.28213333333338</v>
      </c>
      <c r="X130" s="20">
        <f t="shared" si="1"/>
        <v>189.20705586419751</v>
      </c>
      <c r="Y130" s="23">
        <f t="shared" si="2"/>
        <v>210.54208000000006</v>
      </c>
      <c r="Z130" s="23">
        <f t="shared" si="3"/>
        <v>186.35714811728397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4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7"/>
        <v>184.82291666666657</v>
      </c>
      <c r="AJ130" s="9">
        <f t="shared" si="8"/>
        <v>0.45511110158976498</v>
      </c>
      <c r="AK130" s="9">
        <f t="shared" si="9"/>
        <v>0.45511110158976498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Forward!N131*(1+SUM($B131:$B$228))+(-'Swap - Encargos'!E48-'Swap - Encargos'!$M48-'Swap - Encargos'!$L48)*(1+SUM($B131:$B$228))+('Swap - Encargos'!AA48)*(1+SUM($B131:$B$228))</f>
        <v>303.7824</v>
      </c>
      <c r="O131" s="4">
        <f>Forward!O131*(1+SUM($B131:$B$228))+(-'Swap - Encargos'!F48-'Swap - Encargos'!$M48-'Swap - Encargos'!$L48)*(1+SUM($B131:$B$228))+('Swap - Encargos'!AB48)*(1+SUM($B131:$B$228))</f>
        <v>217.72800000000001</v>
      </c>
      <c r="P131" s="4">
        <f>Forward!P131*(1+SUM($B131:$B$228))+(-'Swap - Encargos'!G48-'Swap - Encargos'!$M48-'Swap - Encargos'!$L48)*(1+SUM($B131:$B$228))+('Swap - Encargos'!AC48)*(1+SUM($B131:$B$228))</f>
        <v>195.95519999999999</v>
      </c>
      <c r="Q131" s="4">
        <f>Forward!Q131*(1+SUM($B131:$B$228))+(-'Swap - Encargos'!H48-'Swap - Encargos'!$M48-'Swap - Encargos'!$L48)*(1+SUM($B131:$B$228))+('Swap - Encargos'!AD48)*(1+SUM($B131:$B$228))</f>
        <v>201.13919999999999</v>
      </c>
      <c r="R131" s="4">
        <f>Forward!R131*(1+SUM($B131:$B$228))+(-'Swap - Encargos'!I48-'Swap - Encargos'!$M48-'Swap - Encargos'!$L48)*(1+SUM($B131:$B$228))+('Swap - Encargos'!AE48)*(1+SUM($B131:$B$228))</f>
        <v>205.28639999999999</v>
      </c>
      <c r="S131" s="4">
        <f>Forward!S131*(1+SUM($B131:$B$228))+(-'Swap - Encargos'!J48-'Swap - Encargos'!$M48-'Swap - Encargos'!$L48)*(1+SUM($B131:$B$228))+('Swap - Encargos'!AF48)*(1+SUM($B131:$B$228))</f>
        <v>207.35999999999996</v>
      </c>
      <c r="T131" s="4">
        <f>Forward!T131*(1+SUM($B131:$B$228))+(-'Swap - Encargos'!K48-'Swap - Encargos'!$M48-'Swap - Encargos'!$L48)*(1+SUM($B131:$B$228))+('Swap - Encargos'!AG48)*(1+SUM($B131:$B$228))</f>
        <v>196.99199999999996</v>
      </c>
      <c r="U131" s="4">
        <f>Forward!U131*(1+SUM($B131:$B$228))</f>
        <v>0</v>
      </c>
      <c r="V131" s="6"/>
      <c r="W131" s="20">
        <f t="shared" si="0"/>
        <v>213.49439999999998</v>
      </c>
      <c r="X131" s="20">
        <f t="shared" si="1"/>
        <v>189.20705586419751</v>
      </c>
      <c r="Y131" s="23">
        <f t="shared" si="2"/>
        <v>210.31487999999999</v>
      </c>
      <c r="Z131" s="23">
        <f t="shared" si="3"/>
        <v>186.35714811728397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4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7"/>
        <v>192.61064999999996</v>
      </c>
      <c r="AJ131" s="9">
        <f t="shared" si="8"/>
        <v>0.47428774894574688</v>
      </c>
      <c r="AK131" s="9">
        <f>IF(AJ131&gt;0,AJ131,0)</f>
        <v>0.47428774894574688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Forward!N132*(1+SUM($B132:$B$228))+(-'Swap - Encargos'!E49-'Swap - Encargos'!$M49-'Swap - Encargos'!$L49)*(1+SUM($B132:$B$228))+('Swap - Encargos'!AA49)*(1+SUM($B132:$B$228))</f>
        <v>274.51350000000002</v>
      </c>
      <c r="O132" s="4">
        <f>Forward!O132*(1+SUM($B132:$B$228))+(-'Swap - Encargos'!F49-'Swap - Encargos'!$M49-'Swap - Encargos'!$L49)*(1+SUM($B132:$B$228))+('Swap - Encargos'!AB49)*(1+SUM($B132:$B$228))</f>
        <v>213.3954</v>
      </c>
      <c r="P132" s="4">
        <f>Forward!P132*(1+SUM($B132:$B$228))+(-'Swap - Encargos'!G49-'Swap - Encargos'!$M49-'Swap - Encargos'!$L49)*(1+SUM($B132:$B$228))+('Swap - Encargos'!AC49)*(1+SUM($B132:$B$228))</f>
        <v>190.60559999999998</v>
      </c>
      <c r="Q132" s="4">
        <f>Forward!Q132*(1+SUM($B132:$B$228))+(-'Swap - Encargos'!H49-'Swap - Encargos'!$M49-'Swap - Encargos'!$L49)*(1+SUM($B132:$B$228))+('Swap - Encargos'!AD49)*(1+SUM($B132:$B$228))</f>
        <v>195.7851</v>
      </c>
      <c r="R132" s="4">
        <f>Forward!R132*(1+SUM($B132:$B$228))+(-'Swap - Encargos'!I49-'Swap - Encargos'!$M49-'Swap - Encargos'!$L49)*(1+SUM($B132:$B$228))+('Swap - Encargos'!AE49)*(1+SUM($B132:$B$228))</f>
        <v>194.74919999999997</v>
      </c>
      <c r="S132" s="4">
        <f>Forward!S132*(1+SUM($B132:$B$228))+(-'Swap - Encargos'!J49-'Swap - Encargos'!$M49-'Swap - Encargos'!$L49)*(1+SUM($B132:$B$228))+('Swap - Encargos'!AF49)*(1+SUM($B132:$B$228))</f>
        <v>202.00049999999999</v>
      </c>
      <c r="T132" s="4">
        <f>Forward!T132*(1+SUM($B132:$B$228))+(-'Swap - Encargos'!K49-'Swap - Encargos'!$M49-'Swap - Encargos'!$L49)*(1+SUM($B132:$B$228))+('Swap - Encargos'!AG49)*(1+SUM($B132:$B$228))</f>
        <v>192.67739999999998</v>
      </c>
      <c r="U132" s="4">
        <f>Forward!U132*(1+SUM($B132:$B$228))</f>
        <v>0</v>
      </c>
      <c r="V132" s="6"/>
      <c r="W132" s="20">
        <f t="shared" si="0"/>
        <v>204.30249999999998</v>
      </c>
      <c r="X132" s="20">
        <f t="shared" si="1"/>
        <v>189.20705586419751</v>
      </c>
      <c r="Y132" s="23">
        <f t="shared" si="2"/>
        <v>201.72425999999999</v>
      </c>
      <c r="Z132" s="23">
        <f t="shared" si="3"/>
        <v>186.35714811728397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4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7"/>
        <v>201.80254999999997</v>
      </c>
      <c r="AJ132" s="9">
        <f t="shared" si="8"/>
        <v>0.49692204024549802</v>
      </c>
      <c r="AK132" s="9">
        <f>IF(AJ132&gt;0,AJ132,0)</f>
        <v>0.49692204024549802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Forward!N133*(1+SUM($B133:$B$228))+(-'Swap - Encargos'!E50-'Swap - Encargos'!$M50-'Swap - Encargos'!$L50)*(1+SUM($B133:$B$228))+('Swap - Encargos'!AA50)*(1+SUM($B133:$B$228))</f>
        <v>300.92309999999998</v>
      </c>
      <c r="O133" s="4">
        <f>Forward!O133*(1+SUM($B133:$B$228))+(-'Swap - Encargos'!F50-'Swap - Encargos'!$M50-'Swap - Encargos'!$L50)*(1+SUM($B133:$B$228))+('Swap - Encargos'!AB50)*(1+SUM($B133:$B$228))</f>
        <v>254.38860000000003</v>
      </c>
      <c r="P133" s="4">
        <f>Forward!P133*(1+SUM($B133:$B$228))+(-'Swap - Encargos'!G50-'Swap - Encargos'!$M50-'Swap - Encargos'!$L50)*(1+SUM($B133:$B$228))+('Swap - Encargos'!AC50)*(1+SUM($B133:$B$228))</f>
        <v>227.50199999999998</v>
      </c>
      <c r="Q133" s="4">
        <f>Forward!Q133*(1+SUM($B133:$B$228))+(-'Swap - Encargos'!H50-'Swap - Encargos'!$M50-'Swap - Encargos'!$L50)*(1+SUM($B133:$B$228))+('Swap - Encargos'!AD50)*(1+SUM($B133:$B$228))</f>
        <v>228.53609999999998</v>
      </c>
      <c r="R133" s="4">
        <f>Forward!R133*(1+SUM($B133:$B$228))+(-'Swap - Encargos'!I50-'Swap - Encargos'!$M50-'Swap - Encargos'!$L50)*(1+SUM($B133:$B$228))+('Swap - Encargos'!AE50)*(1+SUM($B133:$B$228))</f>
        <v>207.85410000000002</v>
      </c>
      <c r="S133" s="4">
        <f>Forward!S133*(1+SUM($B133:$B$228))+(-'Swap - Encargos'!J50-'Swap - Encargos'!$M50-'Swap - Encargos'!$L50)*(1+SUM($B133:$B$228))+('Swap - Encargos'!AF50)*(1+SUM($B133:$B$228))</f>
        <v>191.30850000000001</v>
      </c>
      <c r="T133" s="4">
        <f>Forward!T133*(1+SUM($B133:$B$228))+(-'Swap - Encargos'!K50-'Swap - Encargos'!$M50-'Swap - Encargos'!$L50)*(1+SUM($B133:$B$228))+('Swap - Encargos'!AG50)*(1+SUM($B133:$B$228))</f>
        <v>177.86520000000004</v>
      </c>
      <c r="U133" s="4">
        <f>Forward!U133*(1+SUM($B133:$B$228))</f>
        <v>0</v>
      </c>
      <c r="V133" s="6"/>
      <c r="W133" s="20">
        <f t="shared" si="0"/>
        <v>238.81965000000002</v>
      </c>
      <c r="X133" s="20">
        <f t="shared" si="1"/>
        <v>189.20705586419751</v>
      </c>
      <c r="Y133" s="23">
        <f t="shared" si="2"/>
        <v>223.74476999999999</v>
      </c>
      <c r="Z133" s="23">
        <f t="shared" si="3"/>
        <v>186.35714811728397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4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7"/>
        <v>167.28539999999992</v>
      </c>
      <c r="AJ133" s="9">
        <f t="shared" si="8"/>
        <v>0.41192642150103759</v>
      </c>
      <c r="AK133" s="9">
        <f>IF(AJ133&gt;0,AJ133,0)</f>
        <v>0.41192642150103759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Forward!O134*(1+SUM($B134:$B$228))+(-'Swap - Encargos'!F51-'Swap - Encargos'!$M51-'Swap - Encargos'!$L51)*(1+SUM($B134:$B$228))+('Swap - Encargos'!AB51)*(1+SUM($B134:$B$228))</f>
        <v>321.60959999999994</v>
      </c>
      <c r="P134" s="4">
        <f>Forward!P134*(1+SUM($B134:$B$228))+(-'Swap - Encargos'!G51-'Swap - Encargos'!$M51-'Swap - Encargos'!$L51)*(1+SUM($B134:$B$228))+('Swap - Encargos'!AC51)*(1+SUM($B134:$B$228))</f>
        <v>254.60759999999993</v>
      </c>
      <c r="Q134" s="4">
        <f>Forward!Q134*(1+SUM($B134:$B$228))+(-'Swap - Encargos'!H51-'Swap - Encargos'!$M51-'Swap - Encargos'!$L51)*(1+SUM($B134:$B$228))+('Swap - Encargos'!AD51)*(1+SUM($B134:$B$228))</f>
        <v>246.3612</v>
      </c>
      <c r="R134" s="4">
        <f>Forward!R134*(1+SUM($B134:$B$228))+(-'Swap - Encargos'!I51-'Swap - Encargos'!$M51-'Swap - Encargos'!$L51)*(1+SUM($B134:$B$228))+('Swap - Encargos'!AE51)*(1+SUM($B134:$B$228))</f>
        <v>230.89920000000001</v>
      </c>
      <c r="S134" s="4">
        <f>Forward!S134*(1+SUM($B134:$B$228))+(-'Swap - Encargos'!J51-'Swap - Encargos'!$M51-'Swap - Encargos'!$L51)*(1+SUM($B134:$B$228))+('Swap - Encargos'!AF51)*(1+SUM($B134:$B$228))</f>
        <v>201.00599999999997</v>
      </c>
      <c r="T134" s="4">
        <f>Forward!T134*(1+SUM($B134:$B$228))+(-'Swap - Encargos'!K51-'Swap - Encargos'!$M51-'Swap - Encargos'!$L51)*(1+SUM($B134:$B$228))+('Swap - Encargos'!AG51)*(1+SUM($B134:$B$228))</f>
        <v>190.69799999999998</v>
      </c>
      <c r="U134" s="4">
        <f>Forward!U134*(1+SUM($B134:$B$228))</f>
        <v>0</v>
      </c>
      <c r="V134" s="6"/>
      <c r="W134" s="20">
        <f t="shared" si="0"/>
        <v>274.19279999999998</v>
      </c>
      <c r="X134" s="20">
        <f t="shared" si="1"/>
        <v>189.20705586419751</v>
      </c>
      <c r="Y134" s="23">
        <f t="shared" si="2"/>
        <v>250.89671999999999</v>
      </c>
      <c r="Z134" s="23">
        <f t="shared" si="3"/>
        <v>186.35714811728397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7"/>
        <v>127.81920000000002</v>
      </c>
      <c r="AJ134" s="9">
        <f t="shared" si="8"/>
        <v>0.31794871794871798</v>
      </c>
      <c r="AK134" s="9">
        <f>IF(AJ134&gt;0,AJ134,0)</f>
        <v>0.31794871794871798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Forward!O135*(1+SUM($B135:$B$228))+(-'Swap - Encargos'!F52-'Swap - Encargos'!$M52-'Swap - Encargos'!$L52)*(1+SUM($B135:$B$228))+('Swap - Encargos'!AB52)*(1+SUM($B135:$B$228))</f>
        <v>370.90519999999998</v>
      </c>
      <c r="P135" s="4">
        <f>Forward!P135*(1+SUM($B135:$B$228))+(-'Swap - Encargos'!G52-'Swap - Encargos'!$M52-'Swap - Encargos'!$L52)*(1+SUM($B135:$B$228))+('Swap - Encargos'!AC52)*(1+SUM($B135:$B$228))</f>
        <v>257.1746</v>
      </c>
      <c r="Q135" s="4">
        <f>Forward!Q135*(1+SUM($B135:$B$228))+(-'Swap - Encargos'!H52-'Swap - Encargos'!$M52-'Swap - Encargos'!$L52)*(1+SUM($B135:$B$228))+('Swap - Encargos'!AD52)*(1+SUM($B135:$B$228))</f>
        <v>263.32220000000001</v>
      </c>
      <c r="R135" s="4">
        <f>Forward!R135*(1+SUM($B135:$B$228))+(-'Swap - Encargos'!I52-'Swap - Encargos'!$M52-'Swap - Encargos'!$L52)*(1+SUM($B135:$B$228))+('Swap - Encargos'!AE52)*(1+SUM($B135:$B$228))</f>
        <v>235.65800000000002</v>
      </c>
      <c r="S135" s="4">
        <f>Forward!S135*(1+SUM($B135:$B$228))+(-'Swap - Encargos'!J52-'Swap - Encargos'!$M52-'Swap - Encargos'!$L52)*(1+SUM($B135:$B$228))+('Swap - Encargos'!AF52)*(1+SUM($B135:$B$228))</f>
        <v>217.21520000000001</v>
      </c>
      <c r="T135" s="4">
        <f>Forward!T135*(1+SUM($B135:$B$228))+(-'Swap - Encargos'!K52-'Swap - Encargos'!$M52-'Swap - Encargos'!$L52)*(1+SUM($B135:$B$228))+('Swap - Encargos'!AG52)*(1+SUM($B135:$B$228))</f>
        <v>191.6002</v>
      </c>
      <c r="U135" s="4">
        <f>Forward!U135*(1+SUM($B135:$B$228))</f>
        <v>0</v>
      </c>
      <c r="V135" s="6"/>
      <c r="W135" s="20">
        <f t="shared" si="0"/>
        <v>293.37713333333329</v>
      </c>
      <c r="X135" s="20">
        <f t="shared" si="1"/>
        <v>189.20705586419751</v>
      </c>
      <c r="Y135" s="23">
        <f t="shared" si="2"/>
        <v>265.86662333333334</v>
      </c>
      <c r="Z135" s="23">
        <f t="shared" si="3"/>
        <v>186.35714811728397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108.63486666666671</v>
      </c>
      <c r="AJ135" s="9">
        <f>(AE135-W135)/AE135</f>
        <v>0.27022792022792036</v>
      </c>
      <c r="AK135" s="9">
        <f>IF(AJ135&gt;0,AJ135,0)</f>
        <v>0.27022792022792036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Forward!O136*(1+SUM($B136:$B$228))+(-'Swap - Encargos'!F53-'Swap - Encargos'!$M53-'Swap - Encargos'!$L53)*(1+SUM($B136:$B$228))+('Swap - Encargos'!AB53)*(1+SUM($B136:$B$228))</f>
        <v>328.18240000000003</v>
      </c>
      <c r="P136" s="4">
        <f>Forward!P136*(1+SUM($B136:$B$228))+(-'Swap - Encargos'!G53-'Swap - Encargos'!$M53-'Swap - Encargos'!$L53)*(1+SUM($B136:$B$228))+('Swap - Encargos'!AC53)*(1+SUM($B136:$B$228))</f>
        <v>240.53120000000001</v>
      </c>
      <c r="Q136" s="4">
        <f>Forward!Q136*(1+SUM($B136:$B$228))+(-'Swap - Encargos'!H53-'Swap - Encargos'!$M53-'Swap - Encargos'!$L53)*(1+SUM($B136:$B$228))+('Swap - Encargos'!AD53)*(1+SUM($B136:$B$228))</f>
        <v>242.56960000000007</v>
      </c>
      <c r="R136" s="4">
        <f>Forward!R136*(1+SUM($B136:$B$228))+(-'Swap - Encargos'!I53-'Swap - Encargos'!$M53-'Swap - Encargos'!$L53)*(1+SUM($B136:$B$228))+('Swap - Encargos'!AE53)*(1+SUM($B136:$B$228))</f>
        <v>227.28160000000003</v>
      </c>
      <c r="S136" s="4">
        <f>Forward!S136*(1+SUM($B136:$B$228))+(-'Swap - Encargos'!J53-'Swap - Encargos'!$M53-'Swap - Encargos'!$L53)*(1+SUM($B136:$B$228))+('Swap - Encargos'!AF53)*(1+SUM($B136:$B$228))</f>
        <v>216.07040000000003</v>
      </c>
      <c r="T136" s="4">
        <f>Forward!T136*(1+SUM($B136:$B$228))+(-'Swap - Encargos'!K53-'Swap - Encargos'!$M53-'Swap - Encargos'!$L53)*(1+SUM($B136:$B$228))+('Swap - Encargos'!AG53)*(1+SUM($B136:$B$228))</f>
        <v>202.82080000000002</v>
      </c>
      <c r="U136" s="4">
        <f>Forward!U136*(1+SUM($B136:$B$228))</f>
        <v>0</v>
      </c>
      <c r="V136" s="6"/>
      <c r="W136" s="20">
        <f t="shared" si="0"/>
        <v>264.8221333333334</v>
      </c>
      <c r="X136" s="20">
        <f t="shared" si="1"/>
        <v>189.20705586419751</v>
      </c>
      <c r="Y136" s="23">
        <f t="shared" si="2"/>
        <v>246.74832000000006</v>
      </c>
      <c r="Z136" s="23">
        <f t="shared" si="3"/>
        <v>186.35714811728397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15">AD136*(1-0%)</f>
        <v>402.012</v>
      </c>
      <c r="AF136" s="8">
        <f t="shared" si="4"/>
        <v>421.44258000000002</v>
      </c>
      <c r="AG136" s="14">
        <f t="shared" ref="AG136:AG139" si="16">$AE136+$AB136</f>
        <v>448.01660400000003</v>
      </c>
      <c r="AH136" s="8">
        <f t="shared" si="6"/>
        <v>483.20811600000002</v>
      </c>
      <c r="AI136" s="25">
        <f t="shared" ref="AI136:AI139" si="17">(AE136-W136)</f>
        <v>137.1898666666666</v>
      </c>
      <c r="AJ136" s="9">
        <f t="shared" ref="AJ136:AJ139" si="18">(AE136-W136)/AE136</f>
        <v>0.34125813823136275</v>
      </c>
      <c r="AK136" s="9">
        <f t="shared" ref="AK136:AK139" si="19">IF(AJ136&gt;0,AJ136,0)</f>
        <v>0.34125813823136275</v>
      </c>
      <c r="AL136" s="9">
        <f t="shared" ref="AL136:AL139" si="20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Forward!O137*(1+SUM($B137:$B$228))+(-'Swap - Encargos'!F54-'Swap - Encargos'!$M54-'Swap - Encargos'!$L54)*(1+SUM($B137:$B$228))+('Swap - Encargos'!AB54)*(1+SUM($B137:$B$228))</f>
        <v>257.17500000000001</v>
      </c>
      <c r="P137" s="4">
        <f>Forward!P137*(1+SUM($B137:$B$228))+(-'Swap - Encargos'!G54-'Swap - Encargos'!$M54-'Swap - Encargos'!$L54)*(1+SUM($B137:$B$228))+('Swap - Encargos'!AC54)*(1+SUM($B137:$B$228))</f>
        <v>238.95</v>
      </c>
      <c r="Q137" s="4">
        <f>Forward!Q137*(1+SUM($B137:$B$228))+(-'Swap - Encargos'!H54-'Swap - Encargos'!$M54-'Swap - Encargos'!$L54)*(1+SUM($B137:$B$228))+('Swap - Encargos'!AD54)*(1+SUM($B137:$B$228))</f>
        <v>240.97499999999999</v>
      </c>
      <c r="R137" s="4">
        <f>Forward!R137*(1+SUM($B137:$B$228))+(-'Swap - Encargos'!I54-'Swap - Encargos'!$M54-'Swap - Encargos'!$L54)*(1+SUM($B137:$B$228))+('Swap - Encargos'!AE54)*(1+SUM($B137:$B$228))</f>
        <v>222.74999999999997</v>
      </c>
      <c r="S137" s="4">
        <f>Forward!S137*(1+SUM($B137:$B$228))+(-'Swap - Encargos'!J54-'Swap - Encargos'!$M54-'Swap - Encargos'!$L54)*(1+SUM($B137:$B$228))+('Swap - Encargos'!AF54)*(1+SUM($B137:$B$228))</f>
        <v>202.49999999999997</v>
      </c>
      <c r="T137" s="4">
        <f>Forward!T137*(1+SUM($B137:$B$228))+(-'Swap - Encargos'!K54-'Swap - Encargos'!$M54-'Swap - Encargos'!$L54)*(1+SUM($B137:$B$228))+('Swap - Encargos'!AG54)*(1+SUM($B137:$B$228))</f>
        <v>194.39999999999998</v>
      </c>
      <c r="U137" s="4">
        <f>Forward!U137*(1+SUM($B137:$B$228))</f>
        <v>0</v>
      </c>
      <c r="V137" s="4"/>
      <c r="W137" s="20">
        <f t="shared" si="0"/>
        <v>242.83124999999998</v>
      </c>
      <c r="X137" s="20">
        <f t="shared" si="1"/>
        <v>189.20705586419751</v>
      </c>
      <c r="Y137" s="23">
        <f t="shared" si="2"/>
        <v>229.33125000000001</v>
      </c>
      <c r="Z137" s="23">
        <f t="shared" si="3"/>
        <v>186.35714811728397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15"/>
        <v>402.012</v>
      </c>
      <c r="AF137" s="8">
        <f t="shared" si="4"/>
        <v>421.44258000000002</v>
      </c>
      <c r="AG137" s="14">
        <f t="shared" si="16"/>
        <v>448.01660400000003</v>
      </c>
      <c r="AH137" s="8">
        <f t="shared" si="6"/>
        <v>483.20811600000002</v>
      </c>
      <c r="AI137" s="25">
        <f t="shared" si="17"/>
        <v>159.18075000000002</v>
      </c>
      <c r="AJ137" s="9">
        <f t="shared" si="18"/>
        <v>0.39596019521805326</v>
      </c>
      <c r="AK137" s="9">
        <f t="shared" si="19"/>
        <v>0.39596019521805326</v>
      </c>
      <c r="AL137" s="9">
        <f t="shared" si="20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Forward!O138*(1+SUM($B138:$B$228))+(-'Swap - Encargos'!F55-'Swap - Encargos'!$M55-'Swap - Encargos'!$L55)*(1+SUM($B138:$B$228))+('Swap - Encargos'!AB55)*(1+SUM($B138:$B$228))</f>
        <v>294.69940000000003</v>
      </c>
      <c r="P138" s="4">
        <f>Forward!P138*(1+SUM($B138:$B$228))+(-'Swap - Encargos'!G55-'Swap - Encargos'!$M55-'Swap - Encargos'!$L55)*(1+SUM($B138:$B$228))+('Swap - Encargos'!AC55)*(1+SUM($B138:$B$228))</f>
        <v>252.45579999999998</v>
      </c>
      <c r="Q138" s="4">
        <f>Forward!Q138*(1+SUM($B138:$B$228))+(-'Swap - Encargos'!H55-'Swap - Encargos'!$M55-'Swap - Encargos'!$L55)*(1+SUM($B138:$B$228))+('Swap - Encargos'!AD55)*(1+SUM($B138:$B$228))</f>
        <v>240.38620000000003</v>
      </c>
      <c r="R138" s="4">
        <f>Forward!R138*(1+SUM($B138:$B$228))+(-'Swap - Encargos'!I55-'Swap - Encargos'!$M55-'Swap - Encargos'!$L55)*(1+SUM($B138:$B$228))+('Swap - Encargos'!AE55)*(1+SUM($B138:$B$228))</f>
        <v>222.28180000000003</v>
      </c>
      <c r="S138" s="4">
        <f>Forward!S138*(1+SUM($B138:$B$228))+(-'Swap - Encargos'!J55-'Swap - Encargos'!$M55-'Swap - Encargos'!$L55)*(1+SUM($B138:$B$228))+('Swap - Encargos'!AF55)*(1+SUM($B138:$B$228))</f>
        <v>218.2586</v>
      </c>
      <c r="T138" s="4">
        <f>Forward!T138*(1+SUM($B138:$B$228))+(-'Swap - Encargos'!K55-'Swap - Encargos'!$M55-'Swap - Encargos'!$L55)*(1+SUM($B138:$B$228))+('Swap - Encargos'!AG55)*(1+SUM($B138:$B$228))</f>
        <v>195.12520000000001</v>
      </c>
      <c r="U138" s="4">
        <f>Forward!U138*(1+SUM($B138:$B$228))</f>
        <v>0</v>
      </c>
      <c r="V138" s="4"/>
      <c r="W138" s="20">
        <f t="shared" si="0"/>
        <v>254.46740000000005</v>
      </c>
      <c r="X138" s="20">
        <f t="shared" si="1"/>
        <v>189.20705586419751</v>
      </c>
      <c r="Y138" s="23">
        <f t="shared" si="2"/>
        <v>238.97808000000001</v>
      </c>
      <c r="Z138" s="23">
        <f t="shared" si="3"/>
        <v>186.35714811728397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15"/>
        <v>402.012</v>
      </c>
      <c r="AF138" s="8">
        <f t="shared" si="4"/>
        <v>421.44258000000002</v>
      </c>
      <c r="AG138" s="14">
        <f t="shared" si="16"/>
        <v>448.01660400000003</v>
      </c>
      <c r="AH138" s="8">
        <f t="shared" si="6"/>
        <v>483.20811600000002</v>
      </c>
      <c r="AI138" s="25">
        <f t="shared" si="17"/>
        <v>147.54459999999995</v>
      </c>
      <c r="AJ138" s="9">
        <f t="shared" si="18"/>
        <v>0.36701541247524938</v>
      </c>
      <c r="AK138" s="9">
        <f t="shared" si="19"/>
        <v>0.36701541247524938</v>
      </c>
      <c r="AL138" s="9">
        <f t="shared" si="20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Forward!O139*(1+SUM($B139:$B$228))+(-'Swap - Encargos'!F56-'Swap - Encargos'!$M56-'Swap - Encargos'!$L56)*(1+SUM($B139:$B$228))+('Swap - Encargos'!AB56)*(1+SUM($B139:$B$228))</f>
        <v>280</v>
      </c>
      <c r="P139" s="4">
        <f>Forward!P139*(1+SUM($B139:$B$228))+(-'Swap - Encargos'!G56-'Swap - Encargos'!$M56-'Swap - Encargos'!$L56)*(1+SUM($B139:$B$228))+('Swap - Encargos'!AC56)*(1+SUM($B139:$B$228))</f>
        <v>258</v>
      </c>
      <c r="Q139" s="4">
        <f>Forward!Q139*(1+SUM($B139:$B$228))+(-'Swap - Encargos'!H56-'Swap - Encargos'!$M56-'Swap - Encargos'!$L56)*(1+SUM($B139:$B$228))+('Swap - Encargos'!AD56)*(1+SUM($B139:$B$228))</f>
        <v>242</v>
      </c>
      <c r="R139" s="4">
        <f>Forward!R139*(1+SUM($B139:$B$228))+(-'Swap - Encargos'!I56-'Swap - Encargos'!$M56-'Swap - Encargos'!$L56)*(1+SUM($B139:$B$228))+('Swap - Encargos'!AE56)*(1+SUM($B139:$B$228))</f>
        <v>227</v>
      </c>
      <c r="S139" s="4">
        <f>Forward!S139*(1+SUM($B139:$B$228))+(-'Swap - Encargos'!J56-'Swap - Encargos'!$M56-'Swap - Encargos'!$L56)*(1+SUM($B139:$B$228))+('Swap - Encargos'!AF56)*(1+SUM($B139:$B$228))</f>
        <v>209</v>
      </c>
      <c r="T139" s="4">
        <f>Forward!T139*(1+SUM($B139:$B$228))+(-'Swap - Encargos'!K56-'Swap - Encargos'!$M56-'Swap - Encargos'!$L56)*(1+SUM($B139:$B$228))+('Swap - Encargos'!AG56)*(1+SUM($B139:$B$228))</f>
        <v>199</v>
      </c>
      <c r="U139" s="4">
        <f>Forward!U139*(1+SUM($B139:$B$228))</f>
        <v>0</v>
      </c>
      <c r="V139" s="4"/>
      <c r="W139" s="20">
        <f t="shared" si="0"/>
        <v>252.63888888888889</v>
      </c>
      <c r="X139" s="20">
        <f t="shared" si="1"/>
        <v>189.20705586419751</v>
      </c>
      <c r="Y139" s="23">
        <f t="shared" si="2"/>
        <v>236.45</v>
      </c>
      <c r="Z139" s="23">
        <f t="shared" si="3"/>
        <v>186.35714811728397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15"/>
        <v>402.012</v>
      </c>
      <c r="AF139" s="8">
        <f t="shared" si="4"/>
        <v>421.44258000000002</v>
      </c>
      <c r="AG139" s="14">
        <f t="shared" si="16"/>
        <v>448.01660400000003</v>
      </c>
      <c r="AH139" s="8">
        <f t="shared" si="6"/>
        <v>483.20811600000002</v>
      </c>
      <c r="AI139" s="25">
        <f t="shared" si="17"/>
        <v>149.37311111111111</v>
      </c>
      <c r="AJ139" s="9">
        <f t="shared" si="18"/>
        <v>0.37156381180440162</v>
      </c>
      <c r="AK139" s="9">
        <f t="shared" si="19"/>
        <v>0.37156381180440162</v>
      </c>
      <c r="AL139" s="9">
        <f t="shared" si="20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9E040-F32C-42ED-B6F2-58A7DE3F9AFA}">
  <dimension ref="A1:AR145"/>
  <sheetViews>
    <sheetView tabSelected="1" topLeftCell="A106" workbookViewId="0">
      <selection activeCell="K130" sqref="K130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Forward!K86+(-'Swap - Encargos'!B3-'Swap - Encargos'!$M3-'Swap - Encargos'!$L3)+('Swap - Encargos'!X3)</f>
        <v>203</v>
      </c>
      <c r="L86" s="4">
        <f>Forward!L86+(-'Swap - Encargos'!C3-'Swap - Encargos'!$M3-'Swap - Encargos'!$L3)+('Swap - Encargos'!Y3)</f>
        <v>213</v>
      </c>
      <c r="M86" s="4">
        <f>Forward!M86+(-'Swap - Encargos'!D3-'Swap - Encargos'!$M3-'Swap - Encargos'!$L3)+('Swap - Encargos'!Z3)</f>
        <v>190</v>
      </c>
      <c r="N86" s="4">
        <f>Forward!N86+(-'Swap - Encargos'!E3-'Swap - Encargos'!$M3-'Swap - Encargos'!$L3)+('Swap - Encargos'!AA3)</f>
        <v>178</v>
      </c>
      <c r="O86" s="4">
        <f>Forward!O86+(-'Swap - Encargos'!F3-'Swap - Encargos'!$M3-'Swap - Encargos'!$L3)+('Swap - Encargos'!AB3)</f>
        <v>170</v>
      </c>
      <c r="P86" s="4">
        <f>Forward!P86+(-'Swap - Encargos'!G3-'Swap - Encargos'!$M3-'Swap - Encargos'!$L3)+('Swap - Encargos'!AC3)</f>
        <v>168</v>
      </c>
      <c r="Q86" s="4">
        <f>Forward!Q86+(-'Swap - Encargos'!H3-'Swap - Encargos'!$M3-'Swap - Encargos'!$L3)+('Swap - Encargos'!AD3)</f>
        <v>163</v>
      </c>
      <c r="R86" s="4">
        <f>Forward!R86+(-'Swap - Encargos'!I3-'Swap - Encargos'!$M3-'Swap - Encargos'!$L3)+('Swap - Encargos'!AE3)</f>
        <v>158</v>
      </c>
      <c r="S86" s="4">
        <f>Forward!S86+(-'Swap - Encargos'!J3-'Swap - Encargos'!$M3-'Swap - Encargos'!$L3)+('Swap - Encargos'!AF3)</f>
        <v>154</v>
      </c>
      <c r="T86" s="4">
        <f>Forward!T86+(-'Swap - Encargos'!K3-'Swap - Encargos'!$M3-'Swap - Encargos'!$L3)+('Swap - Encargos'!AG3)</f>
        <v>149</v>
      </c>
      <c r="U86" s="4">
        <f>Forward!U86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202</v>
      </c>
      <c r="X86" s="20">
        <f t="shared" ref="X86:X139" si="1">AVERAGE($W$2:$W$198)</f>
        <v>172.52674897119346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190.8</v>
      </c>
      <c r="Z86" s="23">
        <f t="shared" ref="Z86:Z139" si="3">AVERAGE($Y$2:$Y$198)</f>
        <v>169.58148148148152</v>
      </c>
      <c r="AA86" s="4">
        <f>IF(MONTH($C86)=1,Forward!AA86,AA85)</f>
        <v>29.89</v>
      </c>
      <c r="AB86" s="4">
        <f>IF(MONTH($C86)=1,Forward!AB86,AB85)</f>
        <v>65</v>
      </c>
      <c r="AC86" s="4">
        <f>IF(MONTH($C86)=1,Forward!AC86,AC85)</f>
        <v>97.95</v>
      </c>
      <c r="AD86" s="4">
        <f>IF(MONTH($C86)=1,Forward!AD86,AD85)</f>
        <v>300</v>
      </c>
      <c r="AE86" s="4">
        <f>AD86*(1+2%)</f>
        <v>306</v>
      </c>
      <c r="AF86" s="8">
        <f t="shared" ref="AF86:AF139" si="4">$AE86+$AA86</f>
        <v>335.89</v>
      </c>
      <c r="AG86" s="14">
        <f t="shared" ref="AG86:AG130" si="5">$AE86+$AB86</f>
        <v>371</v>
      </c>
      <c r="AH86" s="8">
        <f t="shared" ref="AH86:AH139" si="6">$AE86+$AC86</f>
        <v>403.95</v>
      </c>
      <c r="AI86" s="25">
        <f t="shared" ref="AI86:AI134" si="7">(AE86-W86)</f>
        <v>104</v>
      </c>
      <c r="AJ86" s="9">
        <f t="shared" ref="AJ86:AJ134" si="8">(AE86-W86)/AE86</f>
        <v>0.33986928104575165</v>
      </c>
      <c r="AK86" s="9">
        <f t="shared" ref="AK86:AK130" si="9">IF(AJ86&gt;0,AJ86,0)</f>
        <v>0.33986928104575165</v>
      </c>
      <c r="AL86" s="9">
        <f t="shared" ref="AL86:AL130" si="10">IF(AJ86&lt;0,AJ86,0)</f>
        <v>0</v>
      </c>
      <c r="AM86" s="14">
        <f>Forward!AI86</f>
        <v>234</v>
      </c>
      <c r="AN86" s="14">
        <f>Forward!AJ86</f>
        <v>241</v>
      </c>
      <c r="AO86" s="14">
        <f>Forward!AK86</f>
        <v>214</v>
      </c>
      <c r="AP86" s="14">
        <f>Forward!AL86</f>
        <v>199</v>
      </c>
      <c r="AQ86" s="14">
        <f>Forward!AM86</f>
        <v>191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Forward!K87+(-'Swap - Encargos'!B4-'Swap - Encargos'!$M4-'Swap - Encargos'!$L4)+('Swap - Encargos'!X4)</f>
        <v>133</v>
      </c>
      <c r="L87" s="4">
        <f>Forward!L87+(-'Swap - Encargos'!C4-'Swap - Encargos'!$M4-'Swap - Encargos'!$L4)+('Swap - Encargos'!Y4)</f>
        <v>198</v>
      </c>
      <c r="M87" s="4">
        <f>Forward!M87+(-'Swap - Encargos'!D4-'Swap - Encargos'!$M4-'Swap - Encargos'!$L4)+('Swap - Encargos'!Z4)</f>
        <v>195</v>
      </c>
      <c r="N87" s="4">
        <f>Forward!N87+(-'Swap - Encargos'!E4-'Swap - Encargos'!$M4-'Swap - Encargos'!$L4)+('Swap - Encargos'!AA4)</f>
        <v>178</v>
      </c>
      <c r="O87" s="4">
        <f>Forward!O87+(-'Swap - Encargos'!F4-'Swap - Encargos'!$M4-'Swap - Encargos'!$L4)+('Swap - Encargos'!AB4)</f>
        <v>173</v>
      </c>
      <c r="P87" s="4">
        <f>Forward!P87+(-'Swap - Encargos'!G4-'Swap - Encargos'!$M4-'Swap - Encargos'!$L4)+('Swap - Encargos'!AC4)</f>
        <v>169</v>
      </c>
      <c r="Q87" s="4">
        <f>Forward!Q87+(-'Swap - Encargos'!H4-'Swap - Encargos'!$M4-'Swap - Encargos'!$L4)+('Swap - Encargos'!AD4)</f>
        <v>166</v>
      </c>
      <c r="R87" s="4">
        <f>Forward!R87+(-'Swap - Encargos'!I4-'Swap - Encargos'!$M4-'Swap - Encargos'!$L4)+('Swap - Encargos'!AE4)</f>
        <v>160</v>
      </c>
      <c r="S87" s="4">
        <f>Forward!S87+(-'Swap - Encargos'!J4-'Swap - Encargos'!$M4-'Swap - Encargos'!$L4)+('Swap - Encargos'!AF4)</f>
        <v>155</v>
      </c>
      <c r="T87" s="4">
        <f>Forward!T87+(-'Swap - Encargos'!K4-'Swap - Encargos'!$M4-'Swap - Encargos'!$L4)+('Swap - Encargos'!AG4)</f>
        <v>151</v>
      </c>
      <c r="U87" s="4">
        <f>Forward!U87</f>
        <v>0</v>
      </c>
      <c r="V87" s="6"/>
      <c r="W87" s="20">
        <f t="shared" si="0"/>
        <v>176.58333333333334</v>
      </c>
      <c r="X87" s="20">
        <f t="shared" si="1"/>
        <v>172.52674897119346</v>
      </c>
      <c r="Y87" s="23">
        <f t="shared" si="2"/>
        <v>176</v>
      </c>
      <c r="Z87" s="23">
        <f t="shared" si="3"/>
        <v>169.58148148148152</v>
      </c>
      <c r="AA87" s="4">
        <f>IF(MONTH($C87)=1,Forward!AA87,AA86)</f>
        <v>29.89</v>
      </c>
      <c r="AB87" s="4">
        <f>IF(MONTH($C87)=1,Forward!AB87,AB86)</f>
        <v>65</v>
      </c>
      <c r="AC87" s="4">
        <f>IF(MONTH($C87)=1,Forward!AC87,AC86)</f>
        <v>97.95</v>
      </c>
      <c r="AD87" s="4">
        <f>IF(MONTH($C87)=1,Forward!AD87,AD86)</f>
        <v>300</v>
      </c>
      <c r="AE87" s="4">
        <f t="shared" ref="AE87:AE97" si="11">AD87*(1+2%)</f>
        <v>306</v>
      </c>
      <c r="AF87" s="8">
        <f t="shared" si="4"/>
        <v>335.89</v>
      </c>
      <c r="AG87" s="14">
        <f t="shared" si="5"/>
        <v>371</v>
      </c>
      <c r="AH87" s="8">
        <f t="shared" si="6"/>
        <v>403.95</v>
      </c>
      <c r="AI87" s="25">
        <f t="shared" si="7"/>
        <v>129.41666666666666</v>
      </c>
      <c r="AJ87" s="9">
        <f t="shared" si="8"/>
        <v>0.42293028322440085</v>
      </c>
      <c r="AK87" s="9">
        <f t="shared" si="9"/>
        <v>0.42293028322440085</v>
      </c>
      <c r="AL87" s="9">
        <f t="shared" si="10"/>
        <v>0</v>
      </c>
      <c r="AM87" s="14">
        <f>Forward!AI87</f>
        <v>173</v>
      </c>
      <c r="AN87" s="14">
        <f>Forward!AJ87</f>
        <v>234</v>
      </c>
      <c r="AO87" s="14">
        <f>Forward!AK87</f>
        <v>219</v>
      </c>
      <c r="AP87" s="14">
        <f>Forward!AL87</f>
        <v>201</v>
      </c>
      <c r="AQ87" s="14">
        <f>Forward!AM87</f>
        <v>193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Forward!K88+(-'Swap - Encargos'!B5-'Swap - Encargos'!$M5-'Swap - Encargos'!$L5)+('Swap - Encargos'!X5)</f>
        <v>172</v>
      </c>
      <c r="L88" s="4">
        <f>Forward!L88+(-'Swap - Encargos'!C5-'Swap - Encargos'!$M5-'Swap - Encargos'!$L5)+('Swap - Encargos'!Y5)</f>
        <v>229</v>
      </c>
      <c r="M88" s="4">
        <f>Forward!M88+(-'Swap - Encargos'!D5-'Swap - Encargos'!$M5-'Swap - Encargos'!$L5)+('Swap - Encargos'!Z5)</f>
        <v>200</v>
      </c>
      <c r="N88" s="4">
        <f>Forward!N88+(-'Swap - Encargos'!E5-'Swap - Encargos'!$M5-'Swap - Encargos'!$L5)+('Swap - Encargos'!AA5)</f>
        <v>175</v>
      </c>
      <c r="O88" s="4">
        <f>Forward!O88+(-'Swap - Encargos'!F5-'Swap - Encargos'!$M5-'Swap - Encargos'!$L5)+('Swap - Encargos'!AB5)</f>
        <v>174</v>
      </c>
      <c r="P88" s="4">
        <f>Forward!P88+(-'Swap - Encargos'!G5-'Swap - Encargos'!$M5-'Swap - Encargos'!$L5)+('Swap - Encargos'!AC5)</f>
        <v>167</v>
      </c>
      <c r="Q88" s="4">
        <f>Forward!Q88+(-'Swap - Encargos'!H5-'Swap - Encargos'!$M5-'Swap - Encargos'!$L5)+('Swap - Encargos'!AD5)</f>
        <v>163</v>
      </c>
      <c r="R88" s="4">
        <f>Forward!R88+(-'Swap - Encargos'!I5-'Swap - Encargos'!$M5-'Swap - Encargos'!$L5)+('Swap - Encargos'!AE5)</f>
        <v>161</v>
      </c>
      <c r="S88" s="4">
        <f>Forward!S88+(-'Swap - Encargos'!J5-'Swap - Encargos'!$M5-'Swap - Encargos'!$L5)+('Swap - Encargos'!AF5)</f>
        <v>157</v>
      </c>
      <c r="T88" s="4">
        <f>Forward!T88+(-'Swap - Encargos'!K5-'Swap - Encargos'!$M5-'Swap - Encargos'!$L5)+('Swap - Encargos'!AG5)</f>
        <v>151</v>
      </c>
      <c r="U88" s="4">
        <f>Forward!U88</f>
        <v>0</v>
      </c>
      <c r="V88" s="6"/>
      <c r="W88" s="20">
        <f t="shared" si="0"/>
        <v>200.5</v>
      </c>
      <c r="X88" s="20">
        <f t="shared" si="1"/>
        <v>172.52674897119346</v>
      </c>
      <c r="Y88" s="23">
        <f t="shared" si="2"/>
        <v>189.83333333333334</v>
      </c>
      <c r="Z88" s="23">
        <f t="shared" si="3"/>
        <v>169.58148148148152</v>
      </c>
      <c r="AA88" s="4">
        <f>IF(MONTH($C88)=1,Forward!AA88,AA87)</f>
        <v>29.89</v>
      </c>
      <c r="AB88" s="4">
        <f>IF(MONTH($C88)=1,Forward!AB88,AB87)</f>
        <v>65</v>
      </c>
      <c r="AC88" s="4">
        <f>IF(MONTH($C88)=1,Forward!AC88,AC87)</f>
        <v>97.95</v>
      </c>
      <c r="AD88" s="4">
        <f>IF(MONTH($C88)=1,Forward!AD88,AD87)</f>
        <v>300</v>
      </c>
      <c r="AE88" s="4">
        <f t="shared" si="11"/>
        <v>306</v>
      </c>
      <c r="AF88" s="8">
        <f t="shared" si="4"/>
        <v>335.89</v>
      </c>
      <c r="AG88" s="14">
        <f t="shared" si="5"/>
        <v>371</v>
      </c>
      <c r="AH88" s="8">
        <f t="shared" si="6"/>
        <v>403.95</v>
      </c>
      <c r="AI88" s="25">
        <f t="shared" si="7"/>
        <v>105.5</v>
      </c>
      <c r="AJ88" s="9">
        <f t="shared" si="8"/>
        <v>0.34477124183006536</v>
      </c>
      <c r="AK88" s="9">
        <f t="shared" si="9"/>
        <v>0.34477124183006536</v>
      </c>
      <c r="AL88" s="9">
        <f t="shared" si="10"/>
        <v>0</v>
      </c>
      <c r="AM88" s="14">
        <f>Forward!AI88</f>
        <v>192</v>
      </c>
      <c r="AN88" s="14">
        <f>Forward!AJ88</f>
        <v>258</v>
      </c>
      <c r="AO88" s="14">
        <f>Forward!AK88</f>
        <v>225</v>
      </c>
      <c r="AP88" s="14">
        <f>Forward!AL88</f>
        <v>200</v>
      </c>
      <c r="AQ88" s="14">
        <f>Forward!AM88</f>
        <v>192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Forward!K89+(-'Swap - Encargos'!B6-'Swap - Encargos'!$M6-'Swap - Encargos'!$L6)+('Swap - Encargos'!X6)</f>
        <v>152</v>
      </c>
      <c r="L89" s="4">
        <f>Forward!L89+(-'Swap - Encargos'!C6-'Swap - Encargos'!$M6-'Swap - Encargos'!$L6)+('Swap - Encargos'!Y6)</f>
        <v>221</v>
      </c>
      <c r="M89" s="4">
        <f>Forward!M89+(-'Swap - Encargos'!D6-'Swap - Encargos'!$M6-'Swap - Encargos'!$L6)+('Swap - Encargos'!Z6)</f>
        <v>206</v>
      </c>
      <c r="N89" s="4">
        <f>Forward!N89+(-'Swap - Encargos'!E6-'Swap - Encargos'!$M6-'Swap - Encargos'!$L6)+('Swap - Encargos'!AA6)</f>
        <v>180</v>
      </c>
      <c r="O89" s="4">
        <f>Forward!O89+(-'Swap - Encargos'!F6-'Swap - Encargos'!$M6-'Swap - Encargos'!$L6)+('Swap - Encargos'!AB6)</f>
        <v>171</v>
      </c>
      <c r="P89" s="4">
        <f>Forward!P89+(-'Swap - Encargos'!G6-'Swap - Encargos'!$M6-'Swap - Encargos'!$L6)+('Swap - Encargos'!AC6)</f>
        <v>168</v>
      </c>
      <c r="Q89" s="4">
        <f>Forward!Q89+(-'Swap - Encargos'!H6-'Swap - Encargos'!$M6-'Swap - Encargos'!$L6)+('Swap - Encargos'!AD6)</f>
        <v>165</v>
      </c>
      <c r="R89" s="4">
        <f>Forward!R89+(-'Swap - Encargos'!I6-'Swap - Encargos'!$M6-'Swap - Encargos'!$L6)+('Swap - Encargos'!AE6)</f>
        <v>161</v>
      </c>
      <c r="S89" s="4">
        <f>Forward!S89+(-'Swap - Encargos'!J6-'Swap - Encargos'!$M6-'Swap - Encargos'!$L6)+('Swap - Encargos'!AF6)</f>
        <v>158</v>
      </c>
      <c r="T89" s="4">
        <f>Forward!T89+(-'Swap - Encargos'!K6-'Swap - Encargos'!$M6-'Swap - Encargos'!$L6)+('Swap - Encargos'!AG6)</f>
        <v>154</v>
      </c>
      <c r="U89" s="4">
        <f>Forward!U89</f>
        <v>0</v>
      </c>
      <c r="V89" s="6"/>
      <c r="W89" s="20">
        <f t="shared" si="0"/>
        <v>195.33333333333334</v>
      </c>
      <c r="X89" s="20">
        <f t="shared" si="1"/>
        <v>172.52674897119346</v>
      </c>
      <c r="Y89" s="23">
        <f t="shared" si="2"/>
        <v>186.8</v>
      </c>
      <c r="Z89" s="23">
        <f t="shared" si="3"/>
        <v>169.58148148148152</v>
      </c>
      <c r="AA89" s="4">
        <f>IF(MONTH($C89)=1,Forward!AA89,AA88)</f>
        <v>29.89</v>
      </c>
      <c r="AB89" s="4">
        <f>IF(MONTH($C89)=1,Forward!AB89,AB88)</f>
        <v>65</v>
      </c>
      <c r="AC89" s="4">
        <f>IF(MONTH($C89)=1,Forward!AC89,AC88)</f>
        <v>97.95</v>
      </c>
      <c r="AD89" s="4">
        <f>IF(MONTH($C89)=1,Forward!AD89,AD88)</f>
        <v>300</v>
      </c>
      <c r="AE89" s="4">
        <f t="shared" si="11"/>
        <v>306</v>
      </c>
      <c r="AF89" s="8">
        <f t="shared" si="4"/>
        <v>335.89</v>
      </c>
      <c r="AG89" s="14">
        <f t="shared" si="5"/>
        <v>371</v>
      </c>
      <c r="AH89" s="8">
        <f t="shared" si="6"/>
        <v>403.95</v>
      </c>
      <c r="AI89" s="25">
        <f t="shared" si="7"/>
        <v>110.66666666666666</v>
      </c>
      <c r="AJ89" s="9">
        <f t="shared" si="8"/>
        <v>0.36165577342047928</v>
      </c>
      <c r="AK89" s="9">
        <f t="shared" si="9"/>
        <v>0.36165577342047928</v>
      </c>
      <c r="AL89" s="9">
        <f t="shared" si="10"/>
        <v>0</v>
      </c>
      <c r="AM89" s="14">
        <f>Forward!AI89</f>
        <v>172</v>
      </c>
      <c r="AN89" s="14">
        <f>Forward!AJ89</f>
        <v>258</v>
      </c>
      <c r="AO89" s="14">
        <f>Forward!AK89</f>
        <v>233</v>
      </c>
      <c r="AP89" s="14">
        <f>Forward!AL89</f>
        <v>202</v>
      </c>
      <c r="AQ89" s="14">
        <f>Forward!AM89</f>
        <v>194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Forward!K90+(-'Swap - Encargos'!B7-'Swap - Encargos'!$M7-'Swap - Encargos'!$L7)+('Swap - Encargos'!X7)</f>
        <v>150</v>
      </c>
      <c r="L90" s="4">
        <f>Forward!L90+(-'Swap - Encargos'!C7-'Swap - Encargos'!$M7-'Swap - Encargos'!$L7)+('Swap - Encargos'!Y7)</f>
        <v>199</v>
      </c>
      <c r="M90" s="4">
        <f>Forward!M90+(-'Swap - Encargos'!D7-'Swap - Encargos'!$M7-'Swap - Encargos'!$L7)+('Swap - Encargos'!Z7)</f>
        <v>204</v>
      </c>
      <c r="N90" s="4">
        <f>Forward!N90+(-'Swap - Encargos'!E7-'Swap - Encargos'!$M7-'Swap - Encargos'!$L7)+('Swap - Encargos'!AA7)</f>
        <v>193</v>
      </c>
      <c r="O90" s="4">
        <f>Forward!O90+(-'Swap - Encargos'!F7-'Swap - Encargos'!$M7-'Swap - Encargos'!$L7)+('Swap - Encargos'!AB7)</f>
        <v>176</v>
      </c>
      <c r="P90" s="4">
        <f>Forward!P90+(-'Swap - Encargos'!G7-'Swap - Encargos'!$M7-'Swap - Encargos'!$L7)+('Swap - Encargos'!AC7)</f>
        <v>174</v>
      </c>
      <c r="Q90" s="4">
        <f>Forward!Q90+(-'Swap - Encargos'!H7-'Swap - Encargos'!$M7-'Swap - Encargos'!$L7)+('Swap - Encargos'!AD7)</f>
        <v>172</v>
      </c>
      <c r="R90" s="4">
        <f>Forward!R90+(-'Swap - Encargos'!I7-'Swap - Encargos'!$M7-'Swap - Encargos'!$L7)+('Swap - Encargos'!AE7)</f>
        <v>168</v>
      </c>
      <c r="S90" s="4">
        <f>Forward!S90+(-'Swap - Encargos'!J7-'Swap - Encargos'!$M7-'Swap - Encargos'!$L7)+('Swap - Encargos'!AF7)</f>
        <v>162</v>
      </c>
      <c r="T90" s="4">
        <f>Forward!T90+(-'Swap - Encargos'!K7-'Swap - Encargos'!$M7-'Swap - Encargos'!$L7)+('Swap - Encargos'!AG7)</f>
        <v>160</v>
      </c>
      <c r="U90" s="4">
        <f>Forward!U90</f>
        <v>0</v>
      </c>
      <c r="V90" s="6"/>
      <c r="W90" s="20">
        <f t="shared" si="0"/>
        <v>189.11111111111111</v>
      </c>
      <c r="X90" s="20">
        <f t="shared" si="1"/>
        <v>172.52674897119346</v>
      </c>
      <c r="Y90" s="23">
        <f t="shared" si="2"/>
        <v>186</v>
      </c>
      <c r="Z90" s="23">
        <f t="shared" si="3"/>
        <v>169.58148148148152</v>
      </c>
      <c r="AA90" s="4">
        <f>IF(MONTH($C90)=1,Forward!AA90,AA89)</f>
        <v>29.89</v>
      </c>
      <c r="AB90" s="4">
        <f>IF(MONTH($C90)=1,Forward!AB90,AB89)</f>
        <v>65</v>
      </c>
      <c r="AC90" s="4">
        <f>IF(MONTH($C90)=1,Forward!AC90,AC89)</f>
        <v>97.95</v>
      </c>
      <c r="AD90" s="4">
        <f>IF(MONTH($C90)=1,Forward!AD90,AD89)</f>
        <v>300</v>
      </c>
      <c r="AE90" s="4">
        <f t="shared" si="11"/>
        <v>306</v>
      </c>
      <c r="AF90" s="8">
        <f t="shared" si="4"/>
        <v>335.89</v>
      </c>
      <c r="AG90" s="14">
        <f t="shared" si="5"/>
        <v>371</v>
      </c>
      <c r="AH90" s="8">
        <f t="shared" si="6"/>
        <v>403.95</v>
      </c>
      <c r="AI90" s="25">
        <f t="shared" si="7"/>
        <v>116.88888888888889</v>
      </c>
      <c r="AJ90" s="9">
        <f t="shared" si="8"/>
        <v>0.3819898329702251</v>
      </c>
      <c r="AK90" s="9">
        <f t="shared" si="9"/>
        <v>0.3819898329702251</v>
      </c>
      <c r="AL90" s="9">
        <f t="shared" si="10"/>
        <v>0</v>
      </c>
      <c r="AM90" s="14">
        <f>Forward!AI90</f>
        <v>170</v>
      </c>
      <c r="AN90" s="14">
        <f>Forward!AJ90</f>
        <v>235</v>
      </c>
      <c r="AO90" s="14">
        <f>Forward!AK90</f>
        <v>228</v>
      </c>
      <c r="AP90" s="14">
        <f>Forward!AL90</f>
        <v>208</v>
      </c>
      <c r="AQ90" s="14">
        <f>Forward!AM90</f>
        <v>200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Forward!K91+(-'Swap - Encargos'!B8-'Swap - Encargos'!$M8-'Swap - Encargos'!$L8)+('Swap - Encargos'!X8)</f>
        <v>144</v>
      </c>
      <c r="L91" s="4">
        <f>Forward!L91+(-'Swap - Encargos'!C8-'Swap - Encargos'!$M8-'Swap - Encargos'!$L8)+('Swap - Encargos'!Y8)</f>
        <v>202</v>
      </c>
      <c r="M91" s="4">
        <f>Forward!M91+(-'Swap - Encargos'!D8-'Swap - Encargos'!$M8-'Swap - Encargos'!$L8)+('Swap - Encargos'!Z8)</f>
        <v>200</v>
      </c>
      <c r="N91" s="4">
        <f>Forward!N91+(-'Swap - Encargos'!E8-'Swap - Encargos'!$M8-'Swap - Encargos'!$L8)+('Swap - Encargos'!AA8)</f>
        <v>175</v>
      </c>
      <c r="O91" s="4">
        <f>Forward!O91+(-'Swap - Encargos'!F8-'Swap - Encargos'!$M8-'Swap - Encargos'!$L8)+('Swap - Encargos'!AB8)</f>
        <v>168</v>
      </c>
      <c r="P91" s="4">
        <f>Forward!P91+(-'Swap - Encargos'!G8-'Swap - Encargos'!$M8-'Swap - Encargos'!$L8)+('Swap - Encargos'!AC8)</f>
        <v>169</v>
      </c>
      <c r="Q91" s="4">
        <f>Forward!Q91+(-'Swap - Encargos'!H8-'Swap - Encargos'!$M8-'Swap - Encargos'!$L8)+('Swap - Encargos'!AD8)</f>
        <v>164</v>
      </c>
      <c r="R91" s="4">
        <f>Forward!R91+(-'Swap - Encargos'!I8-'Swap - Encargos'!$M8-'Swap - Encargos'!$L8)+('Swap - Encargos'!AE8)</f>
        <v>163</v>
      </c>
      <c r="S91" s="4">
        <f>Forward!S91+(-'Swap - Encargos'!J8-'Swap - Encargos'!$M8-'Swap - Encargos'!$L8)+('Swap - Encargos'!AF8)</f>
        <v>159</v>
      </c>
      <c r="T91" s="4">
        <f>Forward!T91+(-'Swap - Encargos'!K8-'Swap - Encargos'!$M8-'Swap - Encargos'!$L8)+('Swap - Encargos'!AG8)</f>
        <v>153</v>
      </c>
      <c r="U91" s="4">
        <f>Forward!U91</f>
        <v>0</v>
      </c>
      <c r="V91" s="6"/>
      <c r="W91" s="20">
        <f t="shared" si="0"/>
        <v>186.30555555555554</v>
      </c>
      <c r="X91" s="20">
        <f t="shared" si="1"/>
        <v>172.52674897119346</v>
      </c>
      <c r="Y91" s="23">
        <f t="shared" si="2"/>
        <v>179.88333333333333</v>
      </c>
      <c r="Z91" s="23">
        <f t="shared" si="3"/>
        <v>169.58148148148152</v>
      </c>
      <c r="AA91" s="4">
        <f>IF(MONTH($C91)=1,Forward!AA91,AA90)</f>
        <v>29.89</v>
      </c>
      <c r="AB91" s="4">
        <f>IF(MONTH($C91)=1,Forward!AB91,AB90)</f>
        <v>65</v>
      </c>
      <c r="AC91" s="4">
        <f>IF(MONTH($C91)=1,Forward!AC91,AC90)</f>
        <v>97.95</v>
      </c>
      <c r="AD91" s="4">
        <f>IF(MONTH($C91)=1,Forward!AD91,AD90)</f>
        <v>300</v>
      </c>
      <c r="AE91" s="4">
        <f t="shared" si="11"/>
        <v>306</v>
      </c>
      <c r="AF91" s="8">
        <f t="shared" si="4"/>
        <v>335.89</v>
      </c>
      <c r="AG91" s="14">
        <f t="shared" si="5"/>
        <v>371</v>
      </c>
      <c r="AH91" s="8">
        <f t="shared" si="6"/>
        <v>403.95</v>
      </c>
      <c r="AI91" s="25">
        <f t="shared" si="7"/>
        <v>119.69444444444446</v>
      </c>
      <c r="AJ91" s="9">
        <f t="shared" si="8"/>
        <v>0.39115831517792304</v>
      </c>
      <c r="AK91" s="9">
        <f t="shared" si="9"/>
        <v>0.39115831517792304</v>
      </c>
      <c r="AL91" s="9">
        <f t="shared" si="10"/>
        <v>0</v>
      </c>
      <c r="AM91" s="14">
        <f>Forward!AI91</f>
        <v>164</v>
      </c>
      <c r="AN91" s="14">
        <f>Forward!AJ91</f>
        <v>232</v>
      </c>
      <c r="AO91" s="14">
        <f>Forward!AK91</f>
        <v>223</v>
      </c>
      <c r="AP91" s="14">
        <f>Forward!AL91</f>
        <v>202</v>
      </c>
      <c r="AQ91" s="14">
        <f>Forward!AM91</f>
        <v>194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Forward!K92+(-'Swap - Encargos'!B9-'Swap - Encargos'!$M9-'Swap - Encargos'!$L9)+('Swap - Encargos'!X9)</f>
        <v>76</v>
      </c>
      <c r="L92" s="4">
        <f>Forward!L92+(-'Swap - Encargos'!C9-'Swap - Encargos'!$M9-'Swap - Encargos'!$L9)+('Swap - Encargos'!Y9)</f>
        <v>190</v>
      </c>
      <c r="M92" s="4">
        <f>Forward!M92+(-'Swap - Encargos'!D9-'Swap - Encargos'!$M9-'Swap - Encargos'!$L9)+('Swap - Encargos'!Z9)</f>
        <v>192</v>
      </c>
      <c r="N92" s="4">
        <f>Forward!N92+(-'Swap - Encargos'!E9-'Swap - Encargos'!$M9-'Swap - Encargos'!$L9)+('Swap - Encargos'!AA9)</f>
        <v>181</v>
      </c>
      <c r="O92" s="4">
        <f>Forward!O92+(-'Swap - Encargos'!F9-'Swap - Encargos'!$M9-'Swap - Encargos'!$L9)+('Swap - Encargos'!AB9)</f>
        <v>169</v>
      </c>
      <c r="P92" s="4">
        <f>Forward!P92+(-'Swap - Encargos'!G9-'Swap - Encargos'!$M9-'Swap - Encargos'!$L9)+('Swap - Encargos'!AC9)</f>
        <v>170</v>
      </c>
      <c r="Q92" s="4">
        <f>Forward!Q92+(-'Swap - Encargos'!H9-'Swap - Encargos'!$M9-'Swap - Encargos'!$L9)+('Swap - Encargos'!AD9)</f>
        <v>166</v>
      </c>
      <c r="R92" s="4">
        <f>Forward!R92+(-'Swap - Encargos'!I9-'Swap - Encargos'!$M9-'Swap - Encargos'!$L9)+('Swap - Encargos'!AE9)</f>
        <v>162</v>
      </c>
      <c r="S92" s="4">
        <f>Forward!S92+(-'Swap - Encargos'!J9-'Swap - Encargos'!$M9-'Swap - Encargos'!$L9)+('Swap - Encargos'!AF9)</f>
        <v>158</v>
      </c>
      <c r="T92" s="4">
        <f>Forward!T92+(-'Swap - Encargos'!K9-'Swap - Encargos'!$M9-'Swap - Encargos'!$L9)+('Swap - Encargos'!AG9)</f>
        <v>155</v>
      </c>
      <c r="U92" s="4">
        <f>Forward!U92</f>
        <v>0</v>
      </c>
      <c r="V92" s="6"/>
      <c r="W92" s="20">
        <f t="shared" si="0"/>
        <v>170.16666666666666</v>
      </c>
      <c r="X92" s="20">
        <f t="shared" si="1"/>
        <v>172.52674897119346</v>
      </c>
      <c r="Y92" s="23">
        <f t="shared" si="2"/>
        <v>171</v>
      </c>
      <c r="Z92" s="23">
        <f t="shared" si="3"/>
        <v>169.58148148148152</v>
      </c>
      <c r="AA92" s="4">
        <f>IF(MONTH($C92)=1,Forward!AA92,AA91)</f>
        <v>29.89</v>
      </c>
      <c r="AB92" s="4">
        <f>IF(MONTH($C92)=1,Forward!AB92,AB91)</f>
        <v>65</v>
      </c>
      <c r="AC92" s="4">
        <f>IF(MONTH($C92)=1,Forward!AC92,AC91)</f>
        <v>97.95</v>
      </c>
      <c r="AD92" s="4">
        <f>IF(MONTH($C92)=1,Forward!AD92,AD91)</f>
        <v>300</v>
      </c>
      <c r="AE92" s="4">
        <f t="shared" si="11"/>
        <v>306</v>
      </c>
      <c r="AF92" s="8">
        <f t="shared" si="4"/>
        <v>335.89</v>
      </c>
      <c r="AG92" s="14">
        <f t="shared" si="5"/>
        <v>371</v>
      </c>
      <c r="AH92" s="8">
        <f t="shared" si="6"/>
        <v>403.95</v>
      </c>
      <c r="AI92" s="25">
        <f t="shared" si="7"/>
        <v>135.83333333333334</v>
      </c>
      <c r="AJ92" s="9">
        <f t="shared" si="8"/>
        <v>0.4438997821350763</v>
      </c>
      <c r="AK92" s="9">
        <f t="shared" si="9"/>
        <v>0.4438997821350763</v>
      </c>
      <c r="AL92" s="9">
        <f t="shared" si="10"/>
        <v>0</v>
      </c>
      <c r="AM92" s="14">
        <f>Forward!AI92</f>
        <v>97</v>
      </c>
      <c r="AN92" s="14">
        <f>Forward!AJ92</f>
        <v>217</v>
      </c>
      <c r="AO92" s="14">
        <f>Forward!AK92</f>
        <v>217</v>
      </c>
      <c r="AP92" s="14">
        <f>Forward!AL92</f>
        <v>203</v>
      </c>
      <c r="AQ92" s="14">
        <f>Forward!AM92</f>
        <v>195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Forward!K93+(-'Swap - Encargos'!B10-'Swap - Encargos'!$M10-'Swap - Encargos'!$L10)+('Swap - Encargos'!X10)</f>
        <v>89</v>
      </c>
      <c r="L93" s="4">
        <f>Forward!L93+(-'Swap - Encargos'!C10-'Swap - Encargos'!$M10-'Swap - Encargos'!$L10)+('Swap - Encargos'!Y10)</f>
        <v>181</v>
      </c>
      <c r="M93" s="4">
        <f>Forward!M93+(-'Swap - Encargos'!D10-'Swap - Encargos'!$M10-'Swap - Encargos'!$L10)+('Swap - Encargos'!Z10)</f>
        <v>182</v>
      </c>
      <c r="N93" s="4">
        <f>Forward!N93+(-'Swap - Encargos'!E10-'Swap - Encargos'!$M10-'Swap - Encargos'!$L10)+('Swap - Encargos'!AA10)</f>
        <v>172</v>
      </c>
      <c r="O93" s="4">
        <f>Forward!O93+(-'Swap - Encargos'!F10-'Swap - Encargos'!$M10-'Swap - Encargos'!$L10)+('Swap - Encargos'!AB10)</f>
        <v>169</v>
      </c>
      <c r="P93" s="4">
        <f>Forward!P93+(-'Swap - Encargos'!G10-'Swap - Encargos'!$M10-'Swap - Encargos'!$L10)+('Swap - Encargos'!AC10)</f>
        <v>164</v>
      </c>
      <c r="Q93" s="4">
        <f>Forward!Q93+(-'Swap - Encargos'!H10-'Swap - Encargos'!$M10-'Swap - Encargos'!$L10)+('Swap - Encargos'!AD10)</f>
        <v>166</v>
      </c>
      <c r="R93" s="4">
        <f>Forward!R93+(-'Swap - Encargos'!I10-'Swap - Encargos'!$M10-'Swap - Encargos'!$L10)+('Swap - Encargos'!AE10)</f>
        <v>160</v>
      </c>
      <c r="S93" s="4">
        <f>Forward!S93+(-'Swap - Encargos'!J10-'Swap - Encargos'!$M10-'Swap - Encargos'!$L10)+('Swap - Encargos'!AF10)</f>
        <v>152</v>
      </c>
      <c r="T93" s="4">
        <f>Forward!T93+(-'Swap - Encargos'!K10-'Swap - Encargos'!$M10-'Swap - Encargos'!$L10)+('Swap - Encargos'!AG10)</f>
        <v>149</v>
      </c>
      <c r="U93" s="4">
        <f>Forward!U93</f>
        <v>0</v>
      </c>
      <c r="V93" s="6"/>
      <c r="W93" s="20">
        <f t="shared" si="0"/>
        <v>166.80555555555554</v>
      </c>
      <c r="X93" s="20">
        <f t="shared" si="1"/>
        <v>172.52674897119346</v>
      </c>
      <c r="Y93" s="23">
        <f t="shared" si="2"/>
        <v>167.35</v>
      </c>
      <c r="Z93" s="23">
        <f t="shared" si="3"/>
        <v>169.58148148148152</v>
      </c>
      <c r="AA93" s="4">
        <f>IF(MONTH($C93)=1,Forward!AA93,AA92)</f>
        <v>29.89</v>
      </c>
      <c r="AB93" s="4">
        <f>IF(MONTH($C93)=1,Forward!AB93,AB92)</f>
        <v>65</v>
      </c>
      <c r="AC93" s="4">
        <f>IF(MONTH($C93)=1,Forward!AC93,AC92)</f>
        <v>97.95</v>
      </c>
      <c r="AD93" s="4">
        <f>IF(MONTH($C93)=1,Forward!AD93,AD92)</f>
        <v>300</v>
      </c>
      <c r="AE93" s="4">
        <f t="shared" si="11"/>
        <v>306</v>
      </c>
      <c r="AF93" s="8">
        <f t="shared" si="4"/>
        <v>335.89</v>
      </c>
      <c r="AG93" s="14">
        <f t="shared" si="5"/>
        <v>371</v>
      </c>
      <c r="AH93" s="8">
        <f t="shared" si="6"/>
        <v>403.95</v>
      </c>
      <c r="AI93" s="25">
        <f t="shared" si="7"/>
        <v>139.19444444444446</v>
      </c>
      <c r="AJ93" s="9">
        <f t="shared" si="8"/>
        <v>0.45488380537400147</v>
      </c>
      <c r="AK93" s="9">
        <f t="shared" si="9"/>
        <v>0.45488380537400147</v>
      </c>
      <c r="AL93" s="9">
        <f t="shared" si="10"/>
        <v>0</v>
      </c>
      <c r="AM93" s="14">
        <f>Forward!AI93</f>
        <v>99</v>
      </c>
      <c r="AN93" s="14">
        <f>Forward!AJ93</f>
        <v>203</v>
      </c>
      <c r="AO93" s="14">
        <f>Forward!AK93</f>
        <v>208</v>
      </c>
      <c r="AP93" s="14">
        <f>Forward!AL93</f>
        <v>198</v>
      </c>
      <c r="AQ93" s="14">
        <f>Forward!AM93</f>
        <v>190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Forward!K94+(-'Swap - Encargos'!B11-'Swap - Encargos'!$M11-'Swap - Encargos'!$L11)+('Swap - Encargos'!X11)</f>
        <v>108</v>
      </c>
      <c r="L94" s="4">
        <f>Forward!L94+(-'Swap - Encargos'!C11-'Swap - Encargos'!$M11-'Swap - Encargos'!$L11)+('Swap - Encargos'!Y11)</f>
        <v>165</v>
      </c>
      <c r="M94" s="4">
        <f>Forward!M94+(-'Swap - Encargos'!D11-'Swap - Encargos'!$M11-'Swap - Encargos'!$L11)+('Swap - Encargos'!Z11)</f>
        <v>182</v>
      </c>
      <c r="N94" s="4">
        <f>Forward!N94+(-'Swap - Encargos'!E11-'Swap - Encargos'!$M11-'Swap - Encargos'!$L11)+('Swap - Encargos'!AA11)</f>
        <v>179</v>
      </c>
      <c r="O94" s="4">
        <f>Forward!O94+(-'Swap - Encargos'!F11-'Swap - Encargos'!$M11-'Swap - Encargos'!$L11)+('Swap - Encargos'!AB11)</f>
        <v>169</v>
      </c>
      <c r="P94" s="4">
        <f>Forward!P94+(-'Swap - Encargos'!G11-'Swap - Encargos'!$M11-'Swap - Encargos'!$L11)+('Swap - Encargos'!AC11)</f>
        <v>166</v>
      </c>
      <c r="Q94" s="4">
        <f>Forward!Q94+(-'Swap - Encargos'!H11-'Swap - Encargos'!$M11-'Swap - Encargos'!$L11)+('Swap - Encargos'!AD11)</f>
        <v>162</v>
      </c>
      <c r="R94" s="4">
        <f>Forward!R94+(-'Swap - Encargos'!I11-'Swap - Encargos'!$M11-'Swap - Encargos'!$L11)+('Swap - Encargos'!AE11)</f>
        <v>155</v>
      </c>
      <c r="S94" s="4">
        <f>Forward!S94+(-'Swap - Encargos'!J11-'Swap - Encargos'!$M11-'Swap - Encargos'!$L11)+('Swap - Encargos'!AF11)</f>
        <v>152</v>
      </c>
      <c r="T94" s="4">
        <f>Forward!T94+(-'Swap - Encargos'!K11-'Swap - Encargos'!$M11-'Swap - Encargos'!$L11)+('Swap - Encargos'!AG11)</f>
        <v>148</v>
      </c>
      <c r="U94" s="4">
        <f>Forward!U94</f>
        <v>0</v>
      </c>
      <c r="V94" s="6"/>
      <c r="W94" s="20">
        <f t="shared" si="0"/>
        <v>167.44444444444446</v>
      </c>
      <c r="X94" s="20">
        <f t="shared" si="1"/>
        <v>172.52674897119346</v>
      </c>
      <c r="Y94" s="23">
        <f t="shared" si="2"/>
        <v>168.33333333333334</v>
      </c>
      <c r="Z94" s="23">
        <f t="shared" si="3"/>
        <v>169.58148148148152</v>
      </c>
      <c r="AA94" s="4">
        <f>IF(MONTH($C94)=1,Forward!AA94,AA93)</f>
        <v>29.89</v>
      </c>
      <c r="AB94" s="4">
        <f>IF(MONTH($C94)=1,Forward!AB94,AB93)</f>
        <v>65</v>
      </c>
      <c r="AC94" s="4">
        <f>IF(MONTH($C94)=1,Forward!AC94,AC93)</f>
        <v>97.95</v>
      </c>
      <c r="AD94" s="4">
        <f>IF(MONTH($C94)=1,Forward!AD94,AD93)</f>
        <v>300</v>
      </c>
      <c r="AE94" s="4">
        <f t="shared" si="11"/>
        <v>306</v>
      </c>
      <c r="AF94" s="8">
        <f t="shared" si="4"/>
        <v>335.89</v>
      </c>
      <c r="AG94" s="14">
        <f t="shared" si="5"/>
        <v>371</v>
      </c>
      <c r="AH94" s="8">
        <f t="shared" si="6"/>
        <v>403.95</v>
      </c>
      <c r="AI94" s="25">
        <f t="shared" si="7"/>
        <v>138.55555555555554</v>
      </c>
      <c r="AJ94" s="9">
        <f t="shared" si="8"/>
        <v>0.45279593318809003</v>
      </c>
      <c r="AK94" s="9">
        <f t="shared" si="9"/>
        <v>0.45279593318809003</v>
      </c>
      <c r="AL94" s="9">
        <f t="shared" si="10"/>
        <v>0</v>
      </c>
      <c r="AM94" s="14">
        <f>Forward!AI94</f>
        <v>119</v>
      </c>
      <c r="AN94" s="14">
        <f>Forward!AJ94</f>
        <v>197</v>
      </c>
      <c r="AO94" s="14">
        <f>Forward!AK94</f>
        <v>204</v>
      </c>
      <c r="AP94" s="14">
        <f>Forward!AL94</f>
        <v>200</v>
      </c>
      <c r="AQ94" s="14">
        <f>Forward!AM94</f>
        <v>192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Forward!K95+(-'Swap - Encargos'!B12-'Swap - Encargos'!$M12-'Swap - Encargos'!$L12)+('Swap - Encargos'!X12)</f>
        <v>88</v>
      </c>
      <c r="L95" s="4">
        <f>Forward!L95+(-'Swap - Encargos'!C12-'Swap - Encargos'!$M12-'Swap - Encargos'!$L12)+('Swap - Encargos'!Y12)</f>
        <v>140</v>
      </c>
      <c r="M95" s="4">
        <f>Forward!M95+(-'Swap - Encargos'!D12-'Swap - Encargos'!$M12-'Swap - Encargos'!$L12)+('Swap - Encargos'!Z12)</f>
        <v>159</v>
      </c>
      <c r="N95" s="4">
        <f>Forward!N95+(-'Swap - Encargos'!E12-'Swap - Encargos'!$M12-'Swap - Encargos'!$L12)+('Swap - Encargos'!AA12)</f>
        <v>163</v>
      </c>
      <c r="O95" s="4">
        <f>Forward!O95+(-'Swap - Encargos'!F12-'Swap - Encargos'!$M12-'Swap - Encargos'!$L12)+('Swap - Encargos'!AB12)</f>
        <v>158</v>
      </c>
      <c r="P95" s="4">
        <f>Forward!P95+(-'Swap - Encargos'!G12-'Swap - Encargos'!$M12-'Swap - Encargos'!$L12)+('Swap - Encargos'!AC12)</f>
        <v>154</v>
      </c>
      <c r="Q95" s="4">
        <f>Forward!Q95+(-'Swap - Encargos'!H12-'Swap - Encargos'!$M12-'Swap - Encargos'!$L12)+('Swap - Encargos'!AD12)</f>
        <v>151</v>
      </c>
      <c r="R95" s="4">
        <f>Forward!R95+(-'Swap - Encargos'!I12-'Swap - Encargos'!$M12-'Swap - Encargos'!$L12)+('Swap - Encargos'!AE12)</f>
        <v>148</v>
      </c>
      <c r="S95" s="4">
        <f>Forward!S95+(-'Swap - Encargos'!J12-'Swap - Encargos'!$M12-'Swap - Encargos'!$L12)+('Swap - Encargos'!AF12)</f>
        <v>145</v>
      </c>
      <c r="T95" s="4">
        <f>Forward!T95+(-'Swap - Encargos'!K12-'Swap - Encargos'!$M12-'Swap - Encargos'!$L12)+('Swap - Encargos'!AG12)</f>
        <v>141</v>
      </c>
      <c r="U95" s="4">
        <f>Forward!U95</f>
        <v>0</v>
      </c>
      <c r="V95" s="6"/>
      <c r="W95" s="20">
        <f t="shared" si="0"/>
        <v>147.75</v>
      </c>
      <c r="X95" s="20">
        <f t="shared" si="1"/>
        <v>172.52674897119346</v>
      </c>
      <c r="Y95" s="23">
        <f t="shared" si="2"/>
        <v>151.5</v>
      </c>
      <c r="Z95" s="23">
        <f t="shared" si="3"/>
        <v>169.58148148148152</v>
      </c>
      <c r="AA95" s="4">
        <f>IF(MONTH($C95)=1,Forward!AA95,AA94)</f>
        <v>29.89</v>
      </c>
      <c r="AB95" s="4">
        <f>IF(MONTH($C95)=1,Forward!AB95,AB94)</f>
        <v>65</v>
      </c>
      <c r="AC95" s="4">
        <f>IF(MONTH($C95)=1,Forward!AC95,AC94)</f>
        <v>97.95</v>
      </c>
      <c r="AD95" s="4">
        <f>IF(MONTH($C95)=1,Forward!AD95,AD94)</f>
        <v>300</v>
      </c>
      <c r="AE95" s="4">
        <f t="shared" si="11"/>
        <v>306</v>
      </c>
      <c r="AF95" s="8">
        <f t="shared" si="4"/>
        <v>335.89</v>
      </c>
      <c r="AG95" s="14">
        <f t="shared" si="5"/>
        <v>371</v>
      </c>
      <c r="AH95" s="8">
        <f t="shared" si="6"/>
        <v>403.95</v>
      </c>
      <c r="AI95" s="25">
        <f t="shared" si="7"/>
        <v>158.25</v>
      </c>
      <c r="AJ95" s="9">
        <f t="shared" si="8"/>
        <v>0.51715686274509809</v>
      </c>
      <c r="AK95" s="9">
        <f t="shared" si="9"/>
        <v>0.51715686274509809</v>
      </c>
      <c r="AL95" s="9">
        <f t="shared" si="10"/>
        <v>0</v>
      </c>
      <c r="AM95" s="14">
        <f>Forward!AI95</f>
        <v>95</v>
      </c>
      <c r="AN95" s="14">
        <f>Forward!AJ95</f>
        <v>165</v>
      </c>
      <c r="AO95" s="14">
        <f>Forward!AK95</f>
        <v>185</v>
      </c>
      <c r="AP95" s="14">
        <f>Forward!AL95</f>
        <v>185</v>
      </c>
      <c r="AQ95" s="14">
        <f>Forward!AM95</f>
        <v>177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Forward!K96+(-'Swap - Encargos'!B13-'Swap - Encargos'!$M13-'Swap - Encargos'!$L13)+('Swap - Encargos'!X13)</f>
        <v>82</v>
      </c>
      <c r="L96" s="4">
        <f>Forward!L96+(-'Swap - Encargos'!C13-'Swap - Encargos'!$M13-'Swap - Encargos'!$L13)+('Swap - Encargos'!Y13)</f>
        <v>99</v>
      </c>
      <c r="M96" s="4">
        <f>Forward!M96+(-'Swap - Encargos'!D13-'Swap - Encargos'!$M13-'Swap - Encargos'!$L13)+('Swap - Encargos'!Z13)</f>
        <v>138</v>
      </c>
      <c r="N96" s="4">
        <f>Forward!N96+(-'Swap - Encargos'!E13-'Swap - Encargos'!$M13-'Swap - Encargos'!$L13)+('Swap - Encargos'!AA13)</f>
        <v>148</v>
      </c>
      <c r="O96" s="4">
        <f>Forward!O96+(-'Swap - Encargos'!F13-'Swap - Encargos'!$M13-'Swap - Encargos'!$L13)+('Swap - Encargos'!AB13)</f>
        <v>143</v>
      </c>
      <c r="P96" s="4">
        <f>Forward!P96+(-'Swap - Encargos'!G13-'Swap - Encargos'!$M13-'Swap - Encargos'!$L13)+('Swap - Encargos'!AC13)</f>
        <v>152</v>
      </c>
      <c r="Q96" s="4">
        <f>Forward!Q96+(-'Swap - Encargos'!H13-'Swap - Encargos'!$M13-'Swap - Encargos'!$L13)+('Swap - Encargos'!AD13)</f>
        <v>149</v>
      </c>
      <c r="R96" s="4">
        <f>Forward!R96+(-'Swap - Encargos'!I13-'Swap - Encargos'!$M13-'Swap - Encargos'!$L13)+('Swap - Encargos'!AE13)</f>
        <v>149</v>
      </c>
      <c r="S96" s="4">
        <f>Forward!S96+(-'Swap - Encargos'!J13-'Swap - Encargos'!$M13-'Swap - Encargos'!$L13)+('Swap - Encargos'!AF13)</f>
        <v>144</v>
      </c>
      <c r="T96" s="4">
        <f>Forward!T96+(-'Swap - Encargos'!K13-'Swap - Encargos'!$M13-'Swap - Encargos'!$L13)+('Swap - Encargos'!AG13)</f>
        <v>139</v>
      </c>
      <c r="U96" s="4">
        <f>Forward!U96</f>
        <v>0</v>
      </c>
      <c r="V96" s="6"/>
      <c r="W96" s="20">
        <f t="shared" si="0"/>
        <v>124.66666666666667</v>
      </c>
      <c r="X96" s="20">
        <f t="shared" si="1"/>
        <v>172.52674897119346</v>
      </c>
      <c r="Y96" s="23">
        <f t="shared" si="2"/>
        <v>133.66666666666666</v>
      </c>
      <c r="Z96" s="23">
        <f t="shared" si="3"/>
        <v>169.58148148148152</v>
      </c>
      <c r="AA96" s="4">
        <f>IF(MONTH($C96)=1,Forward!AA96,AA95)</f>
        <v>29.89</v>
      </c>
      <c r="AB96" s="4">
        <f>IF(MONTH($C96)=1,Forward!AB96,AB95)</f>
        <v>65</v>
      </c>
      <c r="AC96" s="4">
        <f>IF(MONTH($C96)=1,Forward!AC96,AC95)</f>
        <v>97.95</v>
      </c>
      <c r="AD96" s="4">
        <f>IF(MONTH($C96)=1,Forward!AD96,AD95)</f>
        <v>300</v>
      </c>
      <c r="AE96" s="4">
        <f t="shared" si="11"/>
        <v>306</v>
      </c>
      <c r="AF96" s="8">
        <f t="shared" si="4"/>
        <v>335.89</v>
      </c>
      <c r="AG96" s="14">
        <f t="shared" si="5"/>
        <v>371</v>
      </c>
      <c r="AH96" s="8">
        <f t="shared" si="6"/>
        <v>403.95</v>
      </c>
      <c r="AI96" s="25">
        <f t="shared" si="7"/>
        <v>181.33333333333331</v>
      </c>
      <c r="AJ96" s="9">
        <f t="shared" si="8"/>
        <v>0.59259259259259256</v>
      </c>
      <c r="AK96" s="9">
        <f t="shared" si="9"/>
        <v>0.59259259259259256</v>
      </c>
      <c r="AL96" s="9">
        <f t="shared" si="10"/>
        <v>0</v>
      </c>
      <c r="AM96" s="14">
        <f>Forward!AI96</f>
        <v>90</v>
      </c>
      <c r="AN96" s="14">
        <f>Forward!AJ96</f>
        <v>121</v>
      </c>
      <c r="AO96" s="14">
        <f>Forward!AK96</f>
        <v>163</v>
      </c>
      <c r="AP96" s="14">
        <f>Forward!AL96</f>
        <v>173</v>
      </c>
      <c r="AQ96" s="14">
        <f>Forward!AM96</f>
        <v>165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Forward!K97+(-'Swap - Encargos'!B14-'Swap - Encargos'!$M14-'Swap - Encargos'!$L14)+('Swap - Encargos'!X14)</f>
        <v>86</v>
      </c>
      <c r="L97" s="4">
        <f>Forward!L97+(-'Swap - Encargos'!C14-'Swap - Encargos'!$M14-'Swap - Encargos'!$L14)+('Swap - Encargos'!Y14)</f>
        <v>96</v>
      </c>
      <c r="M97" s="4">
        <f>Forward!M97+(-'Swap - Encargos'!D14-'Swap - Encargos'!$M14-'Swap - Encargos'!$L14)+('Swap - Encargos'!Z14)</f>
        <v>133</v>
      </c>
      <c r="N97" s="4">
        <f>Forward!N97+(-'Swap - Encargos'!E14-'Swap - Encargos'!$M14-'Swap - Encargos'!$L14)+('Swap - Encargos'!AA14)</f>
        <v>145</v>
      </c>
      <c r="O97" s="4">
        <f>Forward!O97+(-'Swap - Encargos'!F14-'Swap - Encargos'!$M14-'Swap - Encargos'!$L14)+('Swap - Encargos'!AB14)</f>
        <v>138</v>
      </c>
      <c r="P97" s="4">
        <f>Forward!P97+(-'Swap - Encargos'!G14-'Swap - Encargos'!$M14-'Swap - Encargos'!$L14)+('Swap - Encargos'!AC14)</f>
        <v>157</v>
      </c>
      <c r="Q97" s="4">
        <f>Forward!Q97+(-'Swap - Encargos'!H14-'Swap - Encargos'!$M14-'Swap - Encargos'!$L14)+('Swap - Encargos'!AD14)</f>
        <v>156</v>
      </c>
      <c r="R97" s="4">
        <f>Forward!R97+(-'Swap - Encargos'!I14-'Swap - Encargos'!$M14-'Swap - Encargos'!$L14)+('Swap - Encargos'!AE14)</f>
        <v>146</v>
      </c>
      <c r="S97" s="4">
        <f>Forward!S97+(-'Swap - Encargos'!J14-'Swap - Encargos'!$M14-'Swap - Encargos'!$L14)+('Swap - Encargos'!AF14)</f>
        <v>143</v>
      </c>
      <c r="T97" s="4">
        <f>Forward!T97+(-'Swap - Encargos'!K14-'Swap - Encargos'!$M14-'Swap - Encargos'!$L14)+('Swap - Encargos'!AG14)</f>
        <v>138</v>
      </c>
      <c r="U97" s="4">
        <f>Forward!U97</f>
        <v>0</v>
      </c>
      <c r="V97" s="6"/>
      <c r="W97" s="20">
        <f t="shared" si="0"/>
        <v>123.02777777777777</v>
      </c>
      <c r="X97" s="20">
        <f t="shared" si="1"/>
        <v>172.52674897119346</v>
      </c>
      <c r="Y97" s="23">
        <f t="shared" si="2"/>
        <v>132.61666666666667</v>
      </c>
      <c r="Z97" s="23">
        <f t="shared" si="3"/>
        <v>169.58148148148152</v>
      </c>
      <c r="AA97" s="4">
        <f>IF(MONTH($C97)=1,Forward!AA97,AA96)</f>
        <v>29.89</v>
      </c>
      <c r="AB97" s="4">
        <f>IF(MONTH($C97)=1,Forward!AB97,AB96)</f>
        <v>65</v>
      </c>
      <c r="AC97" s="4">
        <f>IF(MONTH($C97)=1,Forward!AC97,AC96)</f>
        <v>97.95</v>
      </c>
      <c r="AD97" s="4">
        <f>IF(MONTH($C97)=1,Forward!AD97,AD96)</f>
        <v>300</v>
      </c>
      <c r="AE97" s="4">
        <f t="shared" si="11"/>
        <v>306</v>
      </c>
      <c r="AF97" s="8">
        <f t="shared" si="4"/>
        <v>335.89</v>
      </c>
      <c r="AG97" s="14">
        <f t="shared" si="5"/>
        <v>371</v>
      </c>
      <c r="AH97" s="8">
        <f t="shared" si="6"/>
        <v>403.95</v>
      </c>
      <c r="AI97" s="25">
        <f t="shared" si="7"/>
        <v>182.97222222222223</v>
      </c>
      <c r="AJ97" s="9">
        <f t="shared" si="8"/>
        <v>0.59794843863471314</v>
      </c>
      <c r="AK97" s="9">
        <f t="shared" si="9"/>
        <v>0.59794843863471314</v>
      </c>
      <c r="AL97" s="9">
        <f t="shared" si="10"/>
        <v>0</v>
      </c>
      <c r="AM97" s="14">
        <f>Forward!AI97</f>
        <v>91</v>
      </c>
      <c r="AN97" s="14">
        <f>Forward!AJ97</f>
        <v>118</v>
      </c>
      <c r="AO97" s="14">
        <f>Forward!AK97</f>
        <v>158</v>
      </c>
      <c r="AP97" s="14">
        <f>Forward!AL97</f>
        <v>170</v>
      </c>
      <c r="AQ97" s="14">
        <f>Forward!AM97</f>
        <v>162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Forward!L98+(-'Swap - Encargos'!C15-'Swap - Encargos'!$M15-'Swap - Encargos'!$L15)+('Swap - Encargos'!Y15)</f>
        <v>90</v>
      </c>
      <c r="M98" s="4">
        <f>Forward!M98+(-'Swap - Encargos'!D15-'Swap - Encargos'!$M15-'Swap - Encargos'!$L15)+('Swap - Encargos'!Z15)</f>
        <v>107</v>
      </c>
      <c r="N98" s="4">
        <f>Forward!N98+(-'Swap - Encargos'!E15-'Swap - Encargos'!$M15-'Swap - Encargos'!$L15)+('Swap - Encargos'!AA15)</f>
        <v>123</v>
      </c>
      <c r="O98" s="4">
        <f>Forward!O98+(-'Swap - Encargos'!F15-'Swap - Encargos'!$M15-'Swap - Encargos'!$L15)+('Swap - Encargos'!AB15)</f>
        <v>135</v>
      </c>
      <c r="P98" s="4">
        <f>Forward!P98+(-'Swap - Encargos'!G15-'Swap - Encargos'!$M15-'Swap - Encargos'!$L15)+('Swap - Encargos'!AC15)</f>
        <v>160</v>
      </c>
      <c r="Q98" s="4">
        <f>Forward!Q98+(-'Swap - Encargos'!H15-'Swap - Encargos'!$M15-'Swap - Encargos'!$L15)+('Swap - Encargos'!AD15)</f>
        <v>156</v>
      </c>
      <c r="R98" s="4">
        <f>Forward!R98+(-'Swap - Encargos'!I15-'Swap - Encargos'!$M15-'Swap - Encargos'!$L15)+('Swap - Encargos'!AE15)</f>
        <v>152</v>
      </c>
      <c r="S98" s="4">
        <f>Forward!S98+(-'Swap - Encargos'!J15-'Swap - Encargos'!$M15-'Swap - Encargos'!$L15)+('Swap - Encargos'!AF15)</f>
        <v>149</v>
      </c>
      <c r="T98" s="4">
        <f>Forward!T98+(-'Swap - Encargos'!K15-'Swap - Encargos'!$M15-'Swap - Encargos'!$L15)+('Swap - Encargos'!AG15)</f>
        <v>143</v>
      </c>
      <c r="U98" s="4">
        <f>Forward!U98</f>
        <v>0</v>
      </c>
      <c r="V98" s="6"/>
      <c r="W98" s="20">
        <f t="shared" si="0"/>
        <v>106.66666666666667</v>
      </c>
      <c r="X98" s="20">
        <f t="shared" si="1"/>
        <v>172.52674897119346</v>
      </c>
      <c r="Y98" s="23">
        <f t="shared" si="2"/>
        <v>123</v>
      </c>
      <c r="Z98" s="23">
        <f t="shared" si="3"/>
        <v>169.58148148148152</v>
      </c>
      <c r="AA98" s="4">
        <f>IF(MONTH($C98)=1,Forward!AA98,AA97)</f>
        <v>29.89</v>
      </c>
      <c r="AB98" s="4">
        <f>IF(MONTH($C98)=1,Forward!AB98,AB97)</f>
        <v>65</v>
      </c>
      <c r="AC98" s="4">
        <f>IF(MONTH($C98)=1,Forward!AC98,AC97)</f>
        <v>97.95</v>
      </c>
      <c r="AD98" s="4">
        <f>IF(MONTH($C98)=1,Forward!AD98,AD97)</f>
        <v>330</v>
      </c>
      <c r="AE98" s="4">
        <f>AD98*(1-4%)</f>
        <v>316.8</v>
      </c>
      <c r="AF98" s="8">
        <f t="shared" si="4"/>
        <v>346.69</v>
      </c>
      <c r="AG98" s="14">
        <f t="shared" si="5"/>
        <v>381.8</v>
      </c>
      <c r="AH98" s="8">
        <f t="shared" si="6"/>
        <v>414.75</v>
      </c>
      <c r="AI98" s="25">
        <f t="shared" si="7"/>
        <v>210.13333333333333</v>
      </c>
      <c r="AJ98" s="9">
        <f t="shared" si="8"/>
        <v>0.66329966329966328</v>
      </c>
      <c r="AK98" s="9">
        <f t="shared" si="9"/>
        <v>0.66329966329966328</v>
      </c>
      <c r="AL98" s="9">
        <f t="shared" si="10"/>
        <v>0</v>
      </c>
      <c r="AM98" s="14">
        <f>Forward!AI98</f>
        <v>108</v>
      </c>
      <c r="AN98" s="14">
        <f>Forward!AJ98</f>
        <v>130</v>
      </c>
      <c r="AO98" s="14">
        <f>Forward!AK98</f>
        <v>145</v>
      </c>
      <c r="AP98" s="14">
        <f>Forward!AL98</f>
        <v>158</v>
      </c>
      <c r="AQ98" s="14">
        <f>Forward!AM98</f>
        <v>179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Forward!L99+(-'Swap - Encargos'!C16-'Swap - Encargos'!$M16-'Swap - Encargos'!$L16)+('Swap - Encargos'!Y16)</f>
        <v>93</v>
      </c>
      <c r="M99" s="4">
        <f>Forward!M99+(-'Swap - Encargos'!D16-'Swap - Encargos'!$M16-'Swap - Encargos'!$L16)+('Swap - Encargos'!Z16)</f>
        <v>100</v>
      </c>
      <c r="N99" s="4">
        <f>Forward!N99+(-'Swap - Encargos'!E16-'Swap - Encargos'!$M16-'Swap - Encargos'!$L16)+('Swap - Encargos'!AA16)</f>
        <v>112</v>
      </c>
      <c r="O99" s="4">
        <f>Forward!O99+(-'Swap - Encargos'!F16-'Swap - Encargos'!$M16-'Swap - Encargos'!$L16)+('Swap - Encargos'!AB16)</f>
        <v>127</v>
      </c>
      <c r="P99" s="4">
        <f>Forward!P99+(-'Swap - Encargos'!G16-'Swap - Encargos'!$M16-'Swap - Encargos'!$L16)+('Swap - Encargos'!AC16)</f>
        <v>166</v>
      </c>
      <c r="Q99" s="4">
        <f>Forward!Q99+(-'Swap - Encargos'!H16-'Swap - Encargos'!$M16-'Swap - Encargos'!$L16)+('Swap - Encargos'!AD16)</f>
        <v>162</v>
      </c>
      <c r="R99" s="4">
        <f>Forward!R99+(-'Swap - Encargos'!I16-'Swap - Encargos'!$M16-'Swap - Encargos'!$L16)+('Swap - Encargos'!AE16)</f>
        <v>155</v>
      </c>
      <c r="S99" s="4">
        <f>Forward!S99+(-'Swap - Encargos'!J16-'Swap - Encargos'!$M16-'Swap - Encargos'!$L16)+('Swap - Encargos'!AF16)</f>
        <v>153</v>
      </c>
      <c r="T99" s="4">
        <f>Forward!T99+(-'Swap - Encargos'!K16-'Swap - Encargos'!$M16-'Swap - Encargos'!$L16)+('Swap - Encargos'!AG16)</f>
        <v>147</v>
      </c>
      <c r="U99" s="4">
        <f>Forward!U99</f>
        <v>0</v>
      </c>
      <c r="V99" s="6"/>
      <c r="W99" s="20">
        <f t="shared" si="0"/>
        <v>102.61111111111111</v>
      </c>
      <c r="X99" s="20">
        <f t="shared" si="1"/>
        <v>172.52674897119346</v>
      </c>
      <c r="Y99" s="23">
        <f t="shared" si="2"/>
        <v>120.75</v>
      </c>
      <c r="Z99" s="23">
        <f t="shared" si="3"/>
        <v>169.58148148148152</v>
      </c>
      <c r="AA99" s="4">
        <f>IF(MONTH($C99)=1,Forward!AA99,AA98)</f>
        <v>29.89</v>
      </c>
      <c r="AB99" s="4">
        <f>IF(MONTH($C99)=1,Forward!AB99,AB98)</f>
        <v>65</v>
      </c>
      <c r="AC99" s="4">
        <f>IF(MONTH($C99)=1,Forward!AC99,AC98)</f>
        <v>97.95</v>
      </c>
      <c r="AD99" s="4">
        <f>IF(MONTH($C99)=1,Forward!AD99,AD98)</f>
        <v>330</v>
      </c>
      <c r="AE99" s="4">
        <f t="shared" ref="AE99:AE109" si="12">AD99*(1-4%)</f>
        <v>316.8</v>
      </c>
      <c r="AF99" s="8">
        <f t="shared" si="4"/>
        <v>346.69</v>
      </c>
      <c r="AG99" s="14">
        <f t="shared" si="5"/>
        <v>381.8</v>
      </c>
      <c r="AH99" s="8">
        <f t="shared" si="6"/>
        <v>414.75</v>
      </c>
      <c r="AI99" s="25">
        <f t="shared" si="7"/>
        <v>214.1888888888889</v>
      </c>
      <c r="AJ99" s="9">
        <f t="shared" si="8"/>
        <v>0.67610129068462399</v>
      </c>
      <c r="AK99" s="9">
        <f t="shared" si="9"/>
        <v>0.67610129068462399</v>
      </c>
      <c r="AL99" s="9">
        <f t="shared" si="10"/>
        <v>0</v>
      </c>
      <c r="AM99" s="14">
        <f>Forward!AI99</f>
        <v>107</v>
      </c>
      <c r="AN99" s="14">
        <f>Forward!AJ99</f>
        <v>121</v>
      </c>
      <c r="AO99" s="14">
        <f>Forward!AK99</f>
        <v>134</v>
      </c>
      <c r="AP99" s="14">
        <f>Forward!AL99</f>
        <v>145</v>
      </c>
      <c r="AQ99" s="14">
        <f>Forward!AM99</f>
        <v>179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Forward!L100+(-'Swap - Encargos'!C17-'Swap - Encargos'!$M17-'Swap - Encargos'!$L17)+('Swap - Encargos'!Y17)</f>
        <v>91</v>
      </c>
      <c r="M100" s="4">
        <f>Forward!M100+(-'Swap - Encargos'!D17-'Swap - Encargos'!$M17-'Swap - Encargos'!$L17)+('Swap - Encargos'!Z17)</f>
        <v>104</v>
      </c>
      <c r="N100" s="4">
        <f>Forward!N100+(-'Swap - Encargos'!E17-'Swap - Encargos'!$M17-'Swap - Encargos'!$L17)+('Swap - Encargos'!AA17)</f>
        <v>106</v>
      </c>
      <c r="O100" s="4">
        <f>Forward!O100+(-'Swap - Encargos'!F17-'Swap - Encargos'!$M17-'Swap - Encargos'!$L17)+('Swap - Encargos'!AB17)</f>
        <v>118</v>
      </c>
      <c r="P100" s="4">
        <f>Forward!P100+(-'Swap - Encargos'!G17-'Swap - Encargos'!$M17-'Swap - Encargos'!$L17)+('Swap - Encargos'!AC17)</f>
        <v>140</v>
      </c>
      <c r="Q100" s="4">
        <f>Forward!Q100+(-'Swap - Encargos'!H17-'Swap - Encargos'!$M17-'Swap - Encargos'!$L17)+('Swap - Encargos'!AD17)</f>
        <v>156</v>
      </c>
      <c r="R100" s="4">
        <f>Forward!R100+(-'Swap - Encargos'!I17-'Swap - Encargos'!$M17-'Swap - Encargos'!$L17)+('Swap - Encargos'!AE17)</f>
        <v>147</v>
      </c>
      <c r="S100" s="4">
        <f>Forward!S100+(-'Swap - Encargos'!J17-'Swap - Encargos'!$M17-'Swap - Encargos'!$L17)+('Swap - Encargos'!AF17)</f>
        <v>146</v>
      </c>
      <c r="T100" s="4">
        <f>Forward!T100+(-'Swap - Encargos'!K17-'Swap - Encargos'!$M17-'Swap - Encargos'!$L17)+('Swap - Encargos'!AG17)</f>
        <v>139</v>
      </c>
      <c r="U100" s="4">
        <f>Forward!U100</f>
        <v>0</v>
      </c>
      <c r="V100" s="6"/>
      <c r="W100" s="20">
        <f t="shared" si="0"/>
        <v>101.83333333333333</v>
      </c>
      <c r="X100" s="20">
        <f t="shared" si="1"/>
        <v>172.52674897119346</v>
      </c>
      <c r="Y100" s="23">
        <f t="shared" si="2"/>
        <v>113.96666666666667</v>
      </c>
      <c r="Z100" s="23">
        <f t="shared" si="3"/>
        <v>169.58148148148152</v>
      </c>
      <c r="AA100" s="4">
        <f>IF(MONTH($C100)=1,Forward!AA100,AA99)</f>
        <v>29.89</v>
      </c>
      <c r="AB100" s="4">
        <f>IF(MONTH($C100)=1,Forward!AB100,AB99)</f>
        <v>65</v>
      </c>
      <c r="AC100" s="4">
        <f>IF(MONTH($C100)=1,Forward!AC100,AC99)</f>
        <v>97.95</v>
      </c>
      <c r="AD100" s="4">
        <f>IF(MONTH($C100)=1,Forward!AD100,AD99)</f>
        <v>330</v>
      </c>
      <c r="AE100" s="4">
        <f t="shared" si="12"/>
        <v>316.8</v>
      </c>
      <c r="AF100" s="8">
        <f t="shared" si="4"/>
        <v>346.69</v>
      </c>
      <c r="AG100" s="14">
        <f t="shared" si="5"/>
        <v>381.8</v>
      </c>
      <c r="AH100" s="8">
        <f t="shared" si="6"/>
        <v>414.75</v>
      </c>
      <c r="AI100" s="25">
        <f t="shared" si="7"/>
        <v>214.9666666666667</v>
      </c>
      <c r="AJ100" s="9">
        <f t="shared" si="8"/>
        <v>0.67855639730639739</v>
      </c>
      <c r="AK100" s="9">
        <f t="shared" si="9"/>
        <v>0.67855639730639739</v>
      </c>
      <c r="AL100" s="9">
        <f t="shared" si="10"/>
        <v>0</v>
      </c>
      <c r="AM100" s="14">
        <f>Forward!AI100</f>
        <v>103</v>
      </c>
      <c r="AN100" s="14">
        <f>Forward!AJ100</f>
        <v>116</v>
      </c>
      <c r="AO100" s="14">
        <f>Forward!AK100</f>
        <v>130</v>
      </c>
      <c r="AP100" s="14">
        <f>Forward!AL100</f>
        <v>137</v>
      </c>
      <c r="AQ100" s="14">
        <f>Forward!AM100</f>
        <v>159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Forward!L101+(-'Swap - Encargos'!C18-'Swap - Encargos'!$M18-'Swap - Encargos'!$L18)+('Swap - Encargos'!Y18)</f>
        <v>84</v>
      </c>
      <c r="M101" s="4">
        <f>Forward!M101+(-'Swap - Encargos'!D18-'Swap - Encargos'!$M18-'Swap - Encargos'!$L18)+('Swap - Encargos'!Z18)</f>
        <v>90</v>
      </c>
      <c r="N101" s="4">
        <f>Forward!N101+(-'Swap - Encargos'!E18-'Swap - Encargos'!$M18-'Swap - Encargos'!$L18)+('Swap - Encargos'!AA18)</f>
        <v>94</v>
      </c>
      <c r="O101" s="4">
        <f>Forward!O101+(-'Swap - Encargos'!F18-'Swap - Encargos'!$M18-'Swap - Encargos'!$L18)+('Swap - Encargos'!AB18)</f>
        <v>108</v>
      </c>
      <c r="P101" s="4">
        <f>Forward!P101+(-'Swap - Encargos'!G18-'Swap - Encargos'!$M18-'Swap - Encargos'!$L18)+('Swap - Encargos'!AC18)</f>
        <v>133</v>
      </c>
      <c r="Q101" s="4">
        <f>Forward!Q101+(-'Swap - Encargos'!H18-'Swap - Encargos'!$M18-'Swap - Encargos'!$L18)+('Swap - Encargos'!AD18)</f>
        <v>146</v>
      </c>
      <c r="R101" s="4">
        <f>Forward!R101+(-'Swap - Encargos'!I18-'Swap - Encargos'!$M18-'Swap - Encargos'!$L18)+('Swap - Encargos'!AE18)</f>
        <v>147</v>
      </c>
      <c r="S101" s="4">
        <f>Forward!S101+(-'Swap - Encargos'!J18-'Swap - Encargos'!$M18-'Swap - Encargos'!$L18)+('Swap - Encargos'!AF18)</f>
        <v>145</v>
      </c>
      <c r="T101" s="4">
        <f>Forward!T101+(-'Swap - Encargos'!K18-'Swap - Encargos'!$M18-'Swap - Encargos'!$L18)+('Swap - Encargos'!AG18)</f>
        <v>141</v>
      </c>
      <c r="U101" s="4">
        <f>Forward!U101</f>
        <v>0</v>
      </c>
      <c r="V101" s="6"/>
      <c r="W101" s="20">
        <f t="shared" si="0"/>
        <v>91.333333333333329</v>
      </c>
      <c r="X101" s="20">
        <f t="shared" si="1"/>
        <v>172.52674897119346</v>
      </c>
      <c r="Y101" s="23">
        <f t="shared" si="2"/>
        <v>104.9</v>
      </c>
      <c r="Z101" s="23">
        <f t="shared" si="3"/>
        <v>169.58148148148152</v>
      </c>
      <c r="AA101" s="4">
        <f>IF(MONTH($C101)=1,Forward!AA101,AA100)</f>
        <v>29.89</v>
      </c>
      <c r="AB101" s="4">
        <f>IF(MONTH($C101)=1,Forward!AB101,AB100)</f>
        <v>65</v>
      </c>
      <c r="AC101" s="4">
        <f>IF(MONTH($C101)=1,Forward!AC101,AC100)</f>
        <v>97.95</v>
      </c>
      <c r="AD101" s="4">
        <f>IF(MONTH($C101)=1,Forward!AD101,AD100)</f>
        <v>330</v>
      </c>
      <c r="AE101" s="4">
        <f t="shared" si="12"/>
        <v>316.8</v>
      </c>
      <c r="AF101" s="8">
        <f t="shared" si="4"/>
        <v>346.69</v>
      </c>
      <c r="AG101" s="14">
        <f t="shared" si="5"/>
        <v>381.8</v>
      </c>
      <c r="AH101" s="8">
        <f t="shared" si="6"/>
        <v>414.75</v>
      </c>
      <c r="AI101" s="25">
        <f t="shared" si="7"/>
        <v>225.4666666666667</v>
      </c>
      <c r="AJ101" s="9">
        <f t="shared" si="8"/>
        <v>0.71170033670033672</v>
      </c>
      <c r="AK101" s="9">
        <f t="shared" si="9"/>
        <v>0.71170033670033672</v>
      </c>
      <c r="AL101" s="9">
        <f t="shared" si="10"/>
        <v>0</v>
      </c>
      <c r="AM101" s="14">
        <f>Forward!AI101</f>
        <v>101</v>
      </c>
      <c r="AN101" s="14">
        <f>Forward!AJ101</f>
        <v>103</v>
      </c>
      <c r="AO101" s="14">
        <f>Forward!AK101</f>
        <v>115</v>
      </c>
      <c r="AP101" s="14">
        <f>Forward!AL101</f>
        <v>128</v>
      </c>
      <c r="AQ101" s="14">
        <f>Forward!AM101</f>
        <v>149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Forward!L102+(-'Swap - Encargos'!C19-'Swap - Encargos'!$M19-'Swap - Encargos'!$L19)+('Swap - Encargos'!Y19)</f>
        <v>95</v>
      </c>
      <c r="M102" s="4">
        <f>Forward!M102+(-'Swap - Encargos'!D19-'Swap - Encargos'!$M19-'Swap - Encargos'!$L19)+('Swap - Encargos'!Z19)</f>
        <v>94</v>
      </c>
      <c r="N102" s="4">
        <f>Forward!N102+(-'Swap - Encargos'!E19-'Swap - Encargos'!$M19-'Swap - Encargos'!$L19)+('Swap - Encargos'!AA19)</f>
        <v>105</v>
      </c>
      <c r="O102" s="4">
        <f>Forward!O102+(-'Swap - Encargos'!F19-'Swap - Encargos'!$M19-'Swap - Encargos'!$L19)+('Swap - Encargos'!AB19)</f>
        <v>118</v>
      </c>
      <c r="P102" s="4">
        <f>Forward!P102+(-'Swap - Encargos'!G19-'Swap - Encargos'!$M19-'Swap - Encargos'!$L19)+('Swap - Encargos'!AC19)</f>
        <v>132</v>
      </c>
      <c r="Q102" s="4">
        <f>Forward!Q102+(-'Swap - Encargos'!H19-'Swap - Encargos'!$M19-'Swap - Encargos'!$L19)+('Swap - Encargos'!AD19)</f>
        <v>146</v>
      </c>
      <c r="R102" s="4">
        <f>Forward!R102+(-'Swap - Encargos'!I19-'Swap - Encargos'!$M19-'Swap - Encargos'!$L19)+('Swap - Encargos'!AE19)</f>
        <v>146</v>
      </c>
      <c r="S102" s="4">
        <f>Forward!S102+(-'Swap - Encargos'!J19-'Swap - Encargos'!$M19-'Swap - Encargos'!$L19)+('Swap - Encargos'!AF19)</f>
        <v>141</v>
      </c>
      <c r="T102" s="4">
        <f>Forward!T102+(-'Swap - Encargos'!K19-'Swap - Encargos'!$M19-'Swap - Encargos'!$L19)+('Swap - Encargos'!AG19)</f>
        <v>141</v>
      </c>
      <c r="U102" s="4">
        <f>Forward!U102</f>
        <v>0</v>
      </c>
      <c r="V102" s="6"/>
      <c r="W102" s="20">
        <f t="shared" si="0"/>
        <v>100.55555555555556</v>
      </c>
      <c r="X102" s="20">
        <f t="shared" si="1"/>
        <v>172.52674897119346</v>
      </c>
      <c r="Y102" s="23">
        <f t="shared" si="2"/>
        <v>112.2</v>
      </c>
      <c r="Z102" s="23">
        <f t="shared" si="3"/>
        <v>169.58148148148152</v>
      </c>
      <c r="AA102" s="4">
        <f>IF(MONTH($C102)=1,Forward!AA102,AA101)</f>
        <v>29.89</v>
      </c>
      <c r="AB102" s="4">
        <f>IF(MONTH($C102)=1,Forward!AB102,AB101)</f>
        <v>65</v>
      </c>
      <c r="AC102" s="4">
        <f>IF(MONTH($C102)=1,Forward!AC102,AC101)</f>
        <v>97.95</v>
      </c>
      <c r="AD102" s="4">
        <f>IF(MONTH($C102)=1,Forward!AD102,AD101)</f>
        <v>330</v>
      </c>
      <c r="AE102" s="4">
        <f t="shared" si="12"/>
        <v>316.8</v>
      </c>
      <c r="AF102" s="8">
        <f t="shared" si="4"/>
        <v>346.69</v>
      </c>
      <c r="AG102" s="14">
        <f t="shared" si="5"/>
        <v>381.8</v>
      </c>
      <c r="AH102" s="8">
        <f t="shared" si="6"/>
        <v>414.75</v>
      </c>
      <c r="AI102" s="25">
        <f t="shared" si="7"/>
        <v>216.24444444444447</v>
      </c>
      <c r="AJ102" s="9">
        <f t="shared" si="8"/>
        <v>0.68258978675645343</v>
      </c>
      <c r="AK102" s="9">
        <f t="shared" si="9"/>
        <v>0.68258978675645343</v>
      </c>
      <c r="AL102" s="9">
        <f t="shared" si="10"/>
        <v>0</v>
      </c>
      <c r="AM102" s="14">
        <f>Forward!AI102</f>
        <v>105</v>
      </c>
      <c r="AN102" s="14">
        <f>Forward!AJ102</f>
        <v>106</v>
      </c>
      <c r="AO102" s="14">
        <f>Forward!AK102</f>
        <v>119</v>
      </c>
      <c r="AP102" s="14">
        <f>Forward!AL102</f>
        <v>130</v>
      </c>
      <c r="AQ102" s="14">
        <f>Forward!AM102</f>
        <v>145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Forward!L103+(-'Swap - Encargos'!C20-'Swap - Encargos'!$M20-'Swap - Encargos'!$L20)+('Swap - Encargos'!Y20)</f>
        <v>92</v>
      </c>
      <c r="M103" s="4">
        <f>Forward!M103+(-'Swap - Encargos'!D20-'Swap - Encargos'!$M20-'Swap - Encargos'!$L20)+('Swap - Encargos'!Z20)</f>
        <v>96</v>
      </c>
      <c r="N103" s="4">
        <f>Forward!N103+(-'Swap - Encargos'!E20-'Swap - Encargos'!$M20-'Swap - Encargos'!$L20)+('Swap - Encargos'!AA20)</f>
        <v>106</v>
      </c>
      <c r="O103" s="4">
        <f>Forward!O103+(-'Swap - Encargos'!F20-'Swap - Encargos'!$M20-'Swap - Encargos'!$L20)+('Swap - Encargos'!AB20)</f>
        <v>112</v>
      </c>
      <c r="P103" s="4">
        <f>Forward!P103+(-'Swap - Encargos'!G20-'Swap - Encargos'!$M20-'Swap - Encargos'!$L20)+('Swap - Encargos'!AC20)</f>
        <v>127</v>
      </c>
      <c r="Q103" s="4">
        <f>Forward!Q103+(-'Swap - Encargos'!H20-'Swap - Encargos'!$M20-'Swap - Encargos'!$L20)+('Swap - Encargos'!AD20)</f>
        <v>143</v>
      </c>
      <c r="R103" s="4">
        <f>Forward!R103+(-'Swap - Encargos'!I20-'Swap - Encargos'!$M20-'Swap - Encargos'!$L20)+('Swap - Encargos'!AE20)</f>
        <v>141</v>
      </c>
      <c r="S103" s="4">
        <f>Forward!S103+(-'Swap - Encargos'!J20-'Swap - Encargos'!$M20-'Swap - Encargos'!$L20)+('Swap - Encargos'!AF20)</f>
        <v>140</v>
      </c>
      <c r="T103" s="4">
        <f>Forward!T103+(-'Swap - Encargos'!K20-'Swap - Encargos'!$M20-'Swap - Encargos'!$L20)+('Swap - Encargos'!AG20)</f>
        <v>135</v>
      </c>
      <c r="U103" s="4">
        <f>Forward!U103</f>
        <v>0</v>
      </c>
      <c r="V103" s="6"/>
      <c r="W103" s="20">
        <f t="shared" si="0"/>
        <v>100.77777777777777</v>
      </c>
      <c r="X103" s="20">
        <f t="shared" si="1"/>
        <v>172.52674897119346</v>
      </c>
      <c r="Y103" s="23">
        <f t="shared" si="2"/>
        <v>110.85</v>
      </c>
      <c r="Z103" s="23">
        <f t="shared" si="3"/>
        <v>169.58148148148152</v>
      </c>
      <c r="AA103" s="4">
        <f>IF(MONTH($C103)=1,Forward!AA103,AA102)</f>
        <v>29.89</v>
      </c>
      <c r="AB103" s="4">
        <f>IF(MONTH($C103)=1,Forward!AB103,AB102)</f>
        <v>65</v>
      </c>
      <c r="AC103" s="4">
        <f>IF(MONTH($C103)=1,Forward!AC103,AC102)</f>
        <v>97.95</v>
      </c>
      <c r="AD103" s="4">
        <f>IF(MONTH($C103)=1,Forward!AD103,AD102)</f>
        <v>330</v>
      </c>
      <c r="AE103" s="4">
        <f t="shared" si="12"/>
        <v>316.8</v>
      </c>
      <c r="AF103" s="8">
        <f t="shared" si="4"/>
        <v>346.69</v>
      </c>
      <c r="AG103" s="14">
        <f t="shared" si="5"/>
        <v>381.8</v>
      </c>
      <c r="AH103" s="8">
        <f t="shared" si="6"/>
        <v>414.75</v>
      </c>
      <c r="AI103" s="25">
        <f t="shared" si="7"/>
        <v>216.02222222222224</v>
      </c>
      <c r="AJ103" s="9">
        <f t="shared" si="8"/>
        <v>0.68188832772166108</v>
      </c>
      <c r="AK103" s="9">
        <f t="shared" si="9"/>
        <v>0.68188832772166108</v>
      </c>
      <c r="AL103" s="9">
        <f t="shared" si="10"/>
        <v>0</v>
      </c>
      <c r="AM103" s="14">
        <f>Forward!AI103</f>
        <v>105</v>
      </c>
      <c r="AN103" s="14">
        <f>Forward!AJ103</f>
        <v>107</v>
      </c>
      <c r="AO103" s="14">
        <f>Forward!AK103</f>
        <v>121</v>
      </c>
      <c r="AP103" s="14">
        <f>Forward!AL103</f>
        <v>131</v>
      </c>
      <c r="AQ103" s="14">
        <f>Forward!AM103</f>
        <v>139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Forward!L104+(-'Swap - Encargos'!C21-'Swap - Encargos'!$M21-'Swap - Encargos'!$L21)+('Swap - Encargos'!Y21)</f>
        <v>95</v>
      </c>
      <c r="M104" s="4">
        <f>Forward!M104+(-'Swap - Encargos'!D21-'Swap - Encargos'!$M21-'Swap - Encargos'!$L21)+('Swap - Encargos'!Z21)</f>
        <v>95</v>
      </c>
      <c r="N104" s="4">
        <f>Forward!N104+(-'Swap - Encargos'!E21-'Swap - Encargos'!$M21-'Swap - Encargos'!$L21)+('Swap - Encargos'!AA21)</f>
        <v>108</v>
      </c>
      <c r="O104" s="4">
        <f>Forward!O104+(-'Swap - Encargos'!F21-'Swap - Encargos'!$M21-'Swap - Encargos'!$L21)+('Swap - Encargos'!AB21)</f>
        <v>114</v>
      </c>
      <c r="P104" s="4">
        <f>Forward!P104+(-'Swap - Encargos'!G21-'Swap - Encargos'!$M21-'Swap - Encargos'!$L21)+('Swap - Encargos'!AC21)</f>
        <v>120</v>
      </c>
      <c r="Q104" s="4">
        <f>Forward!Q104+(-'Swap - Encargos'!H21-'Swap - Encargos'!$M21-'Swap - Encargos'!$L21)+('Swap - Encargos'!AD21)</f>
        <v>140</v>
      </c>
      <c r="R104" s="4">
        <f>Forward!R104+(-'Swap - Encargos'!I21-'Swap - Encargos'!$M21-'Swap - Encargos'!$L21)+('Swap - Encargos'!AE21)</f>
        <v>136</v>
      </c>
      <c r="S104" s="4">
        <f>Forward!S104+(-'Swap - Encargos'!J21-'Swap - Encargos'!$M21-'Swap - Encargos'!$L21)+('Swap - Encargos'!AF21)</f>
        <v>134</v>
      </c>
      <c r="T104" s="4">
        <f>Forward!T104+(-'Swap - Encargos'!K21-'Swap - Encargos'!$M21-'Swap - Encargos'!$L21)+('Swap - Encargos'!AG21)</f>
        <v>134</v>
      </c>
      <c r="U104" s="4">
        <f>Forward!U104</f>
        <v>0</v>
      </c>
      <c r="V104" s="6"/>
      <c r="W104" s="20">
        <f t="shared" si="0"/>
        <v>102.5</v>
      </c>
      <c r="X104" s="20">
        <f t="shared" si="1"/>
        <v>172.52674897119346</v>
      </c>
      <c r="Y104" s="23">
        <f t="shared" si="2"/>
        <v>110.9</v>
      </c>
      <c r="Z104" s="23">
        <f t="shared" si="3"/>
        <v>169.58148148148152</v>
      </c>
      <c r="AA104" s="4">
        <f>IF(MONTH($C104)=1,Forward!AA104,AA103)</f>
        <v>29.89</v>
      </c>
      <c r="AB104" s="4">
        <f>IF(MONTH($C104)=1,Forward!AB104,AB103)</f>
        <v>65</v>
      </c>
      <c r="AC104" s="4">
        <f>IF(MONTH($C104)=1,Forward!AC104,AC103)</f>
        <v>97.95</v>
      </c>
      <c r="AD104" s="4">
        <f>IF(MONTH($C104)=1,Forward!AD104,AD103)</f>
        <v>330</v>
      </c>
      <c r="AE104" s="4">
        <f t="shared" si="12"/>
        <v>316.8</v>
      </c>
      <c r="AF104" s="8">
        <f t="shared" si="4"/>
        <v>346.69</v>
      </c>
      <c r="AG104" s="14">
        <f t="shared" si="5"/>
        <v>381.8</v>
      </c>
      <c r="AH104" s="8">
        <f t="shared" si="6"/>
        <v>414.75</v>
      </c>
      <c r="AI104" s="25">
        <f t="shared" si="7"/>
        <v>214.3</v>
      </c>
      <c r="AJ104" s="9">
        <f t="shared" si="8"/>
        <v>0.67645202020202022</v>
      </c>
      <c r="AK104" s="9">
        <f t="shared" si="9"/>
        <v>0.67645202020202022</v>
      </c>
      <c r="AL104" s="9">
        <f t="shared" si="10"/>
        <v>0</v>
      </c>
      <c r="AM104" s="14">
        <f>Forward!AI104</f>
        <v>108</v>
      </c>
      <c r="AN104" s="14">
        <f>Forward!AJ104</f>
        <v>110</v>
      </c>
      <c r="AO104" s="14">
        <f>Forward!AK104</f>
        <v>123</v>
      </c>
      <c r="AP104" s="14">
        <f>Forward!AL104</f>
        <v>130</v>
      </c>
      <c r="AQ104" s="14">
        <f>Forward!AM104</f>
        <v>139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Forward!L105+(-'Swap - Encargos'!C22-'Swap - Encargos'!$M22-'Swap - Encargos'!$L22)+('Swap - Encargos'!Y22)</f>
        <v>98</v>
      </c>
      <c r="M105" s="4">
        <f>Forward!M105+(-'Swap - Encargos'!D22-'Swap - Encargos'!$M22-'Swap - Encargos'!$L22)+('Swap - Encargos'!Z22)</f>
        <v>90</v>
      </c>
      <c r="N105" s="4">
        <f>Forward!N105+(-'Swap - Encargos'!E22-'Swap - Encargos'!$M22-'Swap - Encargos'!$L22)+('Swap - Encargos'!AA22)</f>
        <v>105</v>
      </c>
      <c r="O105" s="4">
        <f>Forward!O105+(-'Swap - Encargos'!F22-'Swap - Encargos'!$M22-'Swap - Encargos'!$L22)+('Swap - Encargos'!AB22)</f>
        <v>113</v>
      </c>
      <c r="P105" s="4">
        <f>Forward!P105+(-'Swap - Encargos'!G22-'Swap - Encargos'!$M22-'Swap - Encargos'!$L22)+('Swap - Encargos'!AC22)</f>
        <v>128</v>
      </c>
      <c r="Q105" s="4">
        <f>Forward!Q105+(-'Swap - Encargos'!H22-'Swap - Encargos'!$M22-'Swap - Encargos'!$L22)+('Swap - Encargos'!AD22)</f>
        <v>134</v>
      </c>
      <c r="R105" s="4">
        <f>Forward!R105+(-'Swap - Encargos'!I22-'Swap - Encargos'!$M22-'Swap - Encargos'!$L22)+('Swap - Encargos'!AE22)</f>
        <v>135</v>
      </c>
      <c r="S105" s="4">
        <f>Forward!S105+(-'Swap - Encargos'!J22-'Swap - Encargos'!$M22-'Swap - Encargos'!$L22)+('Swap - Encargos'!AF22)</f>
        <v>134</v>
      </c>
      <c r="T105" s="4">
        <f>Forward!T105+(-'Swap - Encargos'!K22-'Swap - Encargos'!$M22-'Swap - Encargos'!$L22)+('Swap - Encargos'!AG22)</f>
        <v>129</v>
      </c>
      <c r="U105" s="4">
        <f>Forward!U105</f>
        <v>0</v>
      </c>
      <c r="V105" s="6"/>
      <c r="W105" s="20">
        <f t="shared" si="0"/>
        <v>100.58333333333333</v>
      </c>
      <c r="X105" s="20">
        <f t="shared" si="1"/>
        <v>172.52674897119346</v>
      </c>
      <c r="Y105" s="23">
        <f t="shared" si="2"/>
        <v>111</v>
      </c>
      <c r="Z105" s="23">
        <f t="shared" si="3"/>
        <v>169.58148148148152</v>
      </c>
      <c r="AA105" s="4">
        <f>IF(MONTH($C105)=1,Forward!AA105,AA104)</f>
        <v>29.89</v>
      </c>
      <c r="AB105" s="4">
        <f>IF(MONTH($C105)=1,Forward!AB105,AB104)</f>
        <v>65</v>
      </c>
      <c r="AC105" s="4">
        <f>IF(MONTH($C105)=1,Forward!AC105,AC104)</f>
        <v>97.95</v>
      </c>
      <c r="AD105" s="4">
        <f>IF(MONTH($C105)=1,Forward!AD105,AD104)</f>
        <v>330</v>
      </c>
      <c r="AE105" s="4">
        <f t="shared" si="12"/>
        <v>316.8</v>
      </c>
      <c r="AF105" s="8">
        <f t="shared" si="4"/>
        <v>346.69</v>
      </c>
      <c r="AG105" s="14">
        <f t="shared" si="5"/>
        <v>381.8</v>
      </c>
      <c r="AH105" s="8">
        <f t="shared" si="6"/>
        <v>414.75</v>
      </c>
      <c r="AI105" s="25">
        <f t="shared" si="7"/>
        <v>216.2166666666667</v>
      </c>
      <c r="AJ105" s="9">
        <f t="shared" si="8"/>
        <v>0.68250210437710446</v>
      </c>
      <c r="AK105" s="9">
        <f t="shared" si="9"/>
        <v>0.68250210437710446</v>
      </c>
      <c r="AL105" s="9">
        <f t="shared" si="10"/>
        <v>0</v>
      </c>
      <c r="AM105" s="14">
        <f>Forward!AI105</f>
        <v>111</v>
      </c>
      <c r="AN105" s="14">
        <f>Forward!AJ105</f>
        <v>107</v>
      </c>
      <c r="AO105" s="14">
        <f>Forward!AK105</f>
        <v>122</v>
      </c>
      <c r="AP105" s="14">
        <f>Forward!AL105</f>
        <v>130</v>
      </c>
      <c r="AQ105" s="14">
        <f>Forward!AM105</f>
        <v>139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Forward!L106+(-'Swap - Encargos'!C23-'Swap - Encargos'!$M23-'Swap - Encargos'!$L23)+('Swap - Encargos'!Y23)</f>
        <v>96</v>
      </c>
      <c r="M106" s="4">
        <f>Forward!M106+(-'Swap - Encargos'!D23-'Swap - Encargos'!$M23-'Swap - Encargos'!$L23)+('Swap - Encargos'!Z23)</f>
        <v>90</v>
      </c>
      <c r="N106" s="4">
        <f>Forward!N106+(-'Swap - Encargos'!E23-'Swap - Encargos'!$M23-'Swap - Encargos'!$L23)+('Swap - Encargos'!AA23)</f>
        <v>98</v>
      </c>
      <c r="O106" s="4">
        <f>Forward!O106+(-'Swap - Encargos'!F23-'Swap - Encargos'!$M23-'Swap - Encargos'!$L23)+('Swap - Encargos'!AB23)</f>
        <v>107</v>
      </c>
      <c r="P106" s="4">
        <f>Forward!P106+(-'Swap - Encargos'!G23-'Swap - Encargos'!$M23-'Swap - Encargos'!$L23)+('Swap - Encargos'!AC23)</f>
        <v>127</v>
      </c>
      <c r="Q106" s="4">
        <f>Forward!Q106+(-'Swap - Encargos'!H23-'Swap - Encargos'!$M23-'Swap - Encargos'!$L23)+('Swap - Encargos'!AD23)</f>
        <v>134</v>
      </c>
      <c r="R106" s="4">
        <f>Forward!R106+(-'Swap - Encargos'!I23-'Swap - Encargos'!$M23-'Swap - Encargos'!$L23)+('Swap - Encargos'!AE23)</f>
        <v>136</v>
      </c>
      <c r="S106" s="4">
        <f>Forward!S106+(-'Swap - Encargos'!J23-'Swap - Encargos'!$M23-'Swap - Encargos'!$L23)+('Swap - Encargos'!AF23)</f>
        <v>131</v>
      </c>
      <c r="T106" s="4">
        <f>Forward!T106+(-'Swap - Encargos'!K23-'Swap - Encargos'!$M23-'Swap - Encargos'!$L23)+('Swap - Encargos'!AG23)</f>
        <v>130</v>
      </c>
      <c r="U106" s="4">
        <f>Forward!U106</f>
        <v>0</v>
      </c>
      <c r="V106" s="6"/>
      <c r="W106" s="20">
        <f t="shared" si="0"/>
        <v>97.111111111111114</v>
      </c>
      <c r="X106" s="20">
        <f t="shared" si="1"/>
        <v>172.52674897119346</v>
      </c>
      <c r="Y106" s="23">
        <f t="shared" si="2"/>
        <v>108.66666666666667</v>
      </c>
      <c r="Z106" s="23">
        <f t="shared" si="3"/>
        <v>169.58148148148152</v>
      </c>
      <c r="AA106" s="4">
        <f>IF(MONTH($C106)=1,Forward!AA106,AA105)</f>
        <v>29.89</v>
      </c>
      <c r="AB106" s="4">
        <f>IF(MONTH($C106)=1,Forward!AB106,AB105)</f>
        <v>65</v>
      </c>
      <c r="AC106" s="4">
        <f>IF(MONTH($C106)=1,Forward!AC106,AC105)</f>
        <v>97.95</v>
      </c>
      <c r="AD106" s="4">
        <f>IF(MONTH($C106)=1,Forward!AD106,AD105)</f>
        <v>330</v>
      </c>
      <c r="AE106" s="4">
        <f t="shared" si="12"/>
        <v>316.8</v>
      </c>
      <c r="AF106" s="8">
        <f t="shared" si="4"/>
        <v>346.69</v>
      </c>
      <c r="AG106" s="14">
        <f t="shared" si="5"/>
        <v>381.8</v>
      </c>
      <c r="AH106" s="8">
        <f t="shared" si="6"/>
        <v>414.75</v>
      </c>
      <c r="AI106" s="25">
        <f t="shared" si="7"/>
        <v>219.6888888888889</v>
      </c>
      <c r="AJ106" s="9">
        <f t="shared" si="8"/>
        <v>0.69346240179573515</v>
      </c>
      <c r="AK106" s="9">
        <f t="shared" si="9"/>
        <v>0.69346240179573515</v>
      </c>
      <c r="AL106" s="9">
        <f t="shared" si="10"/>
        <v>0</v>
      </c>
      <c r="AM106" s="14">
        <f>Forward!AI106</f>
        <v>108</v>
      </c>
      <c r="AN106" s="14">
        <f>Forward!AJ106</f>
        <v>103</v>
      </c>
      <c r="AO106" s="14">
        <f>Forward!AK106</f>
        <v>116</v>
      </c>
      <c r="AP106" s="14">
        <f>Forward!AL106</f>
        <v>125</v>
      </c>
      <c r="AQ106" s="14">
        <f>Forward!AM106</f>
        <v>139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Forward!L107+(-'Swap - Encargos'!C24-'Swap - Encargos'!$M24-'Swap - Encargos'!$L24)+('Swap - Encargos'!Y24)</f>
        <v>99</v>
      </c>
      <c r="M107" s="4">
        <f>Forward!M107+(-'Swap - Encargos'!D24-'Swap - Encargos'!$M24-'Swap - Encargos'!$L24)+('Swap - Encargos'!Z24)</f>
        <v>88</v>
      </c>
      <c r="N107" s="4">
        <f>Forward!N107+(-'Swap - Encargos'!E24-'Swap - Encargos'!$M24-'Swap - Encargos'!$L24)+('Swap - Encargos'!AA24)</f>
        <v>106</v>
      </c>
      <c r="O107" s="4">
        <f>Forward!O107+(-'Swap - Encargos'!F24-'Swap - Encargos'!$M24-'Swap - Encargos'!$L24)+('Swap - Encargos'!AB24)</f>
        <v>116</v>
      </c>
      <c r="P107" s="4">
        <f>Forward!P107+(-'Swap - Encargos'!G24-'Swap - Encargos'!$M24-'Swap - Encargos'!$L24)+('Swap - Encargos'!AC24)</f>
        <v>119</v>
      </c>
      <c r="Q107" s="4">
        <f>Forward!Q107+(-'Swap - Encargos'!H24-'Swap - Encargos'!$M24-'Swap - Encargos'!$L24)+('Swap - Encargos'!AD24)</f>
        <v>132</v>
      </c>
      <c r="R107" s="4">
        <f>Forward!R107+(-'Swap - Encargos'!I24-'Swap - Encargos'!$M24-'Swap - Encargos'!$L24)+('Swap - Encargos'!AE24)</f>
        <v>134</v>
      </c>
      <c r="S107" s="4">
        <f>Forward!S107+(-'Swap - Encargos'!J24-'Swap - Encargos'!$M24-'Swap - Encargos'!$L24)+('Swap - Encargos'!AF24)</f>
        <v>132</v>
      </c>
      <c r="T107" s="4">
        <f>Forward!T107+(-'Swap - Encargos'!K24-'Swap - Encargos'!$M24-'Swap - Encargos'!$L24)+('Swap - Encargos'!AG24)</f>
        <v>129</v>
      </c>
      <c r="U107" s="4">
        <f>Forward!U107</f>
        <v>0</v>
      </c>
      <c r="V107" s="6"/>
      <c r="W107" s="20">
        <f t="shared" si="0"/>
        <v>101.91666666666667</v>
      </c>
      <c r="X107" s="20">
        <f t="shared" si="1"/>
        <v>172.52674897119346</v>
      </c>
      <c r="Y107" s="23">
        <f t="shared" si="2"/>
        <v>110.55</v>
      </c>
      <c r="Z107" s="23">
        <f t="shared" si="3"/>
        <v>169.58148148148152</v>
      </c>
      <c r="AA107" s="4">
        <f>IF(MONTH($C107)=1,Forward!AA107,AA106)</f>
        <v>29.89</v>
      </c>
      <c r="AB107" s="4">
        <f>IF(MONTH($C107)=1,Forward!AB107,AB106)</f>
        <v>65</v>
      </c>
      <c r="AC107" s="4">
        <f>IF(MONTH($C107)=1,Forward!AC107,AC106)</f>
        <v>97.95</v>
      </c>
      <c r="AD107" s="4">
        <f>IF(MONTH($C107)=1,Forward!AD107,AD106)</f>
        <v>330</v>
      </c>
      <c r="AE107" s="4">
        <f t="shared" si="12"/>
        <v>316.8</v>
      </c>
      <c r="AF107" s="8">
        <f t="shared" si="4"/>
        <v>346.69</v>
      </c>
      <c r="AG107" s="14">
        <f t="shared" si="5"/>
        <v>381.8</v>
      </c>
      <c r="AH107" s="8">
        <f t="shared" si="6"/>
        <v>414.75</v>
      </c>
      <c r="AI107" s="25">
        <f t="shared" si="7"/>
        <v>214.88333333333333</v>
      </c>
      <c r="AJ107" s="9">
        <f t="shared" si="8"/>
        <v>0.67829335016835013</v>
      </c>
      <c r="AK107" s="9">
        <f t="shared" si="9"/>
        <v>0.67829335016835013</v>
      </c>
      <c r="AL107" s="9">
        <f t="shared" si="10"/>
        <v>0</v>
      </c>
      <c r="AM107" s="14">
        <f>Forward!AI107</f>
        <v>110</v>
      </c>
      <c r="AN107" s="14">
        <f>Forward!AJ107</f>
        <v>104</v>
      </c>
      <c r="AO107" s="14">
        <f>Forward!AK107</f>
        <v>120</v>
      </c>
      <c r="AP107" s="14">
        <f>Forward!AL107</f>
        <v>130</v>
      </c>
      <c r="AQ107" s="14">
        <f>Forward!AM107</f>
        <v>137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Forward!L108+(-'Swap - Encargos'!C25-'Swap - Encargos'!$M25-'Swap - Encargos'!$L25)+('Swap - Encargos'!Y25)</f>
        <v>99</v>
      </c>
      <c r="M108" s="4">
        <f>Forward!M108+(-'Swap - Encargos'!D25-'Swap - Encargos'!$M25-'Swap - Encargos'!$L25)+('Swap - Encargos'!Z25)</f>
        <v>103</v>
      </c>
      <c r="N108" s="4">
        <f>Forward!N108+(-'Swap - Encargos'!E25-'Swap - Encargos'!$M25-'Swap - Encargos'!$L25)+('Swap - Encargos'!AA25)</f>
        <v>118</v>
      </c>
      <c r="O108" s="4">
        <f>Forward!O108+(-'Swap - Encargos'!F25-'Swap - Encargos'!$M25-'Swap - Encargos'!$L25)+('Swap - Encargos'!AB25)</f>
        <v>122</v>
      </c>
      <c r="P108" s="4">
        <f>Forward!P108+(-'Swap - Encargos'!G25-'Swap - Encargos'!$M25-'Swap - Encargos'!$L25)+('Swap - Encargos'!AC25)</f>
        <v>122</v>
      </c>
      <c r="Q108" s="4">
        <f>Forward!Q108+(-'Swap - Encargos'!H25-'Swap - Encargos'!$M25-'Swap - Encargos'!$L25)+('Swap - Encargos'!AD25)</f>
        <v>135</v>
      </c>
      <c r="R108" s="4">
        <f>Forward!R108+(-'Swap - Encargos'!I25-'Swap - Encargos'!$M25-'Swap - Encargos'!$L25)+('Swap - Encargos'!AE25)</f>
        <v>134</v>
      </c>
      <c r="S108" s="4">
        <f>Forward!S108+(-'Swap - Encargos'!J25-'Swap - Encargos'!$M25-'Swap - Encargos'!$L25)+('Swap - Encargos'!AF25)</f>
        <v>133</v>
      </c>
      <c r="T108" s="4">
        <f>Forward!T108+(-'Swap - Encargos'!K25-'Swap - Encargos'!$M25-'Swap - Encargos'!$L25)+('Swap - Encargos'!AG25)</f>
        <v>131</v>
      </c>
      <c r="U108" s="4">
        <f>Forward!U108</f>
        <v>0</v>
      </c>
      <c r="V108" s="6"/>
      <c r="W108" s="20">
        <f t="shared" si="0"/>
        <v>113.05555555555556</v>
      </c>
      <c r="X108" s="20">
        <f t="shared" si="1"/>
        <v>172.52674897119346</v>
      </c>
      <c r="Y108" s="23">
        <f t="shared" si="2"/>
        <v>118.8</v>
      </c>
      <c r="Z108" s="23">
        <f t="shared" si="3"/>
        <v>169.58148148148152</v>
      </c>
      <c r="AA108" s="4">
        <f>IF(MONTH($C108)=1,Forward!AA108,AA107)</f>
        <v>29.89</v>
      </c>
      <c r="AB108" s="4">
        <f>IF(MONTH($C108)=1,Forward!AB108,AB107)</f>
        <v>65</v>
      </c>
      <c r="AC108" s="4">
        <f>IF(MONTH($C108)=1,Forward!AC108,AC107)</f>
        <v>97.95</v>
      </c>
      <c r="AD108" s="4">
        <f>IF(MONTH($C108)=1,Forward!AD108,AD107)</f>
        <v>330</v>
      </c>
      <c r="AE108" s="4">
        <f t="shared" si="12"/>
        <v>316.8</v>
      </c>
      <c r="AF108" s="8">
        <f t="shared" si="4"/>
        <v>346.69</v>
      </c>
      <c r="AG108" s="14">
        <f t="shared" si="5"/>
        <v>381.8</v>
      </c>
      <c r="AH108" s="8">
        <f t="shared" si="6"/>
        <v>414.75</v>
      </c>
      <c r="AI108" s="25">
        <f t="shared" si="7"/>
        <v>203.74444444444447</v>
      </c>
      <c r="AJ108" s="9">
        <f t="shared" si="8"/>
        <v>0.64313271604938271</v>
      </c>
      <c r="AK108" s="9">
        <f t="shared" si="9"/>
        <v>0.64313271604938271</v>
      </c>
      <c r="AL108" s="9">
        <f t="shared" si="10"/>
        <v>0</v>
      </c>
      <c r="AM108" s="14">
        <f>Forward!AI108</f>
        <v>110</v>
      </c>
      <c r="AN108" s="14">
        <f>Forward!AJ108</f>
        <v>117</v>
      </c>
      <c r="AO108" s="14">
        <f>Forward!AK108</f>
        <v>129</v>
      </c>
      <c r="AP108" s="14">
        <f>Forward!AL108</f>
        <v>139</v>
      </c>
      <c r="AQ108" s="14">
        <f>Forward!AM108</f>
        <v>137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Forward!L109+(-'Swap - Encargos'!C26-'Swap - Encargos'!$M26-'Swap - Encargos'!$L26)+('Swap - Encargos'!Y26)</f>
        <v>100</v>
      </c>
      <c r="M109" s="4">
        <f>Forward!M109+(-'Swap - Encargos'!D26-'Swap - Encargos'!$M26-'Swap - Encargos'!$L26)+('Swap - Encargos'!Z26)</f>
        <v>102</v>
      </c>
      <c r="N109" s="4">
        <f>Forward!N109+(-'Swap - Encargos'!E26-'Swap - Encargos'!$M26-'Swap - Encargos'!$L26)+('Swap - Encargos'!AA26)</f>
        <v>131</v>
      </c>
      <c r="O109" s="4">
        <f>Forward!O109+(-'Swap - Encargos'!F26-'Swap - Encargos'!$M26-'Swap - Encargos'!$L26)+('Swap - Encargos'!AB26)</f>
        <v>137</v>
      </c>
      <c r="P109" s="4">
        <f>Forward!P109+(-'Swap - Encargos'!G26-'Swap - Encargos'!$M26-'Swap - Encargos'!$L26)+('Swap - Encargos'!AC26)</f>
        <v>140</v>
      </c>
      <c r="Q109" s="4">
        <f>Forward!Q109+(-'Swap - Encargos'!H26-'Swap - Encargos'!$M26-'Swap - Encargos'!$L26)+('Swap - Encargos'!AD26)</f>
        <v>142</v>
      </c>
      <c r="R109" s="4">
        <f>Forward!R109+(-'Swap - Encargos'!I26-'Swap - Encargos'!$M26-'Swap - Encargos'!$L26)+('Swap - Encargos'!AE26)</f>
        <v>144</v>
      </c>
      <c r="S109" s="4">
        <f>Forward!S109+(-'Swap - Encargos'!J26-'Swap - Encargos'!$M26-'Swap - Encargos'!$L26)+('Swap - Encargos'!AF26)</f>
        <v>142</v>
      </c>
      <c r="T109" s="4">
        <f>Forward!T109+(-'Swap - Encargos'!K26-'Swap - Encargos'!$M26-'Swap - Encargos'!$L26)+('Swap - Encargos'!AG26)</f>
        <v>140</v>
      </c>
      <c r="U109" s="4">
        <f>Forward!U109</f>
        <v>0</v>
      </c>
      <c r="V109" s="6"/>
      <c r="W109" s="20">
        <f t="shared" si="0"/>
        <v>122.30555555555556</v>
      </c>
      <c r="X109" s="20">
        <f t="shared" si="1"/>
        <v>172.52674897119346</v>
      </c>
      <c r="Y109" s="23">
        <f t="shared" si="2"/>
        <v>129.69999999999999</v>
      </c>
      <c r="Z109" s="23">
        <f t="shared" si="3"/>
        <v>169.58148148148152</v>
      </c>
      <c r="AA109" s="4">
        <f>IF(MONTH($C109)=1,Forward!AA109,AA108)</f>
        <v>29.89</v>
      </c>
      <c r="AB109" s="4">
        <f>IF(MONTH($C109)=1,Forward!AB109,AB108)</f>
        <v>65</v>
      </c>
      <c r="AC109" s="4">
        <f>IF(MONTH($C109)=1,Forward!AC109,AC108)</f>
        <v>97.95</v>
      </c>
      <c r="AD109" s="4">
        <f>IF(MONTH($C109)=1,Forward!AD109,AD108)</f>
        <v>330</v>
      </c>
      <c r="AE109" s="4">
        <f t="shared" si="12"/>
        <v>316.8</v>
      </c>
      <c r="AF109" s="8">
        <f t="shared" si="4"/>
        <v>346.69</v>
      </c>
      <c r="AG109" s="14">
        <f t="shared" si="5"/>
        <v>381.8</v>
      </c>
      <c r="AH109" s="8">
        <f t="shared" si="6"/>
        <v>414.75</v>
      </c>
      <c r="AI109" s="25">
        <f t="shared" si="7"/>
        <v>194.49444444444447</v>
      </c>
      <c r="AJ109" s="9">
        <f t="shared" si="8"/>
        <v>0.61393448372615045</v>
      </c>
      <c r="AK109" s="9">
        <f t="shared" si="9"/>
        <v>0.61393448372615045</v>
      </c>
      <c r="AL109" s="9">
        <f t="shared" si="10"/>
        <v>0</v>
      </c>
      <c r="AM109" s="14">
        <f>Forward!AI109</f>
        <v>111</v>
      </c>
      <c r="AN109" s="14">
        <f>Forward!AJ109</f>
        <v>116</v>
      </c>
      <c r="AO109" s="14">
        <f>Forward!AK109</f>
        <v>144</v>
      </c>
      <c r="AP109" s="14">
        <f>Forward!AL109</f>
        <v>154</v>
      </c>
      <c r="AQ109" s="14">
        <f>Forward!AM109</f>
        <v>153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Forward!M110+(-'Swap - Encargos'!D27-'Swap - Encargos'!$M27-'Swap - Encargos'!$L27)+('Swap - Encargos'!Z27)</f>
        <v>105</v>
      </c>
      <c r="N110" s="4">
        <f>Forward!N110+(-'Swap - Encargos'!E27-'Swap - Encargos'!$M27-'Swap - Encargos'!$L27)+('Swap - Encargos'!AA27)</f>
        <v>116</v>
      </c>
      <c r="O110" s="4">
        <f>Forward!O110+(-'Swap - Encargos'!F27-'Swap - Encargos'!$M27-'Swap - Encargos'!$L27)+('Swap - Encargos'!AB27)</f>
        <v>128</v>
      </c>
      <c r="P110" s="4">
        <f>Forward!P110+(-'Swap - Encargos'!G27-'Swap - Encargos'!$M27-'Swap - Encargos'!$L27)+('Swap - Encargos'!AC27)</f>
        <v>153</v>
      </c>
      <c r="Q110" s="4">
        <f>Forward!Q110+(-'Swap - Encargos'!H27-'Swap - Encargos'!$M27-'Swap - Encargos'!$L27)+('Swap - Encargos'!AD27)</f>
        <v>151</v>
      </c>
      <c r="R110" s="4">
        <f>Forward!R110+(-'Swap - Encargos'!I27-'Swap - Encargos'!$M27-'Swap - Encargos'!$L27)+('Swap - Encargos'!AE27)</f>
        <v>153</v>
      </c>
      <c r="S110" s="4">
        <f>Forward!S110+(-'Swap - Encargos'!J27-'Swap - Encargos'!$M27-'Swap - Encargos'!$L27)+('Swap - Encargos'!AF27)</f>
        <v>150</v>
      </c>
      <c r="T110" s="4">
        <f>Forward!T110+(-'Swap - Encargos'!K27-'Swap - Encargos'!$M27-'Swap - Encargos'!$L27)+('Swap - Encargos'!AG27)</f>
        <v>148</v>
      </c>
      <c r="U110" s="4">
        <f>Forward!U110</f>
        <v>0</v>
      </c>
      <c r="V110" s="6"/>
      <c r="W110" s="20">
        <f t="shared" si="0"/>
        <v>116.33333333333333</v>
      </c>
      <c r="X110" s="20">
        <f t="shared" si="1"/>
        <v>172.52674897119346</v>
      </c>
      <c r="Y110" s="23">
        <f t="shared" si="2"/>
        <v>130.6</v>
      </c>
      <c r="Z110" s="23">
        <f t="shared" si="3"/>
        <v>169.58148148148152</v>
      </c>
      <c r="AA110" s="4">
        <f>IF(MONTH($C110)=1,Forward!AA110,AA109)</f>
        <v>18.850000000000001</v>
      </c>
      <c r="AB110" s="4">
        <f>IF(MONTH($C110)=1,Forward!AB110,AB109)</f>
        <v>44.63</v>
      </c>
      <c r="AC110" s="4">
        <f>IF(MONTH($C110)=1,Forward!AC110,AC109)</f>
        <v>78.77</v>
      </c>
      <c r="AD110" s="4">
        <f>IF(MONTH($C110)=1,Forward!AD110,AD109)</f>
        <v>350</v>
      </c>
      <c r="AE110" s="4">
        <f>AD110*(1-1%)</f>
        <v>346.5</v>
      </c>
      <c r="AF110" s="8">
        <f t="shared" si="4"/>
        <v>365.35</v>
      </c>
      <c r="AG110" s="14">
        <f t="shared" si="5"/>
        <v>391.13</v>
      </c>
      <c r="AH110" s="8">
        <f t="shared" si="6"/>
        <v>425.27</v>
      </c>
      <c r="AI110" s="25">
        <f t="shared" si="7"/>
        <v>230.16666666666669</v>
      </c>
      <c r="AJ110" s="9">
        <f t="shared" si="8"/>
        <v>0.66426166426166433</v>
      </c>
      <c r="AK110" s="9">
        <f t="shared" si="9"/>
        <v>0.66426166426166433</v>
      </c>
      <c r="AL110" s="9">
        <f t="shared" si="10"/>
        <v>0</v>
      </c>
      <c r="AM110" s="14">
        <f>Forward!AI110</f>
        <v>120</v>
      </c>
      <c r="AN110" s="14">
        <f>Forward!AJ110</f>
        <v>135</v>
      </c>
      <c r="AO110" s="14">
        <f>Forward!AK110</f>
        <v>147</v>
      </c>
      <c r="AP110" s="14">
        <f>Forward!AL110</f>
        <v>168</v>
      </c>
      <c r="AQ110" s="14">
        <f>Forward!AM110</f>
        <v>167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Forward!M111+(-'Swap - Encargos'!D28-'Swap - Encargos'!$M28-'Swap - Encargos'!$L28)+('Swap - Encargos'!Z28)</f>
        <v>141</v>
      </c>
      <c r="N111" s="4">
        <f>Forward!N111+(-'Swap - Encargos'!E28-'Swap - Encargos'!$M28-'Swap - Encargos'!$L28)+('Swap - Encargos'!AA28)</f>
        <v>199</v>
      </c>
      <c r="O111" s="4">
        <f>Forward!O111+(-'Swap - Encargos'!F28-'Swap - Encargos'!$M28-'Swap - Encargos'!$L28)+('Swap - Encargos'!AB28)</f>
        <v>195</v>
      </c>
      <c r="P111" s="4">
        <f>Forward!P111+(-'Swap - Encargos'!G28-'Swap - Encargos'!$M28-'Swap - Encargos'!$L28)+('Swap - Encargos'!AC28)</f>
        <v>185</v>
      </c>
      <c r="Q111" s="4">
        <f>Forward!Q111+(-'Swap - Encargos'!H28-'Swap - Encargos'!$M28-'Swap - Encargos'!$L28)+('Swap - Encargos'!AD28)</f>
        <v>177</v>
      </c>
      <c r="R111" s="4">
        <f>Forward!R111+(-'Swap - Encargos'!I28-'Swap - Encargos'!$M28-'Swap - Encargos'!$L28)+('Swap - Encargos'!AE28)</f>
        <v>171</v>
      </c>
      <c r="S111" s="4">
        <f>Forward!S111+(-'Swap - Encargos'!J28-'Swap - Encargos'!$M28-'Swap - Encargos'!$L28)+('Swap - Encargos'!AF28)</f>
        <v>167</v>
      </c>
      <c r="T111" s="4">
        <f>Forward!T111+(-'Swap - Encargos'!K28-'Swap - Encargos'!$M28-'Swap - Encargos'!$L28)+('Swap - Encargos'!AG28)</f>
        <v>162</v>
      </c>
      <c r="U111" s="4">
        <f>Forward!U111</f>
        <v>0</v>
      </c>
      <c r="V111" s="6"/>
      <c r="W111" s="20">
        <f t="shared" si="0"/>
        <v>179.55555555555554</v>
      </c>
      <c r="X111" s="20">
        <f t="shared" si="1"/>
        <v>172.52674897119346</v>
      </c>
      <c r="Y111" s="23">
        <f t="shared" si="2"/>
        <v>179.9</v>
      </c>
      <c r="Z111" s="23">
        <f t="shared" si="3"/>
        <v>169.58148148148152</v>
      </c>
      <c r="AA111" s="4">
        <f>IF(MONTH($C111)=1,Forward!AA111,AA110)</f>
        <v>18.850000000000001</v>
      </c>
      <c r="AB111" s="4">
        <f>IF(MONTH($C111)=1,Forward!AB111,AB110)</f>
        <v>44.63</v>
      </c>
      <c r="AC111" s="4">
        <f>IF(MONTH($C111)=1,Forward!AC111,AC110)</f>
        <v>78.77</v>
      </c>
      <c r="AD111" s="4">
        <f>IF(MONTH($C111)=1,Forward!AD111,AD110)</f>
        <v>350</v>
      </c>
      <c r="AE111" s="4">
        <f t="shared" ref="AE111:AE121" si="13">AD111*(1-1%)</f>
        <v>346.5</v>
      </c>
      <c r="AF111" s="8">
        <f t="shared" si="4"/>
        <v>365.35</v>
      </c>
      <c r="AG111" s="14">
        <f t="shared" si="5"/>
        <v>391.13</v>
      </c>
      <c r="AH111" s="8">
        <f t="shared" si="6"/>
        <v>425.27</v>
      </c>
      <c r="AI111" s="25">
        <f t="shared" si="7"/>
        <v>166.94444444444446</v>
      </c>
      <c r="AJ111" s="9">
        <f t="shared" si="8"/>
        <v>0.48180214846881519</v>
      </c>
      <c r="AK111" s="9">
        <f t="shared" si="9"/>
        <v>0.48180214846881519</v>
      </c>
      <c r="AL111" s="9">
        <f t="shared" si="10"/>
        <v>0</v>
      </c>
      <c r="AM111" s="14">
        <f>Forward!AI111</f>
        <v>159</v>
      </c>
      <c r="AN111" s="14">
        <f>Forward!AJ111</f>
        <v>216</v>
      </c>
      <c r="AO111" s="14">
        <f>Forward!AK111</f>
        <v>207</v>
      </c>
      <c r="AP111" s="14">
        <f>Forward!AL111</f>
        <v>201</v>
      </c>
      <c r="AQ111" s="14">
        <f>Forward!AM111</f>
        <v>191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Forward!M112+(-'Swap - Encargos'!D29-'Swap - Encargos'!$M29-'Swap - Encargos'!$L29)+('Swap - Encargos'!Z29)</f>
        <v>148</v>
      </c>
      <c r="N112" s="4">
        <f>Forward!N112+(-'Swap - Encargos'!E29-'Swap - Encargos'!$M29-'Swap - Encargos'!$L29)+('Swap - Encargos'!AA29)</f>
        <v>180</v>
      </c>
      <c r="O112" s="4">
        <f>Forward!O112+(-'Swap - Encargos'!F29-'Swap - Encargos'!$M29-'Swap - Encargos'!$L29)+('Swap - Encargos'!AB29)</f>
        <v>177</v>
      </c>
      <c r="P112" s="4">
        <f>Forward!P112+(-'Swap - Encargos'!G29-'Swap - Encargos'!$M29-'Swap - Encargos'!$L29)+('Swap - Encargos'!AC29)</f>
        <v>168</v>
      </c>
      <c r="Q112" s="4">
        <f>Forward!Q112+(-'Swap - Encargos'!H29-'Swap - Encargos'!$M29-'Swap - Encargos'!$L29)+('Swap - Encargos'!AD29)</f>
        <v>173</v>
      </c>
      <c r="R112" s="4">
        <f>Forward!R112+(-'Swap - Encargos'!I29-'Swap - Encargos'!$M29-'Swap - Encargos'!$L29)+('Swap - Encargos'!AE29)</f>
        <v>172</v>
      </c>
      <c r="S112" s="4">
        <f>Forward!S112+(-'Swap - Encargos'!J29-'Swap - Encargos'!$M29-'Swap - Encargos'!$L29)+('Swap - Encargos'!AF29)</f>
        <v>169</v>
      </c>
      <c r="T112" s="4">
        <f>Forward!T112+(-'Swap - Encargos'!K29-'Swap - Encargos'!$M29-'Swap - Encargos'!$L29)+('Swap - Encargos'!AG29)</f>
        <v>162</v>
      </c>
      <c r="U112" s="4">
        <f>Forward!U112</f>
        <v>0</v>
      </c>
      <c r="V112" s="6"/>
      <c r="W112" s="20">
        <f t="shared" si="0"/>
        <v>169.44444444444446</v>
      </c>
      <c r="X112" s="20">
        <f t="shared" si="1"/>
        <v>172.52674897119346</v>
      </c>
      <c r="Y112" s="23">
        <f t="shared" si="2"/>
        <v>170</v>
      </c>
      <c r="Z112" s="23">
        <f t="shared" si="3"/>
        <v>169.58148148148152</v>
      </c>
      <c r="AA112" s="4">
        <f>IF(MONTH($C112)=1,Forward!AA112,AA111)</f>
        <v>18.850000000000001</v>
      </c>
      <c r="AB112" s="4">
        <f>IF(MONTH($C112)=1,Forward!AB112,AB111)</f>
        <v>44.63</v>
      </c>
      <c r="AC112" s="4">
        <f>IF(MONTH($C112)=1,Forward!AC112,AC111)</f>
        <v>78.77</v>
      </c>
      <c r="AD112" s="4">
        <f>IF(MONTH($C112)=1,Forward!AD112,AD111)</f>
        <v>350</v>
      </c>
      <c r="AE112" s="4">
        <f t="shared" si="13"/>
        <v>346.5</v>
      </c>
      <c r="AF112" s="8">
        <f t="shared" si="4"/>
        <v>365.35</v>
      </c>
      <c r="AG112" s="14">
        <f t="shared" si="5"/>
        <v>391.13</v>
      </c>
      <c r="AH112" s="8">
        <f t="shared" si="6"/>
        <v>425.27</v>
      </c>
      <c r="AI112" s="25">
        <f t="shared" si="7"/>
        <v>177.05555555555554</v>
      </c>
      <c r="AJ112" s="9">
        <f t="shared" si="8"/>
        <v>0.51098284431617758</v>
      </c>
      <c r="AK112" s="9">
        <f t="shared" si="9"/>
        <v>0.51098284431617758</v>
      </c>
      <c r="AL112" s="9">
        <f t="shared" si="10"/>
        <v>0</v>
      </c>
      <c r="AM112" s="14">
        <f>Forward!AI112</f>
        <v>159</v>
      </c>
      <c r="AN112" s="14">
        <f>Forward!AJ112</f>
        <v>201</v>
      </c>
      <c r="AO112" s="14">
        <f>Forward!AK112</f>
        <v>195</v>
      </c>
      <c r="AP112" s="14">
        <f>Forward!AL112</f>
        <v>189</v>
      </c>
      <c r="AQ112" s="14">
        <f>Forward!AM112</f>
        <v>190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Forward!M113+(-'Swap - Encargos'!D30-'Swap - Encargos'!$M30-'Swap - Encargos'!$L30)+('Swap - Encargos'!Z30)</f>
        <v>131</v>
      </c>
      <c r="N113" s="4">
        <f>Forward!N113+(-'Swap - Encargos'!E30-'Swap - Encargos'!$M30-'Swap - Encargos'!$L30)+('Swap - Encargos'!AA30)</f>
        <v>158</v>
      </c>
      <c r="O113" s="4">
        <f>Forward!O113+(-'Swap - Encargos'!F30-'Swap - Encargos'!$M30-'Swap - Encargos'!$L30)+('Swap - Encargos'!AB30)</f>
        <v>165</v>
      </c>
      <c r="P113" s="4">
        <f>Forward!P113+(-'Swap - Encargos'!G30-'Swap - Encargos'!$M30-'Swap - Encargos'!$L30)+('Swap - Encargos'!AC30)</f>
        <v>165</v>
      </c>
      <c r="Q113" s="4">
        <f>Forward!Q113+(-'Swap - Encargos'!H30-'Swap - Encargos'!$M30-'Swap - Encargos'!$L30)+('Swap - Encargos'!AD30)</f>
        <v>161</v>
      </c>
      <c r="R113" s="4">
        <f>Forward!R113+(-'Swap - Encargos'!I30-'Swap - Encargos'!$M30-'Swap - Encargos'!$L30)+('Swap - Encargos'!AE30)</f>
        <v>157</v>
      </c>
      <c r="S113" s="4">
        <f>Forward!S113+(-'Swap - Encargos'!J30-'Swap - Encargos'!$M30-'Swap - Encargos'!$L30)+('Swap - Encargos'!AF30)</f>
        <v>154</v>
      </c>
      <c r="T113" s="4">
        <f>Forward!T113+(-'Swap - Encargos'!K30-'Swap - Encargos'!$M30-'Swap - Encargos'!$L30)+('Swap - Encargos'!AG30)</f>
        <v>148</v>
      </c>
      <c r="U113" s="4">
        <f>Forward!U113</f>
        <v>0</v>
      </c>
      <c r="V113" s="6"/>
      <c r="W113" s="20">
        <f t="shared" si="0"/>
        <v>154.16666666666666</v>
      </c>
      <c r="X113" s="20">
        <f t="shared" si="1"/>
        <v>172.52674897119346</v>
      </c>
      <c r="Y113" s="23">
        <f t="shared" si="2"/>
        <v>157.30000000000001</v>
      </c>
      <c r="Z113" s="23">
        <f t="shared" si="3"/>
        <v>169.58148148148152</v>
      </c>
      <c r="AA113" s="4">
        <f>IF(MONTH($C113)=1,Forward!AA113,AA112)</f>
        <v>18.850000000000001</v>
      </c>
      <c r="AB113" s="4">
        <f>IF(MONTH($C113)=1,Forward!AB113,AB112)</f>
        <v>44.63</v>
      </c>
      <c r="AC113" s="4">
        <f>IF(MONTH($C113)=1,Forward!AC113,AC112)</f>
        <v>78.77</v>
      </c>
      <c r="AD113" s="4">
        <f>IF(MONTH($C113)=1,Forward!AD113,AD112)</f>
        <v>350</v>
      </c>
      <c r="AE113" s="4">
        <f t="shared" si="13"/>
        <v>346.5</v>
      </c>
      <c r="AF113" s="8">
        <f t="shared" si="4"/>
        <v>365.35</v>
      </c>
      <c r="AG113" s="14">
        <f t="shared" si="5"/>
        <v>391.13</v>
      </c>
      <c r="AH113" s="8">
        <f t="shared" si="6"/>
        <v>425.27</v>
      </c>
      <c r="AI113" s="25">
        <f t="shared" si="7"/>
        <v>192.33333333333334</v>
      </c>
      <c r="AJ113" s="9">
        <f t="shared" si="8"/>
        <v>0.55507455507455505</v>
      </c>
      <c r="AK113" s="9">
        <f t="shared" si="9"/>
        <v>0.55507455507455505</v>
      </c>
      <c r="AL113" s="9">
        <f t="shared" si="10"/>
        <v>0</v>
      </c>
      <c r="AM113" s="14">
        <f>Forward!AI113</f>
        <v>150</v>
      </c>
      <c r="AN113" s="14">
        <f>Forward!AJ113</f>
        <v>185</v>
      </c>
      <c r="AO113" s="14">
        <f>Forward!AK113</f>
        <v>186</v>
      </c>
      <c r="AP113" s="14">
        <f>Forward!AL113</f>
        <v>182</v>
      </c>
      <c r="AQ113" s="14">
        <f>Forward!AM113</f>
        <v>177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Forward!M114+(-'Swap - Encargos'!D31-'Swap - Encargos'!$M31-'Swap - Encargos'!$L31)+('Swap - Encargos'!Z31)</f>
        <v>103</v>
      </c>
      <c r="N114" s="4">
        <f>Forward!N114+(-'Swap - Encargos'!E31-'Swap - Encargos'!$M31-'Swap - Encargos'!$L31)+('Swap - Encargos'!AA31)</f>
        <v>141</v>
      </c>
      <c r="O114" s="4">
        <f>Forward!O114+(-'Swap - Encargos'!F31-'Swap - Encargos'!$M31-'Swap - Encargos'!$L31)+('Swap - Encargos'!AB31)</f>
        <v>157</v>
      </c>
      <c r="P114" s="4">
        <f>Forward!P114+(-'Swap - Encargos'!G31-'Swap - Encargos'!$M31-'Swap - Encargos'!$L31)+('Swap - Encargos'!AC31)</f>
        <v>156</v>
      </c>
      <c r="Q114" s="4">
        <f>Forward!Q114+(-'Swap - Encargos'!H31-'Swap - Encargos'!$M31-'Swap - Encargos'!$L31)+('Swap - Encargos'!AD31)</f>
        <v>152</v>
      </c>
      <c r="R114" s="4">
        <f>Forward!R114+(-'Swap - Encargos'!I31-'Swap - Encargos'!$M31-'Swap - Encargos'!$L31)+('Swap - Encargos'!AE31)</f>
        <v>148</v>
      </c>
      <c r="S114" s="4">
        <f>Forward!S114+(-'Swap - Encargos'!J31-'Swap - Encargos'!$M31-'Swap - Encargos'!$L31)+('Swap - Encargos'!AF31)</f>
        <v>142</v>
      </c>
      <c r="T114" s="4">
        <f>Forward!T114+(-'Swap - Encargos'!K31-'Swap - Encargos'!$M31-'Swap - Encargos'!$L31)+('Swap - Encargos'!AG31)</f>
        <v>140</v>
      </c>
      <c r="U114" s="4">
        <f>Forward!U114</f>
        <v>0</v>
      </c>
      <c r="V114" s="6"/>
      <c r="W114" s="20">
        <f t="shared" si="0"/>
        <v>139.55555555555554</v>
      </c>
      <c r="X114" s="20">
        <f t="shared" si="1"/>
        <v>172.52674897119346</v>
      </c>
      <c r="Y114" s="23">
        <f t="shared" si="2"/>
        <v>144.80000000000001</v>
      </c>
      <c r="Z114" s="23">
        <f t="shared" si="3"/>
        <v>169.58148148148152</v>
      </c>
      <c r="AA114" s="4">
        <f>IF(MONTH($C114)=1,Forward!AA114,AA113)</f>
        <v>18.850000000000001</v>
      </c>
      <c r="AB114" s="4">
        <f>IF(MONTH($C114)=1,Forward!AB114,AB113)</f>
        <v>44.63</v>
      </c>
      <c r="AC114" s="4">
        <f>IF(MONTH($C114)=1,Forward!AC114,AC113)</f>
        <v>78.77</v>
      </c>
      <c r="AD114" s="4">
        <f>IF(MONTH($C114)=1,Forward!AD114,AD113)</f>
        <v>350</v>
      </c>
      <c r="AE114" s="4">
        <f t="shared" si="13"/>
        <v>346.5</v>
      </c>
      <c r="AF114" s="8">
        <f t="shared" si="4"/>
        <v>365.35</v>
      </c>
      <c r="AG114" s="14">
        <f t="shared" si="5"/>
        <v>391.13</v>
      </c>
      <c r="AH114" s="8">
        <f t="shared" si="6"/>
        <v>425.27</v>
      </c>
      <c r="AI114" s="25">
        <f t="shared" si="7"/>
        <v>206.94444444444446</v>
      </c>
      <c r="AJ114" s="9">
        <f t="shared" si="8"/>
        <v>0.59724226390893065</v>
      </c>
      <c r="AK114" s="9">
        <f t="shared" si="9"/>
        <v>0.59724226390893065</v>
      </c>
      <c r="AL114" s="9">
        <f t="shared" si="10"/>
        <v>0</v>
      </c>
      <c r="AM114" s="14">
        <f>Forward!AI114</f>
        <v>120</v>
      </c>
      <c r="AN114" s="14">
        <f>Forward!AJ114</f>
        <v>160</v>
      </c>
      <c r="AO114" s="14">
        <f>Forward!AK114</f>
        <v>175</v>
      </c>
      <c r="AP114" s="14">
        <f>Forward!AL114</f>
        <v>172</v>
      </c>
      <c r="AQ114" s="14">
        <f>Forward!AM114</f>
        <v>167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Forward!M115+(-'Swap - Encargos'!D32-'Swap - Encargos'!$M32-'Swap - Encargos'!$L32)+('Swap - Encargos'!Z32)</f>
        <v>159</v>
      </c>
      <c r="N115" s="4">
        <f>Forward!N115+(-'Swap - Encargos'!E32-'Swap - Encargos'!$M32-'Swap - Encargos'!$L32)+('Swap - Encargos'!AA32)</f>
        <v>174</v>
      </c>
      <c r="O115" s="4">
        <f>Forward!O115+(-'Swap - Encargos'!F32-'Swap - Encargos'!$M32-'Swap - Encargos'!$L32)+('Swap - Encargos'!AB32)</f>
        <v>171</v>
      </c>
      <c r="P115" s="4">
        <f>Forward!P115+(-'Swap - Encargos'!G32-'Swap - Encargos'!$M32-'Swap - Encargos'!$L32)+('Swap - Encargos'!AC32)</f>
        <v>163</v>
      </c>
      <c r="Q115" s="4">
        <f>Forward!Q115+(-'Swap - Encargos'!H32-'Swap - Encargos'!$M32-'Swap - Encargos'!$L32)+('Swap - Encargos'!AD32)</f>
        <v>162</v>
      </c>
      <c r="R115" s="4">
        <f>Forward!R115+(-'Swap - Encargos'!I32-'Swap - Encargos'!$M32-'Swap - Encargos'!$L32)+('Swap - Encargos'!AE32)</f>
        <v>157</v>
      </c>
      <c r="S115" s="4">
        <f>Forward!S115+(-'Swap - Encargos'!J32-'Swap - Encargos'!$M32-'Swap - Encargos'!$L32)+('Swap - Encargos'!AF32)</f>
        <v>152</v>
      </c>
      <c r="T115" s="4">
        <f>Forward!T115+(-'Swap - Encargos'!K32-'Swap - Encargos'!$M32-'Swap - Encargos'!$L32)+('Swap - Encargos'!AG32)</f>
        <v>148</v>
      </c>
      <c r="U115" s="4">
        <f>Forward!U115</f>
        <v>0</v>
      </c>
      <c r="V115" s="6"/>
      <c r="W115" s="20">
        <f t="shared" si="0"/>
        <v>168.55555555555554</v>
      </c>
      <c r="X115" s="20">
        <f t="shared" si="1"/>
        <v>172.52674897119346</v>
      </c>
      <c r="Y115" s="23">
        <f t="shared" si="2"/>
        <v>165.63333333333333</v>
      </c>
      <c r="Z115" s="23">
        <f t="shared" si="3"/>
        <v>169.58148148148152</v>
      </c>
      <c r="AA115" s="4">
        <f>IF(MONTH($C115)=1,Forward!AA115,AA114)</f>
        <v>18.850000000000001</v>
      </c>
      <c r="AB115" s="4">
        <f>IF(MONTH($C115)=1,Forward!AB115,AB114)</f>
        <v>44.63</v>
      </c>
      <c r="AC115" s="4">
        <f>IF(MONTH($C115)=1,Forward!AC115,AC114)</f>
        <v>78.77</v>
      </c>
      <c r="AD115" s="4">
        <f>IF(MONTH($C115)=1,Forward!AD115,AD114)</f>
        <v>350</v>
      </c>
      <c r="AE115" s="4">
        <f t="shared" si="13"/>
        <v>346.5</v>
      </c>
      <c r="AF115" s="8">
        <f t="shared" si="4"/>
        <v>365.35</v>
      </c>
      <c r="AG115" s="14">
        <f t="shared" si="5"/>
        <v>391.13</v>
      </c>
      <c r="AH115" s="8">
        <f t="shared" si="6"/>
        <v>425.27</v>
      </c>
      <c r="AI115" s="25">
        <f t="shared" si="7"/>
        <v>177.94444444444446</v>
      </c>
      <c r="AJ115" s="9">
        <f t="shared" si="8"/>
        <v>0.51354818021484694</v>
      </c>
      <c r="AK115" s="9">
        <f t="shared" si="9"/>
        <v>0.51354818021484694</v>
      </c>
      <c r="AL115" s="9">
        <f t="shared" si="10"/>
        <v>0</v>
      </c>
      <c r="AM115" s="14">
        <f>Forward!AI115</f>
        <v>172</v>
      </c>
      <c r="AN115" s="14">
        <f>Forward!AJ115</f>
        <v>187</v>
      </c>
      <c r="AO115" s="14">
        <f>Forward!AK115</f>
        <v>188</v>
      </c>
      <c r="AP115" s="14">
        <f>Forward!AL115</f>
        <v>180</v>
      </c>
      <c r="AQ115" s="14">
        <f>Forward!AM115</f>
        <v>175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Forward!M116+(-'Swap - Encargos'!D33-'Swap - Encargos'!$M33-'Swap - Encargos'!$L33)+('Swap - Encargos'!Z33)</f>
        <v>217</v>
      </c>
      <c r="N116" s="4">
        <f>Forward!N116+(-'Swap - Encargos'!E33-'Swap - Encargos'!$M33-'Swap - Encargos'!$L33)+('Swap - Encargos'!AA33)</f>
        <v>195</v>
      </c>
      <c r="O116" s="4">
        <f>Forward!O116+(-'Swap - Encargos'!F33-'Swap - Encargos'!$M33-'Swap - Encargos'!$L33)+('Swap - Encargos'!AB33)</f>
        <v>182</v>
      </c>
      <c r="P116" s="4">
        <f>Forward!P116+(-'Swap - Encargos'!G33-'Swap - Encargos'!$M33-'Swap - Encargos'!$L33)+('Swap - Encargos'!AC33)</f>
        <v>165</v>
      </c>
      <c r="Q116" s="4">
        <f>Forward!Q116+(-'Swap - Encargos'!H33-'Swap - Encargos'!$M33-'Swap - Encargos'!$L33)+('Swap - Encargos'!AD33)</f>
        <v>162</v>
      </c>
      <c r="R116" s="4">
        <f>Forward!R116+(-'Swap - Encargos'!I33-'Swap - Encargos'!$M33-'Swap - Encargos'!$L33)+('Swap - Encargos'!AE33)</f>
        <v>156</v>
      </c>
      <c r="S116" s="4">
        <f>Forward!S116+(-'Swap - Encargos'!J33-'Swap - Encargos'!$M33-'Swap - Encargos'!$L33)+('Swap - Encargos'!AF33)</f>
        <v>154</v>
      </c>
      <c r="T116" s="4">
        <f>Forward!T116+(-'Swap - Encargos'!K33-'Swap - Encargos'!$M33-'Swap - Encargos'!$L33)+('Swap - Encargos'!AG33)</f>
        <v>146</v>
      </c>
      <c r="U116" s="4">
        <f>Forward!U116</f>
        <v>0</v>
      </c>
      <c r="V116" s="6"/>
      <c r="W116" s="20">
        <f t="shared" si="0"/>
        <v>189.33333333333334</v>
      </c>
      <c r="X116" s="20">
        <f t="shared" si="1"/>
        <v>172.52674897119346</v>
      </c>
      <c r="Y116" s="23">
        <f t="shared" si="2"/>
        <v>178.1</v>
      </c>
      <c r="Z116" s="23">
        <f t="shared" si="3"/>
        <v>169.58148148148152</v>
      </c>
      <c r="AA116" s="4">
        <f>IF(MONTH($C116)=1,Forward!AA116,AA115)</f>
        <v>18.850000000000001</v>
      </c>
      <c r="AB116" s="4">
        <f>IF(MONTH($C116)=1,Forward!AB116,AB115)</f>
        <v>44.63</v>
      </c>
      <c r="AC116" s="4">
        <f>IF(MONTH($C116)=1,Forward!AC116,AC115)</f>
        <v>78.77</v>
      </c>
      <c r="AD116" s="4">
        <f>IF(MONTH($C116)=1,Forward!AD116,AD115)</f>
        <v>350</v>
      </c>
      <c r="AE116" s="4">
        <f t="shared" si="13"/>
        <v>346.5</v>
      </c>
      <c r="AF116" s="8">
        <f t="shared" si="4"/>
        <v>365.35</v>
      </c>
      <c r="AG116" s="14">
        <f t="shared" si="5"/>
        <v>391.13</v>
      </c>
      <c r="AH116" s="8">
        <f t="shared" si="6"/>
        <v>425.27</v>
      </c>
      <c r="AI116" s="25">
        <f t="shared" si="7"/>
        <v>157.16666666666666</v>
      </c>
      <c r="AJ116" s="9">
        <f t="shared" si="8"/>
        <v>0.45358345358345353</v>
      </c>
      <c r="AK116" s="9">
        <f t="shared" si="9"/>
        <v>0.45358345358345353</v>
      </c>
      <c r="AL116" s="9">
        <f t="shared" si="10"/>
        <v>0</v>
      </c>
      <c r="AM116" s="14">
        <f>Forward!AI116</f>
        <v>230</v>
      </c>
      <c r="AN116" s="14">
        <f>Forward!AJ116</f>
        <v>212</v>
      </c>
      <c r="AO116" s="14">
        <f>Forward!AK116</f>
        <v>197</v>
      </c>
      <c r="AP116" s="14">
        <f>Forward!AL116</f>
        <v>181</v>
      </c>
      <c r="AQ116" s="14">
        <f>Forward!AM116</f>
        <v>176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Forward!M117+(-'Swap - Encargos'!D34-'Swap - Encargos'!$M34-'Swap - Encargos'!$L34)+('Swap - Encargos'!Z34)</f>
        <v>167</v>
      </c>
      <c r="N117" s="4">
        <f>Forward!N117+(-'Swap - Encargos'!E34-'Swap - Encargos'!$M34-'Swap - Encargos'!$L34)+('Swap - Encargos'!AA34)</f>
        <v>185</v>
      </c>
      <c r="O117" s="4">
        <f>Forward!O117+(-'Swap - Encargos'!F34-'Swap - Encargos'!$M34-'Swap - Encargos'!$L34)+('Swap - Encargos'!AB34)</f>
        <v>176</v>
      </c>
      <c r="P117" s="4">
        <f>Forward!P117+(-'Swap - Encargos'!G34-'Swap - Encargos'!$M34-'Swap - Encargos'!$L34)+('Swap - Encargos'!AC34)</f>
        <v>165</v>
      </c>
      <c r="Q117" s="4">
        <f>Forward!Q117+(-'Swap - Encargos'!H34-'Swap - Encargos'!$M34-'Swap - Encargos'!$L34)+('Swap - Encargos'!AD34)</f>
        <v>157</v>
      </c>
      <c r="R117" s="4">
        <f>Forward!R117+(-'Swap - Encargos'!I34-'Swap - Encargos'!$M34-'Swap - Encargos'!$L34)+('Swap - Encargos'!AE34)</f>
        <v>154</v>
      </c>
      <c r="S117" s="4">
        <f>Forward!S117+(-'Swap - Encargos'!J34-'Swap - Encargos'!$M34-'Swap - Encargos'!$L34)+('Swap - Encargos'!AF34)</f>
        <v>149</v>
      </c>
      <c r="T117" s="4">
        <f>Forward!T117+(-'Swap - Encargos'!K34-'Swap - Encargos'!$M34-'Swap - Encargos'!$L34)+('Swap - Encargos'!AG34)</f>
        <v>148</v>
      </c>
      <c r="U117" s="4">
        <f>Forward!U117</f>
        <v>0</v>
      </c>
      <c r="V117" s="6"/>
      <c r="W117" s="20">
        <f t="shared" si="0"/>
        <v>175.61111111111111</v>
      </c>
      <c r="X117" s="20">
        <f t="shared" si="1"/>
        <v>172.52674897119346</v>
      </c>
      <c r="Y117" s="23">
        <f t="shared" si="2"/>
        <v>168.48333333333332</v>
      </c>
      <c r="Z117" s="23">
        <f t="shared" si="3"/>
        <v>169.58148148148152</v>
      </c>
      <c r="AA117" s="4">
        <f>IF(MONTH($C117)=1,Forward!AA117,AA116)</f>
        <v>18.850000000000001</v>
      </c>
      <c r="AB117" s="4">
        <f>IF(MONTH($C117)=1,Forward!AB117,AB116)</f>
        <v>44.63</v>
      </c>
      <c r="AC117" s="4">
        <f>IF(MONTH($C117)=1,Forward!AC117,AC116)</f>
        <v>78.77</v>
      </c>
      <c r="AD117" s="4">
        <f>IF(MONTH($C117)=1,Forward!AD117,AD116)</f>
        <v>350</v>
      </c>
      <c r="AE117" s="4">
        <f t="shared" si="13"/>
        <v>346.5</v>
      </c>
      <c r="AF117" s="8">
        <f t="shared" si="4"/>
        <v>365.35</v>
      </c>
      <c r="AG117" s="14">
        <f t="shared" si="5"/>
        <v>391.13</v>
      </c>
      <c r="AH117" s="8">
        <f t="shared" si="6"/>
        <v>425.27</v>
      </c>
      <c r="AI117" s="25">
        <f t="shared" si="7"/>
        <v>170.88888888888889</v>
      </c>
      <c r="AJ117" s="9">
        <f t="shared" si="8"/>
        <v>0.49318582651915982</v>
      </c>
      <c r="AK117" s="9">
        <f t="shared" si="9"/>
        <v>0.49318582651915982</v>
      </c>
      <c r="AL117" s="9">
        <f t="shared" si="10"/>
        <v>0</v>
      </c>
      <c r="AM117" s="14">
        <f>Forward!AI117</f>
        <v>185</v>
      </c>
      <c r="AN117" s="14">
        <f>Forward!AJ117</f>
        <v>202</v>
      </c>
      <c r="AO117" s="14">
        <f>Forward!AK117</f>
        <v>192</v>
      </c>
      <c r="AP117" s="14">
        <f>Forward!AL117</f>
        <v>180</v>
      </c>
      <c r="AQ117" s="14">
        <f>Forward!AM117</f>
        <v>175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Forward!M118+(-'Swap - Encargos'!D35-'Swap - Encargos'!$M35-'Swap - Encargos'!$L35)+('Swap - Encargos'!Z35)</f>
        <v>211</v>
      </c>
      <c r="N118" s="4">
        <f>Forward!N118+(-'Swap - Encargos'!E35-'Swap - Encargos'!$M35-'Swap - Encargos'!$L35)+('Swap - Encargos'!AA35)</f>
        <v>190</v>
      </c>
      <c r="O118" s="4">
        <f>Forward!O118+(-'Swap - Encargos'!F35-'Swap - Encargos'!$M35-'Swap - Encargos'!$L35)+('Swap - Encargos'!AB35)</f>
        <v>183</v>
      </c>
      <c r="P118" s="4">
        <f>Forward!P118+(-'Swap - Encargos'!G35-'Swap - Encargos'!$M35-'Swap - Encargos'!$L35)+('Swap - Encargos'!AC35)</f>
        <v>169</v>
      </c>
      <c r="Q118" s="4">
        <f>Forward!Q118+(-'Swap - Encargos'!H35-'Swap - Encargos'!$M35-'Swap - Encargos'!$L35)+('Swap - Encargos'!AD35)</f>
        <v>161</v>
      </c>
      <c r="R118" s="4">
        <f>Forward!R118+(-'Swap - Encargos'!I35-'Swap - Encargos'!$M35-'Swap - Encargos'!$L35)+('Swap - Encargos'!AE35)</f>
        <v>156</v>
      </c>
      <c r="S118" s="4">
        <f>Forward!S118+(-'Swap - Encargos'!J35-'Swap - Encargos'!$M35-'Swap - Encargos'!$L35)+('Swap - Encargos'!AF35)</f>
        <v>153</v>
      </c>
      <c r="T118" s="4">
        <f>Forward!T118+(-'Swap - Encargos'!K35-'Swap - Encargos'!$M35-'Swap - Encargos'!$L35)+('Swap - Encargos'!AG35)</f>
        <v>150</v>
      </c>
      <c r="U118" s="4">
        <f>Forward!U118</f>
        <v>0</v>
      </c>
      <c r="V118" s="6"/>
      <c r="W118" s="20">
        <f t="shared" si="0"/>
        <v>185.33333333333334</v>
      </c>
      <c r="X118" s="20">
        <f t="shared" si="1"/>
        <v>172.52674897119346</v>
      </c>
      <c r="Y118" s="23">
        <f t="shared" si="2"/>
        <v>175.46666666666667</v>
      </c>
      <c r="Z118" s="23">
        <f t="shared" si="3"/>
        <v>169.58148148148152</v>
      </c>
      <c r="AA118" s="4">
        <f>IF(MONTH($C118)=1,Forward!AA118,AA117)</f>
        <v>18.850000000000001</v>
      </c>
      <c r="AB118" s="4">
        <f>IF(MONTH($C118)=1,Forward!AB118,AB117)</f>
        <v>44.63</v>
      </c>
      <c r="AC118" s="4">
        <f>IF(MONTH($C118)=1,Forward!AC118,AC117)</f>
        <v>78.77</v>
      </c>
      <c r="AD118" s="4">
        <f>IF(MONTH($C118)=1,Forward!AD118,AD117)</f>
        <v>350</v>
      </c>
      <c r="AE118" s="4">
        <f t="shared" si="13"/>
        <v>346.5</v>
      </c>
      <c r="AF118" s="8">
        <f t="shared" si="4"/>
        <v>365.35</v>
      </c>
      <c r="AG118" s="14">
        <f t="shared" si="5"/>
        <v>391.13</v>
      </c>
      <c r="AH118" s="8">
        <f t="shared" si="6"/>
        <v>425.27</v>
      </c>
      <c r="AI118" s="25">
        <f t="shared" si="7"/>
        <v>161.16666666666666</v>
      </c>
      <c r="AJ118" s="9">
        <f t="shared" si="8"/>
        <v>0.46512746512746511</v>
      </c>
      <c r="AK118" s="9">
        <f t="shared" si="9"/>
        <v>0.46512746512746511</v>
      </c>
      <c r="AL118" s="9">
        <f t="shared" si="10"/>
        <v>0</v>
      </c>
      <c r="AM118" s="14">
        <f>Forward!AI118</f>
        <v>228</v>
      </c>
      <c r="AN118" s="14">
        <f>Forward!AJ118</f>
        <v>216</v>
      </c>
      <c r="AO118" s="14">
        <f>Forward!AK118</f>
        <v>200</v>
      </c>
      <c r="AP118" s="14">
        <f>Forward!AL118</f>
        <v>183</v>
      </c>
      <c r="AQ118" s="14">
        <f>Forward!AM118</f>
        <v>178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Forward!M119+(-'Swap - Encargos'!D36-'Swap - Encargos'!$M36-'Swap - Encargos'!$L36)+('Swap - Encargos'!Z36)</f>
        <v>267</v>
      </c>
      <c r="N119" s="4">
        <f>Forward!N119+(-'Swap - Encargos'!E36-'Swap - Encargos'!$M36-'Swap - Encargos'!$L36)+('Swap - Encargos'!AA36)</f>
        <v>202</v>
      </c>
      <c r="O119" s="4">
        <f>Forward!O119+(-'Swap - Encargos'!F36-'Swap - Encargos'!$M36-'Swap - Encargos'!$L36)+('Swap - Encargos'!AB36)</f>
        <v>179</v>
      </c>
      <c r="P119" s="4">
        <f>Forward!P119+(-'Swap - Encargos'!G36-'Swap - Encargos'!$M36-'Swap - Encargos'!$L36)+('Swap - Encargos'!AC36)</f>
        <v>161</v>
      </c>
      <c r="Q119" s="4">
        <f>Forward!Q119+(-'Swap - Encargos'!H36-'Swap - Encargos'!$M36-'Swap - Encargos'!$L36)+('Swap - Encargos'!AD36)</f>
        <v>162</v>
      </c>
      <c r="R119" s="4">
        <f>Forward!R119+(-'Swap - Encargos'!I36-'Swap - Encargos'!$M36-'Swap - Encargos'!$L36)+('Swap - Encargos'!AE36)</f>
        <v>155</v>
      </c>
      <c r="S119" s="4">
        <f>Forward!S119+(-'Swap - Encargos'!J36-'Swap - Encargos'!$M36-'Swap - Encargos'!$L36)+('Swap - Encargos'!AF36)</f>
        <v>153</v>
      </c>
      <c r="T119" s="4">
        <f>Forward!T119+(-'Swap - Encargos'!K36-'Swap - Encargos'!$M36-'Swap - Encargos'!$L36)+('Swap - Encargos'!AG36)</f>
        <v>149</v>
      </c>
      <c r="U119" s="4">
        <f>Forward!U119</f>
        <v>0</v>
      </c>
      <c r="V119" s="6"/>
      <c r="W119" s="20">
        <f t="shared" si="0"/>
        <v>189.5</v>
      </c>
      <c r="X119" s="20">
        <f t="shared" si="1"/>
        <v>172.52674897119346</v>
      </c>
      <c r="Y119" s="23">
        <f t="shared" si="2"/>
        <v>177.4</v>
      </c>
      <c r="Z119" s="23">
        <f t="shared" si="3"/>
        <v>169.58148148148152</v>
      </c>
      <c r="AA119" s="4">
        <f>IF(MONTH($C119)=1,Forward!AA119,AA118)</f>
        <v>18.850000000000001</v>
      </c>
      <c r="AB119" s="4">
        <f>IF(MONTH($C119)=1,Forward!AB119,AB118)</f>
        <v>44.63</v>
      </c>
      <c r="AC119" s="4">
        <f>IF(MONTH($C119)=1,Forward!AC119,AC118)</f>
        <v>78.77</v>
      </c>
      <c r="AD119" s="4">
        <f>IF(MONTH($C119)=1,Forward!AD119,AD118)</f>
        <v>350</v>
      </c>
      <c r="AE119" s="4">
        <f t="shared" si="13"/>
        <v>346.5</v>
      </c>
      <c r="AF119" s="8">
        <f t="shared" si="4"/>
        <v>365.35</v>
      </c>
      <c r="AG119" s="14">
        <f t="shared" si="5"/>
        <v>391.13</v>
      </c>
      <c r="AH119" s="8">
        <f t="shared" si="6"/>
        <v>425.27</v>
      </c>
      <c r="AI119" s="25">
        <f t="shared" si="7"/>
        <v>157</v>
      </c>
      <c r="AJ119" s="9">
        <f t="shared" si="8"/>
        <v>0.45310245310245312</v>
      </c>
      <c r="AK119" s="9">
        <f t="shared" si="9"/>
        <v>0.45310245310245312</v>
      </c>
      <c r="AL119" s="9">
        <f t="shared" si="10"/>
        <v>0</v>
      </c>
      <c r="AM119" s="14">
        <f>Forward!AI119</f>
        <v>320</v>
      </c>
      <c r="AN119" s="14">
        <f>Forward!AJ119</f>
        <v>243</v>
      </c>
      <c r="AO119" s="14">
        <f>Forward!AK119</f>
        <v>201</v>
      </c>
      <c r="AP119" s="14">
        <f>Forward!AL119</f>
        <v>181</v>
      </c>
      <c r="AQ119" s="14">
        <f>Forward!AM119</f>
        <v>176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Forward!M120+(-'Swap - Encargos'!D37-'Swap - Encargos'!$M37-'Swap - Encargos'!$L37)+('Swap - Encargos'!Z37)</f>
        <v>232</v>
      </c>
      <c r="N120" s="4">
        <f>Forward!N120+(-'Swap - Encargos'!E37-'Swap - Encargos'!$M37-'Swap - Encargos'!$L37)+('Swap - Encargos'!AA37)</f>
        <v>135</v>
      </c>
      <c r="O120" s="4">
        <f>Forward!O120+(-'Swap - Encargos'!F37-'Swap - Encargos'!$M37-'Swap - Encargos'!$L37)+('Swap - Encargos'!AB37)</f>
        <v>167</v>
      </c>
      <c r="P120" s="4">
        <f>Forward!P120+(-'Swap - Encargos'!G37-'Swap - Encargos'!$M37-'Swap - Encargos'!$L37)+('Swap - Encargos'!AC37)</f>
        <v>164</v>
      </c>
      <c r="Q120" s="4">
        <f>Forward!Q120+(-'Swap - Encargos'!H37-'Swap - Encargos'!$M37-'Swap - Encargos'!$L37)+('Swap - Encargos'!AD37)</f>
        <v>158</v>
      </c>
      <c r="R120" s="4">
        <f>Forward!R120+(-'Swap - Encargos'!I37-'Swap - Encargos'!$M37-'Swap - Encargos'!$L37)+('Swap - Encargos'!AE37)</f>
        <v>152</v>
      </c>
      <c r="S120" s="4">
        <f>Forward!S120+(-'Swap - Encargos'!J37-'Swap - Encargos'!$M37-'Swap - Encargos'!$L37)+('Swap - Encargos'!AF37)</f>
        <v>148</v>
      </c>
      <c r="T120" s="4">
        <f>Forward!T120+(-'Swap - Encargos'!K37-'Swap - Encargos'!$M37-'Swap - Encargos'!$L37)+('Swap - Encargos'!AG37)</f>
        <v>144</v>
      </c>
      <c r="U120" s="4">
        <f>Forward!U120</f>
        <v>0</v>
      </c>
      <c r="V120" s="6"/>
      <c r="W120" s="20">
        <f t="shared" si="0"/>
        <v>159.11111111111111</v>
      </c>
      <c r="X120" s="20">
        <f t="shared" si="1"/>
        <v>172.52674897119346</v>
      </c>
      <c r="Y120" s="23">
        <f t="shared" si="2"/>
        <v>157.86666666666667</v>
      </c>
      <c r="Z120" s="23">
        <f t="shared" si="3"/>
        <v>169.58148148148152</v>
      </c>
      <c r="AA120" s="4">
        <f>IF(MONTH($C120)=1,Forward!AA120,AA119)</f>
        <v>18.850000000000001</v>
      </c>
      <c r="AB120" s="4">
        <f>IF(MONTH($C120)=1,Forward!AB120,AB119)</f>
        <v>44.63</v>
      </c>
      <c r="AC120" s="4">
        <f>IF(MONTH($C120)=1,Forward!AC120,AC119)</f>
        <v>78.77</v>
      </c>
      <c r="AD120" s="4">
        <f>IF(MONTH($C120)=1,Forward!AD120,AD119)</f>
        <v>350</v>
      </c>
      <c r="AE120" s="4">
        <f t="shared" si="13"/>
        <v>346.5</v>
      </c>
      <c r="AF120" s="8">
        <f t="shared" si="4"/>
        <v>365.35</v>
      </c>
      <c r="AG120" s="14">
        <f t="shared" si="5"/>
        <v>391.13</v>
      </c>
      <c r="AH120" s="8">
        <f t="shared" si="6"/>
        <v>425.27</v>
      </c>
      <c r="AI120" s="25">
        <f t="shared" si="7"/>
        <v>187.38888888888889</v>
      </c>
      <c r="AJ120" s="9">
        <f t="shared" si="8"/>
        <v>0.54080487413820744</v>
      </c>
      <c r="AK120" s="9">
        <f t="shared" si="9"/>
        <v>0.54080487413820744</v>
      </c>
      <c r="AL120" s="9">
        <f t="shared" si="10"/>
        <v>0</v>
      </c>
      <c r="AM120" s="14">
        <f>Forward!AI120</f>
        <v>282</v>
      </c>
      <c r="AN120" s="14">
        <f>Forward!AJ120</f>
        <v>176</v>
      </c>
      <c r="AO120" s="14">
        <f>Forward!AK120</f>
        <v>189</v>
      </c>
      <c r="AP120" s="14">
        <f>Forward!AL120</f>
        <v>178</v>
      </c>
      <c r="AQ120" s="14">
        <f>Forward!AM120</f>
        <v>173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Forward!M121+(-'Swap - Encargos'!D38-'Swap - Encargos'!$M38-'Swap - Encargos'!$L38)+('Swap - Encargos'!Z38)</f>
        <v>103</v>
      </c>
      <c r="N121" s="4">
        <f>Forward!N121+(-'Swap - Encargos'!E38-'Swap - Encargos'!$M38-'Swap - Encargos'!$L38)+('Swap - Encargos'!AA38)</f>
        <v>147</v>
      </c>
      <c r="O121" s="4">
        <f>Forward!O121+(-'Swap - Encargos'!F38-'Swap - Encargos'!$M38-'Swap - Encargos'!$L38)+('Swap - Encargos'!AB38)</f>
        <v>167</v>
      </c>
      <c r="P121" s="4">
        <f>Forward!P121+(-'Swap - Encargos'!G38-'Swap - Encargos'!$M38-'Swap - Encargos'!$L38)+('Swap - Encargos'!AC38)</f>
        <v>171</v>
      </c>
      <c r="Q121" s="4">
        <f>Forward!Q121+(-'Swap - Encargos'!H38-'Swap - Encargos'!$M38-'Swap - Encargos'!$L38)+('Swap - Encargos'!AD38)</f>
        <v>161</v>
      </c>
      <c r="R121" s="4">
        <f>Forward!R121+(-'Swap - Encargos'!I38-'Swap - Encargos'!$M38-'Swap - Encargos'!$L38)+('Swap - Encargos'!AE38)</f>
        <v>160</v>
      </c>
      <c r="S121" s="4">
        <f>Forward!S121+(-'Swap - Encargos'!J38-'Swap - Encargos'!$M38-'Swap - Encargos'!$L38)+('Swap - Encargos'!AF38)</f>
        <v>156</v>
      </c>
      <c r="T121" s="4">
        <f>Forward!T121+(-'Swap - Encargos'!K38-'Swap - Encargos'!$M38-'Swap - Encargos'!$L38)+('Swap - Encargos'!AG38)</f>
        <v>154</v>
      </c>
      <c r="U121" s="4">
        <f>Forward!U121</f>
        <v>0</v>
      </c>
      <c r="V121" s="6"/>
      <c r="W121" s="20">
        <f t="shared" si="0"/>
        <v>159.77777777777777</v>
      </c>
      <c r="X121" s="20">
        <f t="shared" si="1"/>
        <v>172.52674897119346</v>
      </c>
      <c r="Y121" s="23">
        <f t="shared" si="2"/>
        <v>160.25</v>
      </c>
      <c r="Z121" s="23">
        <f t="shared" si="3"/>
        <v>169.58148148148152</v>
      </c>
      <c r="AA121" s="4">
        <f>IF(MONTH($C121)=1,Forward!AA121,AA120)</f>
        <v>18.850000000000001</v>
      </c>
      <c r="AB121" s="4">
        <f>IF(MONTH($C121)=1,Forward!AB121,AB120)</f>
        <v>44.63</v>
      </c>
      <c r="AC121" s="4">
        <f>IF(MONTH($C121)=1,Forward!AC121,AC120)</f>
        <v>78.77</v>
      </c>
      <c r="AD121" s="4">
        <f>IF(MONTH($C121)=1,Forward!AD121,AD120)</f>
        <v>350</v>
      </c>
      <c r="AE121" s="4">
        <f t="shared" si="13"/>
        <v>346.5</v>
      </c>
      <c r="AF121" s="8">
        <f t="shared" si="4"/>
        <v>365.35</v>
      </c>
      <c r="AG121" s="14">
        <f t="shared" si="5"/>
        <v>391.13</v>
      </c>
      <c r="AH121" s="8">
        <f t="shared" si="6"/>
        <v>425.27</v>
      </c>
      <c r="AI121" s="25">
        <f t="shared" si="7"/>
        <v>186.72222222222223</v>
      </c>
      <c r="AJ121" s="9">
        <f t="shared" si="8"/>
        <v>0.53888087221420555</v>
      </c>
      <c r="AK121" s="9">
        <f t="shared" si="9"/>
        <v>0.53888087221420555</v>
      </c>
      <c r="AL121" s="9">
        <f t="shared" si="10"/>
        <v>0</v>
      </c>
      <c r="AM121" s="14">
        <f>Forward!AI121</f>
        <v>117</v>
      </c>
      <c r="AN121" s="14">
        <f>Forward!AJ121</f>
        <v>180</v>
      </c>
      <c r="AO121" s="14">
        <f>Forward!AK121</f>
        <v>191</v>
      </c>
      <c r="AP121" s="14">
        <f>Forward!AL121</f>
        <v>186</v>
      </c>
      <c r="AQ121" s="14">
        <f>Forward!AM121</f>
        <v>181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Forward!N122+(-'Swap - Encargos'!E39-'Swap - Encargos'!$M39-'Swap - Encargos'!$L39)+('Swap - Encargos'!AA39)</f>
        <v>143</v>
      </c>
      <c r="O122" s="4">
        <f>Forward!O122+(-'Swap - Encargos'!F39-'Swap - Encargos'!$M39-'Swap - Encargos'!$L39)+('Swap - Encargos'!AB39)</f>
        <v>180</v>
      </c>
      <c r="P122" s="4">
        <f>Forward!P122+(-'Swap - Encargos'!G39-'Swap - Encargos'!$M39-'Swap - Encargos'!$L39)+('Swap - Encargos'!AC39)</f>
        <v>163</v>
      </c>
      <c r="Q122" s="4">
        <f>Forward!Q122+(-'Swap - Encargos'!H39-'Swap - Encargos'!$M39-'Swap - Encargos'!$L39)+('Swap - Encargos'!AD39)</f>
        <v>155</v>
      </c>
      <c r="R122" s="4">
        <f>Forward!R122+(-'Swap - Encargos'!I39-'Swap - Encargos'!$M39-'Swap - Encargos'!$L39)+('Swap - Encargos'!AE39)</f>
        <v>154</v>
      </c>
      <c r="S122" s="4">
        <f>Forward!S122+(-'Swap - Encargos'!J39-'Swap - Encargos'!$M39-'Swap - Encargos'!$L39)+('Swap - Encargos'!AF39)</f>
        <v>152</v>
      </c>
      <c r="T122" s="4">
        <f>Forward!T122+(-'Swap - Encargos'!K39-'Swap - Encargos'!$M39-'Swap - Encargos'!$L39)+('Swap - Encargos'!AG39)</f>
        <v>148</v>
      </c>
      <c r="U122" s="4">
        <f>Forward!U122</f>
        <v>0</v>
      </c>
      <c r="V122" s="6"/>
      <c r="W122" s="20">
        <f t="shared" si="0"/>
        <v>162</v>
      </c>
      <c r="X122" s="20">
        <f t="shared" si="1"/>
        <v>172.52674897119346</v>
      </c>
      <c r="Y122" s="23">
        <f t="shared" si="2"/>
        <v>159</v>
      </c>
      <c r="Z122" s="23">
        <f t="shared" si="3"/>
        <v>169.58148148148152</v>
      </c>
      <c r="AA122" s="4">
        <f>IF(MONTH($C122)=1,Forward!AA122,AA121)</f>
        <v>18.850000000000001</v>
      </c>
      <c r="AB122" s="4">
        <f>IF(MONTH($C122)=1,Forward!AB122,AB121)</f>
        <v>44.63</v>
      </c>
      <c r="AC122" s="4">
        <f>IF(MONTH($C122)=1,Forward!AC122,AC121)</f>
        <v>78.77</v>
      </c>
      <c r="AD122" s="4">
        <f>IF(MONTH($C122)=1,Forward!AD122,AD121)</f>
        <v>390</v>
      </c>
      <c r="AE122" s="4">
        <f>AD122*(1-3%)</f>
        <v>378.3</v>
      </c>
      <c r="AF122" s="8">
        <f t="shared" si="4"/>
        <v>397.15000000000003</v>
      </c>
      <c r="AG122" s="14">
        <f t="shared" si="5"/>
        <v>422.93</v>
      </c>
      <c r="AH122" s="8">
        <f t="shared" si="6"/>
        <v>457.07</v>
      </c>
      <c r="AI122" s="25">
        <f t="shared" si="7"/>
        <v>216.3</v>
      </c>
      <c r="AJ122" s="9">
        <f t="shared" si="8"/>
        <v>0.57176843774781916</v>
      </c>
      <c r="AK122" s="9">
        <f t="shared" si="9"/>
        <v>0.57176843774781916</v>
      </c>
      <c r="AL122" s="9">
        <f t="shared" si="10"/>
        <v>0</v>
      </c>
      <c r="AM122" s="14">
        <f>Forward!AI122</f>
        <v>175</v>
      </c>
      <c r="AN122" s="14">
        <f>Forward!AJ122</f>
        <v>199</v>
      </c>
      <c r="AO122" s="14">
        <f>Forward!AK122</f>
        <v>180</v>
      </c>
      <c r="AP122" s="14">
        <f>Forward!AL122</f>
        <v>175</v>
      </c>
      <c r="AQ122" s="14">
        <f>Forward!AM122</f>
        <v>170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Forward!N123+(-'Swap - Encargos'!E40-'Swap - Encargos'!$M40-'Swap - Encargos'!$L40)+('Swap - Encargos'!AA40)</f>
        <v>199</v>
      </c>
      <c r="O123" s="4">
        <f>Forward!O123+(-'Swap - Encargos'!F40-'Swap - Encargos'!$M40-'Swap - Encargos'!$L40)+('Swap - Encargos'!AB40)</f>
        <v>193</v>
      </c>
      <c r="P123" s="4">
        <f>Forward!P123+(-'Swap - Encargos'!G40-'Swap - Encargos'!$M40-'Swap - Encargos'!$L40)+('Swap - Encargos'!AC40)</f>
        <v>178</v>
      </c>
      <c r="Q123" s="4">
        <f>Forward!Q123+(-'Swap - Encargos'!H40-'Swap - Encargos'!$M40-'Swap - Encargos'!$L40)+('Swap - Encargos'!AD40)</f>
        <v>166</v>
      </c>
      <c r="R123" s="4">
        <f>Forward!R123+(-'Swap - Encargos'!I40-'Swap - Encargos'!$M40-'Swap - Encargos'!$L40)+('Swap - Encargos'!AE40)</f>
        <v>160</v>
      </c>
      <c r="S123" s="4">
        <f>Forward!S123+(-'Swap - Encargos'!J40-'Swap - Encargos'!$M40-'Swap - Encargos'!$L40)+('Swap - Encargos'!AF40)</f>
        <v>157</v>
      </c>
      <c r="T123" s="4">
        <f>Forward!T123+(-'Swap - Encargos'!K40-'Swap - Encargos'!$M40-'Swap - Encargos'!$L40)+('Swap - Encargos'!AG40)</f>
        <v>148</v>
      </c>
      <c r="U123" s="4">
        <f>Forward!U123</f>
        <v>0</v>
      </c>
      <c r="V123" s="6"/>
      <c r="W123" s="20">
        <f t="shared" si="0"/>
        <v>189.08333333333334</v>
      </c>
      <c r="X123" s="20">
        <f t="shared" si="1"/>
        <v>172.52674897119346</v>
      </c>
      <c r="Y123" s="23">
        <f t="shared" si="2"/>
        <v>178.5</v>
      </c>
      <c r="Z123" s="23">
        <f t="shared" si="3"/>
        <v>169.58148148148152</v>
      </c>
      <c r="AA123" s="4">
        <f>IF(MONTH($C123)=1,Forward!AA123,AA122)</f>
        <v>18.850000000000001</v>
      </c>
      <c r="AB123" s="4">
        <f>IF(MONTH($C123)=1,Forward!AB123,AB122)</f>
        <v>44.63</v>
      </c>
      <c r="AC123" s="4">
        <f>IF(MONTH($C123)=1,Forward!AC123,AC122)</f>
        <v>78.77</v>
      </c>
      <c r="AD123" s="4">
        <f>IF(MONTH($C123)=1,Forward!AD123,AD122)</f>
        <v>390</v>
      </c>
      <c r="AE123" s="4">
        <f t="shared" ref="AE123:AE133" si="14">AD123*(1-3%)</f>
        <v>378.3</v>
      </c>
      <c r="AF123" s="8">
        <f t="shared" si="4"/>
        <v>397.15000000000003</v>
      </c>
      <c r="AG123" s="14">
        <f t="shared" si="5"/>
        <v>422.93</v>
      </c>
      <c r="AH123" s="8">
        <f t="shared" si="6"/>
        <v>457.07</v>
      </c>
      <c r="AI123" s="25">
        <f t="shared" si="7"/>
        <v>189.21666666666667</v>
      </c>
      <c r="AJ123" s="9">
        <f t="shared" si="8"/>
        <v>0.50017622698035069</v>
      </c>
      <c r="AK123" s="9">
        <f t="shared" si="9"/>
        <v>0.50017622698035069</v>
      </c>
      <c r="AL123" s="9">
        <f t="shared" si="10"/>
        <v>0</v>
      </c>
      <c r="AM123" s="14">
        <f>Forward!AI123</f>
        <v>227</v>
      </c>
      <c r="AN123" s="14">
        <f>Forward!AJ123</f>
        <v>219</v>
      </c>
      <c r="AO123" s="14">
        <f>Forward!AK123</f>
        <v>198</v>
      </c>
      <c r="AP123" s="14">
        <f>Forward!AL123</f>
        <v>183</v>
      </c>
      <c r="AQ123" s="14">
        <f>Forward!AM123</f>
        <v>178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Forward!N124+(-'Swap - Encargos'!E41-'Swap - Encargos'!$M41-'Swap - Encargos'!$L41)+('Swap - Encargos'!AA41)</f>
        <v>269</v>
      </c>
      <c r="O124" s="4">
        <f>Forward!O124+(-'Swap - Encargos'!F41-'Swap - Encargos'!$M41-'Swap - Encargos'!$L41)+('Swap - Encargos'!AB41)</f>
        <v>218</v>
      </c>
      <c r="P124" s="4">
        <f>Forward!P124+(-'Swap - Encargos'!G41-'Swap - Encargos'!$M41-'Swap - Encargos'!$L41)+('Swap - Encargos'!AC41)</f>
        <v>178</v>
      </c>
      <c r="Q124" s="4">
        <f>Forward!Q124+(-'Swap - Encargos'!H41-'Swap - Encargos'!$M41-'Swap - Encargos'!$L41)+('Swap - Encargos'!AD41)</f>
        <v>170</v>
      </c>
      <c r="R124" s="4">
        <f>Forward!R124+(-'Swap - Encargos'!I41-'Swap - Encargos'!$M41-'Swap - Encargos'!$L41)+('Swap - Encargos'!AE41)</f>
        <v>170</v>
      </c>
      <c r="S124" s="4">
        <f>Forward!S124+(-'Swap - Encargos'!J41-'Swap - Encargos'!$M41-'Swap - Encargos'!$L41)+('Swap - Encargos'!AF41)</f>
        <v>169</v>
      </c>
      <c r="T124" s="4">
        <f>Forward!T124+(-'Swap - Encargos'!K41-'Swap - Encargos'!$M41-'Swap - Encargos'!$L41)+('Swap - Encargos'!AG41)</f>
        <v>156</v>
      </c>
      <c r="U124" s="4">
        <f>Forward!U124</f>
        <v>0</v>
      </c>
      <c r="V124" s="6"/>
      <c r="W124" s="20">
        <f t="shared" si="0"/>
        <v>216.16666666666666</v>
      </c>
      <c r="X124" s="20">
        <f t="shared" si="1"/>
        <v>172.52674897119346</v>
      </c>
      <c r="Y124" s="23">
        <f t="shared" si="2"/>
        <v>197.66666666666666</v>
      </c>
      <c r="Z124" s="23">
        <f t="shared" si="3"/>
        <v>169.58148148148152</v>
      </c>
      <c r="AA124" s="4">
        <f>IF(MONTH($C124)=1,Forward!AA124,AA123)</f>
        <v>18.850000000000001</v>
      </c>
      <c r="AB124" s="4">
        <f>IF(MONTH($C124)=1,Forward!AB124,AB123)</f>
        <v>44.63</v>
      </c>
      <c r="AC124" s="4">
        <f>IF(MONTH($C124)=1,Forward!AC124,AC123)</f>
        <v>78.77</v>
      </c>
      <c r="AD124" s="4">
        <f>IF(MONTH($C124)=1,Forward!AD124,AD123)</f>
        <v>390</v>
      </c>
      <c r="AE124" s="4">
        <f t="shared" si="14"/>
        <v>378.3</v>
      </c>
      <c r="AF124" s="8">
        <f t="shared" si="4"/>
        <v>397.15000000000003</v>
      </c>
      <c r="AG124" s="14">
        <f t="shared" si="5"/>
        <v>422.93</v>
      </c>
      <c r="AH124" s="8">
        <f t="shared" si="6"/>
        <v>457.07</v>
      </c>
      <c r="AI124" s="25">
        <f t="shared" si="7"/>
        <v>162.13333333333335</v>
      </c>
      <c r="AJ124" s="9">
        <f t="shared" si="8"/>
        <v>0.42858401621288222</v>
      </c>
      <c r="AK124" s="9">
        <f t="shared" si="9"/>
        <v>0.42858401621288222</v>
      </c>
      <c r="AL124" s="9">
        <f t="shared" si="10"/>
        <v>0</v>
      </c>
      <c r="AM124" s="14">
        <f>Forward!AI124</f>
        <v>322</v>
      </c>
      <c r="AN124" s="14">
        <f>Forward!AJ124</f>
        <v>242</v>
      </c>
      <c r="AO124" s="14">
        <f>Forward!AK124</f>
        <v>206</v>
      </c>
      <c r="AP124" s="14">
        <f>Forward!AL124</f>
        <v>191</v>
      </c>
      <c r="AQ124" s="14">
        <f>Forward!AM124</f>
        <v>186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Forward!N125+(-'Swap - Encargos'!E42-'Swap - Encargos'!$M42-'Swap - Encargos'!$L42)+('Swap - Encargos'!AA42)</f>
        <v>273</v>
      </c>
      <c r="O125" s="4">
        <f>Forward!O125+(-'Swap - Encargos'!F42-'Swap - Encargos'!$M42-'Swap - Encargos'!$L42)+('Swap - Encargos'!AB42)</f>
        <v>220</v>
      </c>
      <c r="P125" s="4">
        <f>Forward!P125+(-'Swap - Encargos'!G42-'Swap - Encargos'!$M42-'Swap - Encargos'!$L42)+('Swap - Encargos'!AC42)</f>
        <v>173</v>
      </c>
      <c r="Q125" s="4">
        <f>Forward!Q125+(-'Swap - Encargos'!H42-'Swap - Encargos'!$M42-'Swap - Encargos'!$L42)+('Swap - Encargos'!AD42)</f>
        <v>162</v>
      </c>
      <c r="R125" s="4">
        <f>Forward!R125+(-'Swap - Encargos'!I42-'Swap - Encargos'!$M42-'Swap - Encargos'!$L42)+('Swap - Encargos'!AE42)</f>
        <v>171</v>
      </c>
      <c r="S125" s="4">
        <f>Forward!S125+(-'Swap - Encargos'!J42-'Swap - Encargos'!$M42-'Swap - Encargos'!$L42)+('Swap - Encargos'!AF42)</f>
        <v>170</v>
      </c>
      <c r="T125" s="4">
        <f>Forward!T125+(-'Swap - Encargos'!K42-'Swap - Encargos'!$M42-'Swap - Encargos'!$L42)+('Swap - Encargos'!AG42)</f>
        <v>163</v>
      </c>
      <c r="U125" s="4">
        <f>Forward!U125</f>
        <v>0</v>
      </c>
      <c r="V125" s="6"/>
      <c r="W125" s="20">
        <f t="shared" si="0"/>
        <v>212.75</v>
      </c>
      <c r="X125" s="20">
        <f t="shared" si="1"/>
        <v>172.52674897119346</v>
      </c>
      <c r="Y125" s="23">
        <f t="shared" si="2"/>
        <v>194.65</v>
      </c>
      <c r="Z125" s="23">
        <f t="shared" si="3"/>
        <v>169.58148148148152</v>
      </c>
      <c r="AA125" s="4">
        <f>IF(MONTH($C125)=1,Forward!AA125,AA124)</f>
        <v>18.850000000000001</v>
      </c>
      <c r="AB125" s="4">
        <f>IF(MONTH($C125)=1,Forward!AB125,AB124)</f>
        <v>44.63</v>
      </c>
      <c r="AC125" s="4">
        <f>IF(MONTH($C125)=1,Forward!AC125,AC124)</f>
        <v>78.77</v>
      </c>
      <c r="AD125" s="4">
        <f>IF(MONTH($C125)=1,Forward!AD125,AD124)</f>
        <v>390</v>
      </c>
      <c r="AE125" s="4">
        <f t="shared" si="14"/>
        <v>378.3</v>
      </c>
      <c r="AF125" s="8">
        <f t="shared" si="4"/>
        <v>397.15000000000003</v>
      </c>
      <c r="AG125" s="14">
        <f t="shared" si="5"/>
        <v>422.93</v>
      </c>
      <c r="AH125" s="8">
        <f t="shared" si="6"/>
        <v>457.07</v>
      </c>
      <c r="AI125" s="25">
        <f t="shared" si="7"/>
        <v>165.55</v>
      </c>
      <c r="AJ125" s="9">
        <f t="shared" si="8"/>
        <v>0.43761564895585514</v>
      </c>
      <c r="AK125" s="9">
        <f t="shared" si="9"/>
        <v>0.43761564895585514</v>
      </c>
      <c r="AL125" s="9">
        <f t="shared" si="10"/>
        <v>0</v>
      </c>
      <c r="AM125" s="14">
        <f>Forward!AI125</f>
        <v>370</v>
      </c>
      <c r="AN125" s="14">
        <f>Forward!AJ125</f>
        <v>273</v>
      </c>
      <c r="AO125" s="14">
        <f>Forward!AK125</f>
        <v>218</v>
      </c>
      <c r="AP125" s="14">
        <f>Forward!AL125</f>
        <v>199</v>
      </c>
      <c r="AQ125" s="14">
        <f>Forward!AM125</f>
        <v>194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Forward!N126+(-'Swap - Encargos'!E43-'Swap - Encargos'!$M43-'Swap - Encargos'!$L43)+('Swap - Encargos'!AA43)</f>
        <v>290</v>
      </c>
      <c r="O126" s="4">
        <f>Forward!O126+(-'Swap - Encargos'!F43-'Swap - Encargos'!$M43-'Swap - Encargos'!$L43)+('Swap - Encargos'!AB43)</f>
        <v>226</v>
      </c>
      <c r="P126" s="4">
        <f>Forward!P126+(-'Swap - Encargos'!G43-'Swap - Encargos'!$M43-'Swap - Encargos'!$L43)+('Swap - Encargos'!AC43)</f>
        <v>175</v>
      </c>
      <c r="Q126" s="4">
        <f>Forward!Q126+(-'Swap - Encargos'!H43-'Swap - Encargos'!$M43-'Swap - Encargos'!$L43)+('Swap - Encargos'!AD43)</f>
        <v>164</v>
      </c>
      <c r="R126" s="4">
        <f>Forward!R126+(-'Swap - Encargos'!I43-'Swap - Encargos'!$M43-'Swap - Encargos'!$L43)+('Swap - Encargos'!AE43)</f>
        <v>170</v>
      </c>
      <c r="S126" s="4">
        <f>Forward!S126+(-'Swap - Encargos'!J43-'Swap - Encargos'!$M43-'Swap - Encargos'!$L43)+('Swap - Encargos'!AF43)</f>
        <v>174</v>
      </c>
      <c r="T126" s="4">
        <f>Forward!T126+(-'Swap - Encargos'!K43-'Swap - Encargos'!$M43-'Swap - Encargos'!$L43)+('Swap - Encargos'!AG43)</f>
        <v>163</v>
      </c>
      <c r="U126" s="4">
        <f>Forward!U126</f>
        <v>0</v>
      </c>
      <c r="V126" s="6"/>
      <c r="W126" s="20">
        <f t="shared" si="0"/>
        <v>216.33333333333334</v>
      </c>
      <c r="X126" s="20">
        <f t="shared" si="1"/>
        <v>172.52674897119346</v>
      </c>
      <c r="Y126" s="23">
        <f t="shared" si="2"/>
        <v>197.26666666666668</v>
      </c>
      <c r="Z126" s="23">
        <f t="shared" si="3"/>
        <v>169.58148148148152</v>
      </c>
      <c r="AA126" s="4">
        <f>IF(MONTH($C126)=1,Forward!AA126,AA125)</f>
        <v>18.850000000000001</v>
      </c>
      <c r="AB126" s="4">
        <f>IF(MONTH($C126)=1,Forward!AB126,AB125)</f>
        <v>44.63</v>
      </c>
      <c r="AC126" s="4">
        <f>IF(MONTH($C126)=1,Forward!AC126,AC125)</f>
        <v>78.77</v>
      </c>
      <c r="AD126" s="4">
        <f>IF(MONTH($C126)=1,Forward!AD126,AD125)</f>
        <v>390</v>
      </c>
      <c r="AE126" s="4">
        <f t="shared" si="14"/>
        <v>378.3</v>
      </c>
      <c r="AF126" s="8">
        <f t="shared" si="4"/>
        <v>397.15000000000003</v>
      </c>
      <c r="AG126" s="14">
        <f t="shared" si="5"/>
        <v>422.93</v>
      </c>
      <c r="AH126" s="8">
        <f t="shared" si="6"/>
        <v>457.07</v>
      </c>
      <c r="AI126" s="25">
        <f t="shared" si="7"/>
        <v>161.96666666666667</v>
      </c>
      <c r="AJ126" s="9">
        <f t="shared" si="8"/>
        <v>0.42814344876200544</v>
      </c>
      <c r="AK126" s="9">
        <f t="shared" si="9"/>
        <v>0.42814344876200544</v>
      </c>
      <c r="AL126" s="9">
        <f t="shared" si="10"/>
        <v>0</v>
      </c>
      <c r="AM126" s="14">
        <f>Forward!AI126</f>
        <v>356</v>
      </c>
      <c r="AN126" s="14">
        <f>Forward!AJ126</f>
        <v>271</v>
      </c>
      <c r="AO126" s="14">
        <f>Forward!AK126</f>
        <v>221</v>
      </c>
      <c r="AP126" s="14">
        <f>Forward!AL126</f>
        <v>201</v>
      </c>
      <c r="AQ126" s="14">
        <f>Forward!AM126</f>
        <v>196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Forward!N127+(-'Swap - Encargos'!E44-'Swap - Encargos'!$M44-'Swap - Encargos'!$L44)+('Swap - Encargos'!AA44)</f>
        <v>305</v>
      </c>
      <c r="O127" s="4">
        <f>Forward!O127+(-'Swap - Encargos'!F44-'Swap - Encargos'!$M44-'Swap - Encargos'!$L44)+('Swap - Encargos'!AB44)</f>
        <v>240</v>
      </c>
      <c r="P127" s="4">
        <f>Forward!P127+(-'Swap - Encargos'!G44-'Swap - Encargos'!$M44-'Swap - Encargos'!$L44)+('Swap - Encargos'!AC44)</f>
        <v>181</v>
      </c>
      <c r="Q127" s="4">
        <f>Forward!Q127+(-'Swap - Encargos'!H44-'Swap - Encargos'!$M44-'Swap - Encargos'!$L44)+('Swap - Encargos'!AD44)</f>
        <v>170</v>
      </c>
      <c r="R127" s="4">
        <f>Forward!R127+(-'Swap - Encargos'!I44-'Swap - Encargos'!$M44-'Swap - Encargos'!$L44)+('Swap - Encargos'!AE44)</f>
        <v>178</v>
      </c>
      <c r="S127" s="4">
        <f>Forward!S127+(-'Swap - Encargos'!J44-'Swap - Encargos'!$M44-'Swap - Encargos'!$L44)+('Swap - Encargos'!AF44)</f>
        <v>175</v>
      </c>
      <c r="T127" s="4">
        <f>Forward!T127+(-'Swap - Encargos'!K44-'Swap - Encargos'!$M44-'Swap - Encargos'!$L44)+('Swap - Encargos'!AG44)</f>
        <v>164</v>
      </c>
      <c r="U127" s="4">
        <f>Forward!U127</f>
        <v>0</v>
      </c>
      <c r="V127" s="6"/>
      <c r="W127" s="20">
        <f t="shared" si="0"/>
        <v>223.25</v>
      </c>
      <c r="X127" s="20">
        <f t="shared" si="1"/>
        <v>172.52674897119346</v>
      </c>
      <c r="Y127" s="23">
        <f t="shared" si="2"/>
        <v>203.96666666666667</v>
      </c>
      <c r="Z127" s="23">
        <f t="shared" si="3"/>
        <v>169.58148148148152</v>
      </c>
      <c r="AA127" s="4">
        <f>IF(MONTH($C127)=1,Forward!AA127,AA126)</f>
        <v>18.850000000000001</v>
      </c>
      <c r="AB127" s="4">
        <f>IF(MONTH($C127)=1,Forward!AB127,AB126)</f>
        <v>44.63</v>
      </c>
      <c r="AC127" s="4">
        <f>IF(MONTH($C127)=1,Forward!AC127,AC126)</f>
        <v>78.77</v>
      </c>
      <c r="AD127" s="4">
        <f>IF(MONTH($C127)=1,Forward!AD127,AD126)</f>
        <v>390</v>
      </c>
      <c r="AE127" s="4">
        <f t="shared" si="14"/>
        <v>378.3</v>
      </c>
      <c r="AF127" s="8">
        <f t="shared" si="4"/>
        <v>397.15000000000003</v>
      </c>
      <c r="AG127" s="14">
        <f t="shared" si="5"/>
        <v>422.93</v>
      </c>
      <c r="AH127" s="8">
        <f t="shared" si="6"/>
        <v>457.07</v>
      </c>
      <c r="AI127" s="25">
        <f t="shared" si="7"/>
        <v>155.05000000000001</v>
      </c>
      <c r="AJ127" s="9">
        <f t="shared" si="8"/>
        <v>0.40985989955062124</v>
      </c>
      <c r="AK127" s="9">
        <f t="shared" si="9"/>
        <v>0.40985989955062124</v>
      </c>
      <c r="AL127" s="9">
        <f t="shared" si="10"/>
        <v>0</v>
      </c>
      <c r="AM127" s="14">
        <f>Forward!AI127</f>
        <v>364</v>
      </c>
      <c r="AN127" s="14">
        <f>Forward!AJ127</f>
        <v>281</v>
      </c>
      <c r="AO127" s="14">
        <f>Forward!AK127</f>
        <v>220</v>
      </c>
      <c r="AP127" s="14">
        <f>Forward!AL127</f>
        <v>202</v>
      </c>
      <c r="AQ127" s="14">
        <f>Forward!AM127</f>
        <v>197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Forward!N128+(-'Swap - Encargos'!E45-'Swap - Encargos'!$M45-'Swap - Encargos'!$L45)+('Swap - Encargos'!AA45)</f>
        <v>271</v>
      </c>
      <c r="O128" s="4">
        <f>Forward!O128+(-'Swap - Encargos'!F45-'Swap - Encargos'!$M45-'Swap - Encargos'!$L45)+('Swap - Encargos'!AB45)</f>
        <v>230</v>
      </c>
      <c r="P128" s="4">
        <f>Forward!P128+(-'Swap - Encargos'!G45-'Swap - Encargos'!$M45-'Swap - Encargos'!$L45)+('Swap - Encargos'!AC45)</f>
        <v>193</v>
      </c>
      <c r="Q128" s="4">
        <f>Forward!Q128+(-'Swap - Encargos'!H45-'Swap - Encargos'!$M45-'Swap - Encargos'!$L45)+('Swap - Encargos'!AD45)</f>
        <v>174</v>
      </c>
      <c r="R128" s="4">
        <f>Forward!R128+(-'Swap - Encargos'!I45-'Swap - Encargos'!$M45-'Swap - Encargos'!$L45)+('Swap - Encargos'!AE45)</f>
        <v>177</v>
      </c>
      <c r="S128" s="4">
        <f>Forward!S128+(-'Swap - Encargos'!J45-'Swap - Encargos'!$M45-'Swap - Encargos'!$L45)+('Swap - Encargos'!AF45)</f>
        <v>174</v>
      </c>
      <c r="T128" s="4">
        <f>Forward!T128+(-'Swap - Encargos'!K45-'Swap - Encargos'!$M45-'Swap - Encargos'!$L45)+('Swap - Encargos'!AG45)</f>
        <v>162</v>
      </c>
      <c r="U128" s="4">
        <f>Forward!U128</f>
        <v>0</v>
      </c>
      <c r="V128" s="6"/>
      <c r="W128" s="20">
        <f t="shared" si="0"/>
        <v>215.16666666666666</v>
      </c>
      <c r="X128" s="20">
        <f t="shared" si="1"/>
        <v>172.52674897119346</v>
      </c>
      <c r="Y128" s="23">
        <f t="shared" si="2"/>
        <v>199.3</v>
      </c>
      <c r="Z128" s="23">
        <f t="shared" si="3"/>
        <v>169.58148148148152</v>
      </c>
      <c r="AA128" s="4">
        <f>IF(MONTH($C128)=1,Forward!AA128,AA127)</f>
        <v>18.850000000000001</v>
      </c>
      <c r="AB128" s="4">
        <f>IF(MONTH($C128)=1,Forward!AB128,AB127)</f>
        <v>44.63</v>
      </c>
      <c r="AC128" s="4">
        <f>IF(MONTH($C128)=1,Forward!AC128,AC127)</f>
        <v>78.77</v>
      </c>
      <c r="AD128" s="4">
        <f>IF(MONTH($C128)=1,Forward!AD128,AD127)</f>
        <v>390</v>
      </c>
      <c r="AE128" s="4">
        <f t="shared" si="14"/>
        <v>378.3</v>
      </c>
      <c r="AF128" s="8">
        <f t="shared" si="4"/>
        <v>397.15000000000003</v>
      </c>
      <c r="AG128" s="14">
        <f t="shared" si="5"/>
        <v>422.93</v>
      </c>
      <c r="AH128" s="8">
        <f t="shared" si="6"/>
        <v>457.07</v>
      </c>
      <c r="AI128" s="25">
        <f t="shared" si="7"/>
        <v>163.13333333333335</v>
      </c>
      <c r="AJ128" s="9">
        <f t="shared" si="8"/>
        <v>0.43122742091814259</v>
      </c>
      <c r="AK128" s="9">
        <f t="shared" si="9"/>
        <v>0.43122742091814259</v>
      </c>
      <c r="AL128" s="9">
        <f t="shared" si="10"/>
        <v>0</v>
      </c>
      <c r="AM128" s="14">
        <f>Forward!AI128</f>
        <v>316</v>
      </c>
      <c r="AN128" s="14">
        <f>Forward!AJ128</f>
        <v>276</v>
      </c>
      <c r="AO128" s="14">
        <f>Forward!AK128</f>
        <v>224</v>
      </c>
      <c r="AP128" s="14">
        <f>Forward!AL128</f>
        <v>204</v>
      </c>
      <c r="AQ128" s="14">
        <f>Forward!AM128</f>
        <v>199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Forward!N129+(-'Swap - Encargos'!E46-'Swap - Encargos'!$M46-'Swap - Encargos'!$L46)+('Swap - Encargos'!AA46)</f>
        <v>248</v>
      </c>
      <c r="O129" s="4">
        <f>Forward!O129+(-'Swap - Encargos'!F46-'Swap - Encargos'!$M46-'Swap - Encargos'!$L46)+('Swap - Encargos'!AB46)</f>
        <v>212</v>
      </c>
      <c r="P129" s="4">
        <f>Forward!P129+(-'Swap - Encargos'!G46-'Swap - Encargos'!$M46-'Swap - Encargos'!$L46)+('Swap - Encargos'!AC46)</f>
        <v>187</v>
      </c>
      <c r="Q129" s="4">
        <f>Forward!Q129+(-'Swap - Encargos'!H46-'Swap - Encargos'!$M46-'Swap - Encargos'!$L46)+('Swap - Encargos'!AD46)</f>
        <v>169</v>
      </c>
      <c r="R129" s="4">
        <f>Forward!R129+(-'Swap - Encargos'!I46-'Swap - Encargos'!$M46-'Swap - Encargos'!$L46)+('Swap - Encargos'!AE46)</f>
        <v>180</v>
      </c>
      <c r="S129" s="4">
        <f>Forward!S129+(-'Swap - Encargos'!J46-'Swap - Encargos'!$M46-'Swap - Encargos'!$L46)+('Swap - Encargos'!AF46)</f>
        <v>174</v>
      </c>
      <c r="T129" s="4">
        <f>Forward!T129+(-'Swap - Encargos'!K46-'Swap - Encargos'!$M46-'Swap - Encargos'!$L46)+('Swap - Encargos'!AG46)</f>
        <v>168</v>
      </c>
      <c r="U129" s="4">
        <f>Forward!U129</f>
        <v>0</v>
      </c>
      <c r="V129" s="6"/>
      <c r="W129" s="20">
        <f t="shared" si="0"/>
        <v>200.30555555555554</v>
      </c>
      <c r="X129" s="20">
        <f t="shared" si="1"/>
        <v>172.52674897119346</v>
      </c>
      <c r="Y129" s="23">
        <f t="shared" si="2"/>
        <v>190.56666666666666</v>
      </c>
      <c r="Z129" s="23">
        <f t="shared" si="3"/>
        <v>169.58148148148152</v>
      </c>
      <c r="AA129" s="4">
        <f>IF(MONTH($C129)=1,Forward!AA129,AA128)</f>
        <v>18.850000000000001</v>
      </c>
      <c r="AB129" s="4">
        <f>IF(MONTH($C129)=1,Forward!AB129,AB128)</f>
        <v>44.63</v>
      </c>
      <c r="AC129" s="4">
        <f>IF(MONTH($C129)=1,Forward!AC129,AC128)</f>
        <v>78.77</v>
      </c>
      <c r="AD129" s="4">
        <f>IF(MONTH($C129)=1,Forward!AD129,AD128)</f>
        <v>390</v>
      </c>
      <c r="AE129" s="4">
        <f t="shared" si="14"/>
        <v>378.3</v>
      </c>
      <c r="AF129" s="8">
        <f t="shared" si="4"/>
        <v>397.15000000000003</v>
      </c>
      <c r="AG129" s="14">
        <f t="shared" si="5"/>
        <v>422.93</v>
      </c>
      <c r="AH129" s="8">
        <f t="shared" si="6"/>
        <v>457.07</v>
      </c>
      <c r="AI129" s="25">
        <f t="shared" si="7"/>
        <v>177.99444444444447</v>
      </c>
      <c r="AJ129" s="9">
        <f t="shared" si="8"/>
        <v>0.47051135195465099</v>
      </c>
      <c r="AK129" s="9">
        <f t="shared" si="9"/>
        <v>0.47051135195465099</v>
      </c>
      <c r="AL129" s="9">
        <f t="shared" si="10"/>
        <v>0</v>
      </c>
      <c r="AM129" s="14">
        <f>Forward!AI129</f>
        <v>293</v>
      </c>
      <c r="AN129" s="14">
        <f>Forward!AJ129</f>
        <v>268</v>
      </c>
      <c r="AO129" s="14">
        <f>Forward!AK129</f>
        <v>226</v>
      </c>
      <c r="AP129" s="14">
        <f>Forward!AL129</f>
        <v>205</v>
      </c>
      <c r="AQ129" s="14">
        <f>Forward!AM129</f>
        <v>200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Forward!N130+(-'Swap - Encargos'!E47-'Swap - Encargos'!$M47-'Swap - Encargos'!$L47)+('Swap - Encargos'!AA47)</f>
        <v>299</v>
      </c>
      <c r="O130" s="4">
        <f>Forward!O130+(-'Swap - Encargos'!F47-'Swap - Encargos'!$M47-'Swap - Encargos'!$L47)+('Swap - Encargos'!AB47)</f>
        <v>230</v>
      </c>
      <c r="P130" s="4">
        <f>Forward!P130+(-'Swap - Encargos'!G47-'Swap - Encargos'!$M47-'Swap - Encargos'!$L47)+('Swap - Encargos'!AC47)</f>
        <v>189</v>
      </c>
      <c r="Q130" s="4">
        <f>Forward!Q130+(-'Swap - Encargos'!H47-'Swap - Encargos'!$M47-'Swap - Encargos'!$L47)+('Swap - Encargos'!AD47)</f>
        <v>178</v>
      </c>
      <c r="R130" s="4">
        <f>Forward!R130+(-'Swap - Encargos'!I47-'Swap - Encargos'!$M47-'Swap - Encargos'!$L47)+('Swap - Encargos'!AE47)</f>
        <v>188</v>
      </c>
      <c r="S130" s="4">
        <f>Forward!S130+(-'Swap - Encargos'!J47-'Swap - Encargos'!$M47-'Swap - Encargos'!$L47)+('Swap - Encargos'!AF47)</f>
        <v>189</v>
      </c>
      <c r="T130" s="4">
        <f>Forward!T130+(-'Swap - Encargos'!K47-'Swap - Encargos'!$M47-'Swap - Encargos'!$L47)+('Swap - Encargos'!AG47)</f>
        <v>181</v>
      </c>
      <c r="U130" s="4">
        <f>Forward!U130</f>
        <v>0</v>
      </c>
      <c r="V130" s="6"/>
      <c r="W130" s="20">
        <f t="shared" si="0"/>
        <v>212.44444444444446</v>
      </c>
      <c r="X130" s="20">
        <f t="shared" si="1"/>
        <v>172.52674897119346</v>
      </c>
      <c r="Y130" s="23">
        <f t="shared" si="2"/>
        <v>202.13333333333333</v>
      </c>
      <c r="Z130" s="23">
        <f t="shared" si="3"/>
        <v>169.58148148148152</v>
      </c>
      <c r="AA130" s="4">
        <f>IF(MONTH($C130)=1,Forward!AA130,AA129)</f>
        <v>18.850000000000001</v>
      </c>
      <c r="AB130" s="4">
        <f>IF(MONTH($C130)=1,Forward!AB130,AB129)</f>
        <v>44.63</v>
      </c>
      <c r="AC130" s="4">
        <f>IF(MONTH($C130)=1,Forward!AC130,AC129)</f>
        <v>78.77</v>
      </c>
      <c r="AD130" s="4">
        <f>IF(MONTH($C130)=1,Forward!AD130,AD129)</f>
        <v>390</v>
      </c>
      <c r="AE130" s="4">
        <f t="shared" si="14"/>
        <v>378.3</v>
      </c>
      <c r="AF130" s="8">
        <f t="shared" si="4"/>
        <v>397.15000000000003</v>
      </c>
      <c r="AG130" s="14">
        <f t="shared" si="5"/>
        <v>422.93</v>
      </c>
      <c r="AH130" s="8">
        <f t="shared" si="6"/>
        <v>457.07</v>
      </c>
      <c r="AI130" s="25">
        <f t="shared" si="7"/>
        <v>165.85555555555555</v>
      </c>
      <c r="AJ130" s="9">
        <f t="shared" si="8"/>
        <v>0.43842335594912912</v>
      </c>
      <c r="AK130" s="9">
        <f t="shared" si="9"/>
        <v>0.43842335594912912</v>
      </c>
      <c r="AL130" s="9">
        <f t="shared" si="10"/>
        <v>0</v>
      </c>
      <c r="AM130" s="14">
        <f>Forward!AI130</f>
        <v>333</v>
      </c>
      <c r="AN130" s="14">
        <f>Forward!AJ130</f>
        <v>289</v>
      </c>
      <c r="AO130" s="14">
        <f>Forward!AK130</f>
        <v>241</v>
      </c>
      <c r="AP130" s="14">
        <f>Forward!AL130</f>
        <v>220</v>
      </c>
      <c r="AQ130" s="14">
        <f>Forward!AM130</f>
        <v>215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Forward!N131+(-'Swap - Encargos'!E48-'Swap - Encargos'!$M48-'Swap - Encargos'!$L48)+('Swap - Encargos'!AA48)</f>
        <v>293</v>
      </c>
      <c r="O131" s="4">
        <f>Forward!O131+(-'Swap - Encargos'!F48-'Swap - Encargos'!$M48-'Swap - Encargos'!$L48)+('Swap - Encargos'!AB48)</f>
        <v>210</v>
      </c>
      <c r="P131" s="4">
        <f>Forward!P131+(-'Swap - Encargos'!G48-'Swap - Encargos'!$M48-'Swap - Encargos'!$L48)+('Swap - Encargos'!AC48)</f>
        <v>189</v>
      </c>
      <c r="Q131" s="4">
        <f>Forward!Q131+(-'Swap - Encargos'!H48-'Swap - Encargos'!$M48-'Swap - Encargos'!$L48)+('Swap - Encargos'!AD48)</f>
        <v>194</v>
      </c>
      <c r="R131" s="4">
        <f>Forward!R131+(-'Swap - Encargos'!I48-'Swap - Encargos'!$M48-'Swap - Encargos'!$L48)+('Swap - Encargos'!AE48)</f>
        <v>198</v>
      </c>
      <c r="S131" s="4">
        <f>Forward!S131+(-'Swap - Encargos'!J48-'Swap - Encargos'!$M48-'Swap - Encargos'!$L48)+('Swap - Encargos'!AF48)</f>
        <v>200</v>
      </c>
      <c r="T131" s="4">
        <f>Forward!T131+(-'Swap - Encargos'!K48-'Swap - Encargos'!$M48-'Swap - Encargos'!$L48)+('Swap - Encargos'!AG48)</f>
        <v>190</v>
      </c>
      <c r="U131" s="4">
        <f>Forward!U131</f>
        <v>0</v>
      </c>
      <c r="V131" s="6"/>
      <c r="W131" s="20">
        <f t="shared" si="0"/>
        <v>205.91666666666666</v>
      </c>
      <c r="X131" s="20">
        <f t="shared" si="1"/>
        <v>172.52674897119346</v>
      </c>
      <c r="Y131" s="23">
        <f t="shared" si="2"/>
        <v>202.85</v>
      </c>
      <c r="Z131" s="23">
        <f t="shared" si="3"/>
        <v>169.58148148148152</v>
      </c>
      <c r="AA131" s="4">
        <f>IF(MONTH($C131)=1,Forward!AA131,AA130)</f>
        <v>18.850000000000001</v>
      </c>
      <c r="AB131" s="4">
        <f>IF(MONTH($C131)=1,Forward!AB131,AB130)</f>
        <v>44.63</v>
      </c>
      <c r="AC131" s="4">
        <f>IF(MONTH($C131)=1,Forward!AC131,AC130)</f>
        <v>78.77</v>
      </c>
      <c r="AD131" s="4">
        <f>IF(MONTH($C131)=1,Forward!AD131,AD130)</f>
        <v>390</v>
      </c>
      <c r="AE131" s="4">
        <f t="shared" si="14"/>
        <v>378.3</v>
      </c>
      <c r="AF131" s="8">
        <f t="shared" si="4"/>
        <v>397.15000000000003</v>
      </c>
      <c r="AG131" s="14">
        <f>$AE131+$AB131</f>
        <v>422.93</v>
      </c>
      <c r="AH131" s="8">
        <f t="shared" si="6"/>
        <v>457.07</v>
      </c>
      <c r="AI131" s="25">
        <f t="shared" si="7"/>
        <v>172.38333333333335</v>
      </c>
      <c r="AJ131" s="9">
        <f t="shared" si="8"/>
        <v>0.45567891444180109</v>
      </c>
      <c r="AK131" s="9">
        <f>IF(AJ131&gt;0,AJ131,0)</f>
        <v>0.45567891444180109</v>
      </c>
      <c r="AL131" s="9">
        <f>IF(AJ131&lt;0,AJ131,0)</f>
        <v>0</v>
      </c>
      <c r="AM131" s="14">
        <f>Forward!AI131</f>
        <v>322</v>
      </c>
      <c r="AN131" s="14">
        <f>Forward!AJ131</f>
        <v>281</v>
      </c>
      <c r="AO131" s="14">
        <f>Forward!AK131</f>
        <v>242</v>
      </c>
      <c r="AP131" s="14">
        <f>Forward!AL131</f>
        <v>230</v>
      </c>
      <c r="AQ131" s="14">
        <f>Forward!AM131</f>
        <v>225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Forward!N132+(-'Swap - Encargos'!E49-'Swap - Encargos'!$M49-'Swap - Encargos'!$L49)+('Swap - Encargos'!AA49)</f>
        <v>265</v>
      </c>
      <c r="O132" s="4">
        <f>Forward!O132+(-'Swap - Encargos'!F49-'Swap - Encargos'!$M49-'Swap - Encargos'!$L49)+('Swap - Encargos'!AB49)</f>
        <v>206</v>
      </c>
      <c r="P132" s="4">
        <f>Forward!P132+(-'Swap - Encargos'!G49-'Swap - Encargos'!$M49-'Swap - Encargos'!$L49)+('Swap - Encargos'!AC49)</f>
        <v>184</v>
      </c>
      <c r="Q132" s="4">
        <f>Forward!Q132+(-'Swap - Encargos'!H49-'Swap - Encargos'!$M49-'Swap - Encargos'!$L49)+('Swap - Encargos'!AD49)</f>
        <v>189</v>
      </c>
      <c r="R132" s="4">
        <f>Forward!R132+(-'Swap - Encargos'!I49-'Swap - Encargos'!$M49-'Swap - Encargos'!$L49)+('Swap - Encargos'!AE49)</f>
        <v>188</v>
      </c>
      <c r="S132" s="4">
        <f>Forward!S132+(-'Swap - Encargos'!J49-'Swap - Encargos'!$M49-'Swap - Encargos'!$L49)+('Swap - Encargos'!AF49)</f>
        <v>195</v>
      </c>
      <c r="T132" s="4">
        <f>Forward!T132+(-'Swap - Encargos'!K49-'Swap - Encargos'!$M49-'Swap - Encargos'!$L49)+('Swap - Encargos'!AG49)</f>
        <v>186</v>
      </c>
      <c r="U132" s="4">
        <f>Forward!U132</f>
        <v>0</v>
      </c>
      <c r="V132" s="6"/>
      <c r="W132" s="20">
        <f t="shared" si="0"/>
        <v>197.22222222222223</v>
      </c>
      <c r="X132" s="20">
        <f t="shared" si="1"/>
        <v>172.52674897119346</v>
      </c>
      <c r="Y132" s="23">
        <f t="shared" si="2"/>
        <v>194.73333333333332</v>
      </c>
      <c r="Z132" s="23">
        <f t="shared" si="3"/>
        <v>169.58148148148152</v>
      </c>
      <c r="AA132" s="4">
        <f>IF(MONTH($C132)=1,Forward!AA132,AA131)</f>
        <v>18.850000000000001</v>
      </c>
      <c r="AB132" s="4">
        <f>IF(MONTH($C132)=1,Forward!AB132,AB131)</f>
        <v>44.63</v>
      </c>
      <c r="AC132" s="4">
        <f>IF(MONTH($C132)=1,Forward!AC132,AC131)</f>
        <v>78.77</v>
      </c>
      <c r="AD132" s="4">
        <f>IF(MONTH($C132)=1,Forward!AD132,AD131)</f>
        <v>390</v>
      </c>
      <c r="AE132" s="4">
        <f t="shared" si="14"/>
        <v>378.3</v>
      </c>
      <c r="AF132" s="8">
        <f t="shared" si="4"/>
        <v>397.15000000000003</v>
      </c>
      <c r="AG132" s="14">
        <f>$AE132+$AB132</f>
        <v>422.93</v>
      </c>
      <c r="AH132" s="8">
        <f t="shared" si="6"/>
        <v>457.07</v>
      </c>
      <c r="AI132" s="25">
        <f t="shared" si="7"/>
        <v>181.07777777777778</v>
      </c>
      <c r="AJ132" s="9">
        <f t="shared" si="8"/>
        <v>0.4786618497958704</v>
      </c>
      <c r="AK132" s="9">
        <f>IF(AJ132&gt;0,AJ132,0)</f>
        <v>0.4786618497958704</v>
      </c>
      <c r="AL132" s="9">
        <f>IF(AJ132&lt;0,AJ132,0)</f>
        <v>0</v>
      </c>
      <c r="AM132" s="14">
        <f>Forward!AI132</f>
        <v>295</v>
      </c>
      <c r="AN132" s="14">
        <f>Forward!AJ132</f>
        <v>279</v>
      </c>
      <c r="AO132" s="14">
        <f>Forward!AK132</f>
        <v>233</v>
      </c>
      <c r="AP132" s="14">
        <f>Forward!AL132</f>
        <v>225</v>
      </c>
      <c r="AQ132" s="14">
        <f>Forward!AM132</f>
        <v>220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Forward!N133+(-'Swap - Encargos'!E50-'Swap - Encargos'!$M50-'Swap - Encargos'!$L50)+('Swap - Encargos'!AA50)</f>
        <v>291</v>
      </c>
      <c r="O133" s="4">
        <f>Forward!O133+(-'Swap - Encargos'!F50-'Swap - Encargos'!$M50-'Swap - Encargos'!$L50)+('Swap - Encargos'!AB50)</f>
        <v>246</v>
      </c>
      <c r="P133" s="4">
        <f>Forward!P133+(-'Swap - Encargos'!G50-'Swap - Encargos'!$M50-'Swap - Encargos'!$L50)+('Swap - Encargos'!AC50)</f>
        <v>220</v>
      </c>
      <c r="Q133" s="4">
        <f>Forward!Q133+(-'Swap - Encargos'!H50-'Swap - Encargos'!$M50-'Swap - Encargos'!$L50)+('Swap - Encargos'!AD50)</f>
        <v>221</v>
      </c>
      <c r="R133" s="4">
        <f>Forward!R133+(-'Swap - Encargos'!I50-'Swap - Encargos'!$M50-'Swap - Encargos'!$L50)+('Swap - Encargos'!AE50)</f>
        <v>201</v>
      </c>
      <c r="S133" s="4">
        <f>Forward!S133+(-'Swap - Encargos'!J50-'Swap - Encargos'!$M50-'Swap - Encargos'!$L50)+('Swap - Encargos'!AF50)</f>
        <v>185</v>
      </c>
      <c r="T133" s="4">
        <f>Forward!T133+(-'Swap - Encargos'!K50-'Swap - Encargos'!$M50-'Swap - Encargos'!$L50)+('Swap - Encargos'!AG50)</f>
        <v>172</v>
      </c>
      <c r="U133" s="4">
        <f>Forward!U133</f>
        <v>0</v>
      </c>
      <c r="V133" s="6"/>
      <c r="W133" s="20">
        <f t="shared" si="0"/>
        <v>230.94444444444446</v>
      </c>
      <c r="X133" s="20">
        <f t="shared" si="1"/>
        <v>172.52674897119346</v>
      </c>
      <c r="Y133" s="23">
        <f t="shared" si="2"/>
        <v>216.36666666666667</v>
      </c>
      <c r="Z133" s="23">
        <f t="shared" si="3"/>
        <v>169.58148148148152</v>
      </c>
      <c r="AA133" s="4">
        <f>IF(MONTH($C133)=1,Forward!AA133,AA132)</f>
        <v>18.850000000000001</v>
      </c>
      <c r="AB133" s="4">
        <f>IF(MONTH($C133)=1,Forward!AB133,AB132)</f>
        <v>44.63</v>
      </c>
      <c r="AC133" s="4">
        <f>IF(MONTH($C133)=1,Forward!AC133,AC132)</f>
        <v>78.77</v>
      </c>
      <c r="AD133" s="4">
        <f>IF(MONTH($C133)=1,Forward!AD133,AD132)</f>
        <v>390</v>
      </c>
      <c r="AE133" s="4">
        <f t="shared" si="14"/>
        <v>378.3</v>
      </c>
      <c r="AF133" s="8">
        <f t="shared" si="4"/>
        <v>397.15000000000003</v>
      </c>
      <c r="AG133" s="14">
        <f>$AE133+$AB133</f>
        <v>422.93</v>
      </c>
      <c r="AH133" s="8">
        <f t="shared" si="6"/>
        <v>457.07</v>
      </c>
      <c r="AI133" s="25">
        <f t="shared" si="7"/>
        <v>147.35555555555555</v>
      </c>
      <c r="AJ133" s="9">
        <f t="shared" si="8"/>
        <v>0.38952036890181219</v>
      </c>
      <c r="AK133" s="9">
        <f>IF(AJ133&gt;0,AJ133,0)</f>
        <v>0.38952036890181219</v>
      </c>
      <c r="AL133" s="9">
        <f>IF(AJ133&lt;0,AJ133,0)</f>
        <v>0</v>
      </c>
      <c r="AM133" s="14">
        <f>Forward!AI133</f>
        <v>312</v>
      </c>
      <c r="AN133" s="14">
        <f>Forward!AJ133</f>
        <v>316</v>
      </c>
      <c r="AO133" s="14">
        <f>Forward!AK133</f>
        <v>265</v>
      </c>
      <c r="AP133" s="14">
        <f>Forward!AL133</f>
        <v>260</v>
      </c>
      <c r="AQ133" s="14">
        <f>Forward!AM133</f>
        <v>231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Forward!O134+(-'Swap - Encargos'!F51-'Swap - Encargos'!$M51-'Swap - Encargos'!$L51)+('Swap - Encargos'!AB51)</f>
        <v>312</v>
      </c>
      <c r="P134" s="4">
        <f>Forward!P134+(-'Swap - Encargos'!G51-'Swap - Encargos'!$M51-'Swap - Encargos'!$L51)+('Swap - Encargos'!AC51)</f>
        <v>247</v>
      </c>
      <c r="Q134" s="4">
        <f>Forward!Q134+(-'Swap - Encargos'!H51-'Swap - Encargos'!$M51-'Swap - Encargos'!$L51)+('Swap - Encargos'!AD51)</f>
        <v>239</v>
      </c>
      <c r="R134" s="4">
        <f>Forward!R134+(-'Swap - Encargos'!I51-'Swap - Encargos'!$M51-'Swap - Encargos'!$L51)+('Swap - Encargos'!AE51)</f>
        <v>224</v>
      </c>
      <c r="S134" s="4">
        <f>Forward!S134+(-'Swap - Encargos'!J51-'Swap - Encargos'!$M51-'Swap - Encargos'!$L51)+('Swap - Encargos'!AF51)</f>
        <v>195</v>
      </c>
      <c r="T134" s="4">
        <f>Forward!T134+(-'Swap - Encargos'!K51-'Swap - Encargos'!$M51-'Swap - Encargos'!$L51)+('Swap - Encargos'!AG51)</f>
        <v>185</v>
      </c>
      <c r="U134" s="4">
        <f>Forward!U134</f>
        <v>0</v>
      </c>
      <c r="V134" s="6"/>
      <c r="W134" s="20">
        <f t="shared" si="0"/>
        <v>266</v>
      </c>
      <c r="X134" s="20">
        <f t="shared" si="1"/>
        <v>172.52674897119346</v>
      </c>
      <c r="Y134" s="23">
        <f t="shared" si="2"/>
        <v>243.4</v>
      </c>
      <c r="Z134" s="23">
        <f t="shared" si="3"/>
        <v>169.58148148148152</v>
      </c>
      <c r="AA134" s="4">
        <f>IF(MONTH($C134)=1,Forward!AA134,AA133)</f>
        <v>18.850000000000001</v>
      </c>
      <c r="AB134" s="4">
        <f>IF(MONTH($C134)=1,Forward!AB134,AB133)</f>
        <v>44.63</v>
      </c>
      <c r="AC134" s="4">
        <f>IF(MONTH($C134)=1,Forward!AC134,AC133)</f>
        <v>78.77</v>
      </c>
      <c r="AD134" s="4">
        <f>IF(MONTH($C134)=1,Forward!AD134,AD133)</f>
        <v>390</v>
      </c>
      <c r="AE134" s="4">
        <f>AD134*(1-0%)</f>
        <v>390</v>
      </c>
      <c r="AF134" s="8">
        <f t="shared" si="4"/>
        <v>408.85</v>
      </c>
      <c r="AG134" s="14">
        <f>$AE134+$AB134</f>
        <v>434.63</v>
      </c>
      <c r="AH134" s="8">
        <f t="shared" si="6"/>
        <v>468.77</v>
      </c>
      <c r="AI134" s="25">
        <f t="shared" si="7"/>
        <v>124</v>
      </c>
      <c r="AJ134" s="9">
        <f t="shared" si="8"/>
        <v>0.31794871794871793</v>
      </c>
      <c r="AK134" s="9">
        <f>IF(AJ134&gt;0,AJ134,0)</f>
        <v>0.31794871794871793</v>
      </c>
      <c r="AL134" s="9">
        <f>IF(AJ134&lt;0,AJ134,0)</f>
        <v>0</v>
      </c>
      <c r="AM134" s="14">
        <f>Forward!AI134</f>
        <v>364</v>
      </c>
      <c r="AN134" s="14">
        <f>Forward!AJ134</f>
        <v>294</v>
      </c>
      <c r="AO134" s="14">
        <f>Forward!AK134</f>
        <v>275</v>
      </c>
      <c r="AP134" s="14">
        <f>Forward!AL134</f>
        <v>255</v>
      </c>
      <c r="AQ134" s="14">
        <f>Forward!AM134</f>
        <v>215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Forward!O135+(-'Swap - Encargos'!F52-'Swap - Encargos'!$M52-'Swap - Encargos'!$L52)+('Swap - Encargos'!AB52)</f>
        <v>362</v>
      </c>
      <c r="P135" s="4">
        <f>Forward!P135+(-'Swap - Encargos'!G52-'Swap - Encargos'!$M52-'Swap - Encargos'!$L52)+('Swap - Encargos'!AC52)</f>
        <v>251</v>
      </c>
      <c r="Q135" s="4">
        <f>Forward!Q135+(-'Swap - Encargos'!H52-'Swap - Encargos'!$M52-'Swap - Encargos'!$L52)+('Swap - Encargos'!AD52)</f>
        <v>257</v>
      </c>
      <c r="R135" s="4">
        <f>Forward!R135+(-'Swap - Encargos'!I52-'Swap - Encargos'!$M52-'Swap - Encargos'!$L52)+('Swap - Encargos'!AE52)</f>
        <v>230</v>
      </c>
      <c r="S135" s="4">
        <f>Forward!S135+(-'Swap - Encargos'!J52-'Swap - Encargos'!$M52-'Swap - Encargos'!$L52)+('Swap - Encargos'!AF52)</f>
        <v>212</v>
      </c>
      <c r="T135" s="4">
        <f>Forward!T135+(-'Swap - Encargos'!K52-'Swap - Encargos'!$M52-'Swap - Encargos'!$L52)+('Swap - Encargos'!AG52)</f>
        <v>187</v>
      </c>
      <c r="U135" s="4">
        <f>Forward!U135</f>
        <v>0</v>
      </c>
      <c r="V135" s="6"/>
      <c r="W135" s="20">
        <f t="shared" si="0"/>
        <v>286.33333333333331</v>
      </c>
      <c r="X135" s="20">
        <f t="shared" si="1"/>
        <v>172.52674897119346</v>
      </c>
      <c r="Y135" s="23">
        <f t="shared" si="2"/>
        <v>259.48333333333335</v>
      </c>
      <c r="Z135" s="23">
        <f t="shared" si="3"/>
        <v>169.58148148148152</v>
      </c>
      <c r="AA135" s="4">
        <f>IF(MONTH($C135)=1,Forward!AA135,AA134)</f>
        <v>18.850000000000001</v>
      </c>
      <c r="AB135" s="4">
        <f>IF(MONTH($C135)=1,Forward!AB135,AB134)</f>
        <v>44.63</v>
      </c>
      <c r="AC135" s="4">
        <f>IF(MONTH($C135)=1,Forward!AC135,AC134)</f>
        <v>78.77</v>
      </c>
      <c r="AD135" s="4">
        <f>IF(MONTH($C135)=1,Forward!AD135,AD134)</f>
        <v>390</v>
      </c>
      <c r="AE135" s="4">
        <f>AD135*(1-0%)</f>
        <v>390</v>
      </c>
      <c r="AF135" s="8">
        <f t="shared" si="4"/>
        <v>408.85</v>
      </c>
      <c r="AG135" s="14">
        <f>$AE135+$AB135</f>
        <v>434.63</v>
      </c>
      <c r="AH135" s="8">
        <f t="shared" si="6"/>
        <v>468.77</v>
      </c>
      <c r="AI135" s="25">
        <f>(AE135-W135)</f>
        <v>103.66666666666669</v>
      </c>
      <c r="AJ135" s="9">
        <f>(AE135-W135)/AE135</f>
        <v>0.26581196581196587</v>
      </c>
      <c r="AK135" s="9">
        <f>IF(AJ135&gt;0,AJ135,0)</f>
        <v>0.26581196581196587</v>
      </c>
      <c r="AL135" s="9">
        <f>IF(AJ135&lt;0,AJ135,0)</f>
        <v>0</v>
      </c>
      <c r="AM135" s="14">
        <f>Forward!AI135</f>
        <v>436</v>
      </c>
      <c r="AN135" s="14">
        <f>Forward!AJ135</f>
        <v>314</v>
      </c>
      <c r="AO135" s="14">
        <f>Forward!AK135</f>
        <v>298</v>
      </c>
      <c r="AP135" s="14">
        <f>Forward!AL135</f>
        <v>270</v>
      </c>
      <c r="AQ135" s="14">
        <f>Forward!AM135</f>
        <v>247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Forward!O136+(-'Swap - Encargos'!F53-'Swap - Encargos'!$M53-'Swap - Encargos'!$L53)+('Swap - Encargos'!AB53)</f>
        <v>322</v>
      </c>
      <c r="P136" s="4">
        <f>Forward!P136+(-'Swap - Encargos'!G53-'Swap - Encargos'!$M53-'Swap - Encargos'!$L53)+('Swap - Encargos'!AC53)</f>
        <v>236</v>
      </c>
      <c r="Q136" s="4">
        <f>Forward!Q136+(-'Swap - Encargos'!H53-'Swap - Encargos'!$M53-'Swap - Encargos'!$L53)+('Swap - Encargos'!AD53)</f>
        <v>238</v>
      </c>
      <c r="R136" s="4">
        <f>Forward!R136+(-'Swap - Encargos'!I53-'Swap - Encargos'!$M53-'Swap - Encargos'!$L53)+('Swap - Encargos'!AE53)</f>
        <v>223</v>
      </c>
      <c r="S136" s="4">
        <f>Forward!S136+(-'Swap - Encargos'!J53-'Swap - Encargos'!$M53-'Swap - Encargos'!$L53)+('Swap - Encargos'!AF53)</f>
        <v>212</v>
      </c>
      <c r="T136" s="4">
        <f>Forward!T136+(-'Swap - Encargos'!K53-'Swap - Encargos'!$M53-'Swap - Encargos'!$L53)+('Swap - Encargos'!AG53)</f>
        <v>199</v>
      </c>
      <c r="U136" s="4">
        <f>Forward!U136</f>
        <v>0</v>
      </c>
      <c r="V136" s="6"/>
      <c r="W136" s="20">
        <f t="shared" si="0"/>
        <v>259.83333333333331</v>
      </c>
      <c r="X136" s="20">
        <f t="shared" si="1"/>
        <v>172.52674897119346</v>
      </c>
      <c r="Y136" s="23">
        <f t="shared" si="2"/>
        <v>242.1</v>
      </c>
      <c r="Z136" s="23">
        <f t="shared" si="3"/>
        <v>169.58148148148152</v>
      </c>
      <c r="AA136" s="4">
        <f>IF(MONTH($C136)=1,Forward!AA136,AA135)</f>
        <v>18.850000000000001</v>
      </c>
      <c r="AB136" s="4">
        <f>IF(MONTH($C136)=1,Forward!AB136,AB135)</f>
        <v>44.63</v>
      </c>
      <c r="AC136" s="4">
        <f>IF(MONTH($C136)=1,Forward!AC136,AC135)</f>
        <v>78.77</v>
      </c>
      <c r="AD136" s="4">
        <f>IF(MONTH($C136)=1,Forward!AD136,AD135)</f>
        <v>390</v>
      </c>
      <c r="AE136" s="4">
        <f t="shared" ref="AE136:AE139" si="15">AD136*(1-0%)</f>
        <v>390</v>
      </c>
      <c r="AF136" s="8">
        <f t="shared" si="4"/>
        <v>408.85</v>
      </c>
      <c r="AG136" s="14">
        <f t="shared" ref="AG136:AG139" si="16">$AE136+$AB136</f>
        <v>434.63</v>
      </c>
      <c r="AH136" s="8">
        <f t="shared" si="6"/>
        <v>468.77</v>
      </c>
      <c r="AI136" s="25">
        <f t="shared" ref="AI136:AI139" si="17">(AE136-W136)</f>
        <v>130.16666666666669</v>
      </c>
      <c r="AJ136" s="9">
        <f t="shared" ref="AJ136:AJ139" si="18">(AE136-W136)/AE136</f>
        <v>0.3337606837606838</v>
      </c>
      <c r="AK136" s="9">
        <f t="shared" ref="AK136:AK139" si="19">IF(AJ136&gt;0,AJ136,0)</f>
        <v>0.3337606837606838</v>
      </c>
      <c r="AL136" s="9">
        <f t="shared" ref="AL136:AL139" si="20">IF(AJ136&lt;0,AJ136,0)</f>
        <v>0</v>
      </c>
      <c r="AM136" s="14">
        <f>Forward!AI136</f>
        <v>400</v>
      </c>
      <c r="AN136" s="14">
        <f>Forward!AJ136</f>
        <v>298</v>
      </c>
      <c r="AO136" s="14">
        <f>Forward!AK136</f>
        <v>282</v>
      </c>
      <c r="AP136" s="14">
        <f>Forward!AL136</f>
        <v>261</v>
      </c>
      <c r="AQ136" s="14">
        <f>Forward!AM136</f>
        <v>240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Forward!O137+(-'Swap - Encargos'!F54-'Swap - Encargos'!$M54-'Swap - Encargos'!$L54)+('Swap - Encargos'!AB54)</f>
        <v>254</v>
      </c>
      <c r="P137" s="4">
        <f>Forward!P137+(-'Swap - Encargos'!G54-'Swap - Encargos'!$M54-'Swap - Encargos'!$L54)+('Swap - Encargos'!AC54)</f>
        <v>236</v>
      </c>
      <c r="Q137" s="4">
        <f>Forward!Q137+(-'Swap - Encargos'!H54-'Swap - Encargos'!$M54-'Swap - Encargos'!$L54)+('Swap - Encargos'!AD54)</f>
        <v>238</v>
      </c>
      <c r="R137" s="4">
        <f>Forward!R137+(-'Swap - Encargos'!I54-'Swap - Encargos'!$M54-'Swap - Encargos'!$L54)+('Swap - Encargos'!AE54)</f>
        <v>220</v>
      </c>
      <c r="S137" s="4">
        <f>Forward!S137+(-'Swap - Encargos'!J54-'Swap - Encargos'!$M54-'Swap - Encargos'!$L54)+('Swap - Encargos'!AF54)</f>
        <v>200</v>
      </c>
      <c r="T137" s="4">
        <f>Forward!T137+(-'Swap - Encargos'!K54-'Swap - Encargos'!$M54-'Swap - Encargos'!$L54)+('Swap - Encargos'!AG54)</f>
        <v>192</v>
      </c>
      <c r="U137" s="4">
        <f>Forward!U137</f>
        <v>0</v>
      </c>
      <c r="V137" s="4"/>
      <c r="W137" s="20">
        <f t="shared" si="0"/>
        <v>239.83333333333334</v>
      </c>
      <c r="X137" s="20">
        <f t="shared" si="1"/>
        <v>172.52674897119346</v>
      </c>
      <c r="Y137" s="23">
        <f t="shared" si="2"/>
        <v>226.5</v>
      </c>
      <c r="Z137" s="23">
        <f t="shared" si="3"/>
        <v>169.58148148148152</v>
      </c>
      <c r="AA137" s="4">
        <f>IF(MONTH($C137)=1,Forward!AA137,AA136)</f>
        <v>18.850000000000001</v>
      </c>
      <c r="AB137" s="4">
        <f>IF(MONTH($C137)=1,Forward!AB137,AB136)</f>
        <v>44.63</v>
      </c>
      <c r="AC137" s="4">
        <f>IF(MONTH($C137)=1,Forward!AC137,AC136)</f>
        <v>78.77</v>
      </c>
      <c r="AD137" s="4">
        <f>IF(MONTH($C137)=1,Forward!AD137,AD136)</f>
        <v>390</v>
      </c>
      <c r="AE137" s="4">
        <f t="shared" si="15"/>
        <v>390</v>
      </c>
      <c r="AF137" s="8">
        <f t="shared" si="4"/>
        <v>408.85</v>
      </c>
      <c r="AG137" s="14">
        <f t="shared" si="16"/>
        <v>434.63</v>
      </c>
      <c r="AH137" s="8">
        <f t="shared" si="6"/>
        <v>468.77</v>
      </c>
      <c r="AI137" s="25">
        <f t="shared" si="17"/>
        <v>150.16666666666666</v>
      </c>
      <c r="AJ137" s="9">
        <f t="shared" si="18"/>
        <v>0.38504273504273501</v>
      </c>
      <c r="AK137" s="9">
        <f t="shared" si="19"/>
        <v>0.38504273504273501</v>
      </c>
      <c r="AL137" s="9">
        <f t="shared" si="20"/>
        <v>0</v>
      </c>
      <c r="AM137" s="14">
        <f>Forward!AI137</f>
        <v>325</v>
      </c>
      <c r="AN137" s="14">
        <f>Forward!AJ137</f>
        <v>296</v>
      </c>
      <c r="AO137" s="14">
        <f>Forward!AK137</f>
        <v>280</v>
      </c>
      <c r="AP137" s="14">
        <f>Forward!AL137</f>
        <v>256</v>
      </c>
      <c r="AQ137" s="14">
        <f>Forward!AM137</f>
        <v>231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Forward!O138+(-'Swap - Encargos'!F55-'Swap - Encargos'!$M55-'Swap - Encargos'!$L55)+('Swap - Encargos'!AB55)</f>
        <v>293</v>
      </c>
      <c r="P138" s="4">
        <f>Forward!P138+(-'Swap - Encargos'!G55-'Swap - Encargos'!$M55-'Swap - Encargos'!$L55)+('Swap - Encargos'!AC55)</f>
        <v>251</v>
      </c>
      <c r="Q138" s="4">
        <f>Forward!Q138+(-'Swap - Encargos'!H55-'Swap - Encargos'!$M55-'Swap - Encargos'!$L55)+('Swap - Encargos'!AD55)</f>
        <v>239</v>
      </c>
      <c r="R138" s="4">
        <f>Forward!R138+(-'Swap - Encargos'!I55-'Swap - Encargos'!$M55-'Swap - Encargos'!$L55)+('Swap - Encargos'!AE55)</f>
        <v>221</v>
      </c>
      <c r="S138" s="4">
        <f>Forward!S138+(-'Swap - Encargos'!J55-'Swap - Encargos'!$M55-'Swap - Encargos'!$L55)+('Swap - Encargos'!AF55)</f>
        <v>217</v>
      </c>
      <c r="T138" s="4">
        <f>Forward!T138+(-'Swap - Encargos'!K55-'Swap - Encargos'!$M55-'Swap - Encargos'!$L55)+('Swap - Encargos'!AG55)</f>
        <v>194</v>
      </c>
      <c r="U138" s="4">
        <f>Forward!U138</f>
        <v>0</v>
      </c>
      <c r="V138" s="4"/>
      <c r="W138" s="20">
        <f t="shared" si="0"/>
        <v>253</v>
      </c>
      <c r="X138" s="20">
        <f t="shared" si="1"/>
        <v>172.52674897119346</v>
      </c>
      <c r="Y138" s="23">
        <f t="shared" si="2"/>
        <v>237.6</v>
      </c>
      <c r="Z138" s="23">
        <f t="shared" si="3"/>
        <v>169.58148148148152</v>
      </c>
      <c r="AA138" s="4">
        <f>IF(MONTH($C138)=1,Forward!AA138,AA137)</f>
        <v>18.850000000000001</v>
      </c>
      <c r="AB138" s="4">
        <f>IF(MONTH($C138)=1,Forward!AB138,AB137)</f>
        <v>44.63</v>
      </c>
      <c r="AC138" s="4">
        <f>IF(MONTH($C138)=1,Forward!AC138,AC137)</f>
        <v>78.77</v>
      </c>
      <c r="AD138" s="4">
        <f>IF(MONTH($C138)=1,Forward!AD138,AD137)</f>
        <v>390</v>
      </c>
      <c r="AE138" s="4">
        <f t="shared" si="15"/>
        <v>390</v>
      </c>
      <c r="AF138" s="8">
        <f t="shared" si="4"/>
        <v>408.85</v>
      </c>
      <c r="AG138" s="14">
        <f t="shared" si="16"/>
        <v>434.63</v>
      </c>
      <c r="AH138" s="8">
        <f t="shared" si="6"/>
        <v>468.77</v>
      </c>
      <c r="AI138" s="25">
        <f t="shared" si="17"/>
        <v>137</v>
      </c>
      <c r="AJ138" s="9">
        <f t="shared" si="18"/>
        <v>0.35128205128205126</v>
      </c>
      <c r="AK138" s="9">
        <f t="shared" si="19"/>
        <v>0.35128205128205126</v>
      </c>
      <c r="AL138" s="9">
        <f t="shared" si="20"/>
        <v>0</v>
      </c>
      <c r="AM138" s="14">
        <f>Forward!AI138</f>
        <v>337</v>
      </c>
      <c r="AN138" s="14">
        <f>Forward!AJ138</f>
        <v>317</v>
      </c>
      <c r="AO138" s="14">
        <f>Forward!AK138</f>
        <v>293</v>
      </c>
      <c r="AP138" s="14">
        <f>Forward!AL138</f>
        <v>267</v>
      </c>
      <c r="AQ138" s="14">
        <f>Forward!AM138</f>
        <v>249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Forward!O139+(-'Swap - Encargos'!F56-'Swap - Encargos'!$M56-'Swap - Encargos'!$L56)+('Swap - Encargos'!AB56)</f>
        <v>280</v>
      </c>
      <c r="P139" s="4">
        <f>Forward!P139+(-'Swap - Encargos'!G56-'Swap - Encargos'!$M56-'Swap - Encargos'!$L56)+('Swap - Encargos'!AC56)</f>
        <v>258</v>
      </c>
      <c r="Q139" s="4">
        <f>Forward!Q139+(-'Swap - Encargos'!H56-'Swap - Encargos'!$M56-'Swap - Encargos'!$L56)+('Swap - Encargos'!AD56)</f>
        <v>242</v>
      </c>
      <c r="R139" s="4">
        <f>Forward!R139+(-'Swap - Encargos'!I56-'Swap - Encargos'!$M56-'Swap - Encargos'!$L56)+('Swap - Encargos'!AE56)</f>
        <v>227</v>
      </c>
      <c r="S139" s="4">
        <f>Forward!S139+(-'Swap - Encargos'!J56-'Swap - Encargos'!$M56-'Swap - Encargos'!$L56)+('Swap - Encargos'!AF56)</f>
        <v>209</v>
      </c>
      <c r="T139" s="4">
        <f>Forward!T139+(-'Swap - Encargos'!K56-'Swap - Encargos'!$M56-'Swap - Encargos'!$L56)+('Swap - Encargos'!AG56)</f>
        <v>199</v>
      </c>
      <c r="U139" s="4">
        <f>Forward!U139</f>
        <v>0</v>
      </c>
      <c r="V139" s="4"/>
      <c r="W139" s="20">
        <f t="shared" si="0"/>
        <v>252.63888888888889</v>
      </c>
      <c r="X139" s="20">
        <f t="shared" si="1"/>
        <v>172.52674897119346</v>
      </c>
      <c r="Y139" s="23">
        <f t="shared" si="2"/>
        <v>236.45</v>
      </c>
      <c r="Z139" s="23">
        <f t="shared" si="3"/>
        <v>169.58148148148152</v>
      </c>
      <c r="AA139" s="4">
        <f>IF(MONTH($C139)=1,Forward!AA139,AA138)</f>
        <v>18.850000000000001</v>
      </c>
      <c r="AB139" s="4">
        <f>IF(MONTH($C139)=1,Forward!AB139,AB138)</f>
        <v>44.63</v>
      </c>
      <c r="AC139" s="4">
        <f>IF(MONTH($C139)=1,Forward!AC139,AC138)</f>
        <v>78.77</v>
      </c>
      <c r="AD139" s="4">
        <f>IF(MONTH($C139)=1,Forward!AD139,AD138)</f>
        <v>390</v>
      </c>
      <c r="AE139" s="4">
        <f t="shared" si="15"/>
        <v>390</v>
      </c>
      <c r="AF139" s="8">
        <f t="shared" si="4"/>
        <v>408.85</v>
      </c>
      <c r="AG139" s="14">
        <f t="shared" si="16"/>
        <v>434.63</v>
      </c>
      <c r="AH139" s="8">
        <f t="shared" si="6"/>
        <v>468.77</v>
      </c>
      <c r="AI139" s="25">
        <f t="shared" si="17"/>
        <v>137.36111111111111</v>
      </c>
      <c r="AJ139" s="9">
        <f t="shared" si="18"/>
        <v>0.3522079772079772</v>
      </c>
      <c r="AK139" s="9">
        <f t="shared" si="19"/>
        <v>0.3522079772079772</v>
      </c>
      <c r="AL139" s="9">
        <f t="shared" si="20"/>
        <v>0</v>
      </c>
      <c r="AM139" s="14">
        <f>Forward!AI139</f>
        <v>314</v>
      </c>
      <c r="AN139" s="14">
        <f>Forward!AJ139</f>
        <v>313</v>
      </c>
      <c r="AO139" s="14">
        <f>Forward!AK139</f>
        <v>295</v>
      </c>
      <c r="AP139" s="14">
        <f>Forward!AL139</f>
        <v>270</v>
      </c>
      <c r="AQ139" s="14">
        <f>Forward!AM139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38</vt:i4>
      </vt:variant>
      <vt:variant>
        <vt:lpstr>Intervalos Nomeados</vt:lpstr>
      </vt:variant>
      <vt:variant>
        <vt:i4>3</vt:i4>
      </vt:variant>
    </vt:vector>
  </HeadingPairs>
  <TitlesOfParts>
    <vt:vector size="41" baseType="lpstr">
      <vt:lpstr>Forward</vt:lpstr>
      <vt:lpstr>Atac-I50-SECOeS</vt:lpstr>
      <vt:lpstr>Atac-I50-NE</vt:lpstr>
      <vt:lpstr>Atac-I50-N</vt:lpstr>
      <vt:lpstr>Swap - Encargos</vt:lpstr>
      <vt:lpstr>Atac-I50-N-Nom</vt:lpstr>
      <vt:lpstr>Atac-I50-NE-Nom</vt:lpstr>
      <vt:lpstr>Atac-I50-SECOeS-Nom</vt:lpstr>
      <vt:lpstr>Varej-I50-SECOeS</vt:lpstr>
      <vt:lpstr>Varej-I50-SECOeS-Nom</vt:lpstr>
      <vt:lpstr>Varej-I50-NE</vt:lpstr>
      <vt:lpstr>Varej-I50-NE-Nom</vt:lpstr>
      <vt:lpstr>Varej-I50-N</vt:lpstr>
      <vt:lpstr>Atac-Conv-SECOeS</vt:lpstr>
      <vt:lpstr>Atac-Conv-NE</vt:lpstr>
      <vt:lpstr>Atac-Conv-N</vt:lpstr>
      <vt:lpstr>Atac-Conv-N-Nom</vt:lpstr>
      <vt:lpstr>Atac-Conv-NE-Nom</vt:lpstr>
      <vt:lpstr>Atac-Conv-SECOeS-Nom</vt:lpstr>
      <vt:lpstr>Varej-I50-N-Nom</vt:lpstr>
      <vt:lpstr>Varej-Conv-SECOeS</vt:lpstr>
      <vt:lpstr>Varej-Conv-SECOeS-Nom</vt:lpstr>
      <vt:lpstr>Varej-Conv-NE</vt:lpstr>
      <vt:lpstr>Varej-Conv-NE-Nom</vt:lpstr>
      <vt:lpstr>Varej-Conv-N</vt:lpstr>
      <vt:lpstr>Varej-Conv-N-Nom</vt:lpstr>
      <vt:lpstr>Varej-I50-SECOeS-SemEnc</vt:lpstr>
      <vt:lpstr>Varej-I50-SECOeS-SemEnc-Nom</vt:lpstr>
      <vt:lpstr>Varej-I50-NE-SemEnc</vt:lpstr>
      <vt:lpstr>Varej-I50-NE-SemEnc-Nom</vt:lpstr>
      <vt:lpstr>Varej-I50-N-SemEnc</vt:lpstr>
      <vt:lpstr>Varej-I50-N-SemEnc-Nom</vt:lpstr>
      <vt:lpstr>Varej-Conv-SECOeS-SemEnc</vt:lpstr>
      <vt:lpstr>Varej-Conv-SECOeS-SemEnc-Nom</vt:lpstr>
      <vt:lpstr>Varej-Conv-NE-SemEnc</vt:lpstr>
      <vt:lpstr>Varej-Conv-NE-SemEnc-Nom</vt:lpstr>
      <vt:lpstr>Varej-Conv-N-SemEnc</vt:lpstr>
      <vt:lpstr>Varej-Conv-N-SemEnc-Nom</vt:lpstr>
      <vt:lpstr>'Atac-I50-SECOeS'!Area_de_impressao</vt:lpstr>
      <vt:lpstr>'Atac-I50-SECOeS-Nom'!Area_de_impressao</vt:lpstr>
      <vt:lpstr>Forward!Area_de_impressao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Heron</dc:creator>
  <cp:keywords/>
  <dc:description/>
  <cp:lastModifiedBy>Leonardo Rodrigues</cp:lastModifiedBy>
  <cp:revision/>
  <dcterms:created xsi:type="dcterms:W3CDTF">2015-08-24T21:07:55Z</dcterms:created>
  <dcterms:modified xsi:type="dcterms:W3CDTF">2026-07-22T21:33:31Z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0183ae1-726f-4969-b787-1995b26b5e2f_Enabled">
    <vt:lpwstr>True</vt:lpwstr>
  </property>
  <property fmtid="{D5CDD505-2E9C-101B-9397-08002B2CF9AE}" pid="3" name="MSIP_Label_00183ae1-726f-4969-b787-1995b26b5e2f_SiteId">
    <vt:lpwstr>d539d4bf-5610-471a-afc2-1c76685cfefa</vt:lpwstr>
  </property>
  <property fmtid="{D5CDD505-2E9C-101B-9397-08002B2CF9AE}" pid="4" name="MSIP_Label_00183ae1-726f-4969-b787-1995b26b5e2f_Owner">
    <vt:lpwstr>bernardo.castro@enel.com</vt:lpwstr>
  </property>
  <property fmtid="{D5CDD505-2E9C-101B-9397-08002B2CF9AE}" pid="5" name="MSIP_Label_00183ae1-726f-4969-b787-1995b26b5e2f_SetDate">
    <vt:lpwstr>2020-12-01T18:08:58.9833612Z</vt:lpwstr>
  </property>
  <property fmtid="{D5CDD505-2E9C-101B-9397-08002B2CF9AE}" pid="6" name="MSIP_Label_00183ae1-726f-4969-b787-1995b26b5e2f_Name">
    <vt:lpwstr>Internal</vt:lpwstr>
  </property>
  <property fmtid="{D5CDD505-2E9C-101B-9397-08002B2CF9AE}" pid="7" name="MSIP_Label_00183ae1-726f-4969-b787-1995b26b5e2f_Application">
    <vt:lpwstr>Microsoft Azure Information Protection</vt:lpwstr>
  </property>
  <property fmtid="{D5CDD505-2E9C-101B-9397-08002B2CF9AE}" pid="8" name="MSIP_Label_00183ae1-726f-4969-b787-1995b26b5e2f_ActionId">
    <vt:lpwstr>ba477fa1-2a18-4b10-b546-8fce2989d916</vt:lpwstr>
  </property>
  <property fmtid="{D5CDD505-2E9C-101B-9397-08002B2CF9AE}" pid="9" name="MSIP_Label_00183ae1-726f-4969-b787-1995b26b5e2f_Extended_MSFT_Method">
    <vt:lpwstr>Automatic</vt:lpwstr>
  </property>
  <property fmtid="{D5CDD505-2E9C-101B-9397-08002B2CF9AE}" pid="10" name="MSIP_Label_797ad33d-ed35-43c0-b526-22bc83c17deb_Enabled">
    <vt:lpwstr>True</vt:lpwstr>
  </property>
  <property fmtid="{D5CDD505-2E9C-101B-9397-08002B2CF9AE}" pid="11" name="MSIP_Label_797ad33d-ed35-43c0-b526-22bc83c17deb_SiteId">
    <vt:lpwstr>d539d4bf-5610-471a-afc2-1c76685cfefa</vt:lpwstr>
  </property>
  <property fmtid="{D5CDD505-2E9C-101B-9397-08002B2CF9AE}" pid="12" name="MSIP_Label_797ad33d-ed35-43c0-b526-22bc83c17deb_Owner">
    <vt:lpwstr>bernardo.castro@enel.com</vt:lpwstr>
  </property>
  <property fmtid="{D5CDD505-2E9C-101B-9397-08002B2CF9AE}" pid="13" name="MSIP_Label_797ad33d-ed35-43c0-b526-22bc83c17deb_SetDate">
    <vt:lpwstr>2020-12-01T18:08:58.9833612Z</vt:lpwstr>
  </property>
  <property fmtid="{D5CDD505-2E9C-101B-9397-08002B2CF9AE}" pid="14" name="MSIP_Label_797ad33d-ed35-43c0-b526-22bc83c17deb_Name">
    <vt:lpwstr>Not Encrypted</vt:lpwstr>
  </property>
  <property fmtid="{D5CDD505-2E9C-101B-9397-08002B2CF9AE}" pid="15" name="MSIP_Label_797ad33d-ed35-43c0-b526-22bc83c17deb_Application">
    <vt:lpwstr>Microsoft Azure Information Protection</vt:lpwstr>
  </property>
  <property fmtid="{D5CDD505-2E9C-101B-9397-08002B2CF9AE}" pid="16" name="MSIP_Label_797ad33d-ed35-43c0-b526-22bc83c17deb_ActionId">
    <vt:lpwstr>ba477fa1-2a18-4b10-b546-8fce2989d916</vt:lpwstr>
  </property>
  <property fmtid="{D5CDD505-2E9C-101B-9397-08002B2CF9AE}" pid="17" name="MSIP_Label_797ad33d-ed35-43c0-b526-22bc83c17deb_Parent">
    <vt:lpwstr>00183ae1-726f-4969-b787-1995b26b5e2f</vt:lpwstr>
  </property>
  <property fmtid="{D5CDD505-2E9C-101B-9397-08002B2CF9AE}" pid="18" name="MSIP_Label_797ad33d-ed35-43c0-b526-22bc83c17deb_Extended_MSFT_Method">
    <vt:lpwstr>Automatic</vt:lpwstr>
  </property>
  <property fmtid="{D5CDD505-2E9C-101B-9397-08002B2CF9AE}" pid="19" name="Sensitivity">
    <vt:lpwstr>Internal Not Encrypted</vt:lpwstr>
  </property>
</Properties>
</file>